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drawings/drawing2.xml" ContentType="application/vnd.openxmlformats-officedocument.drawing+xml"/>
  <Override PartName="/xl/comments2.xml" ContentType="application/vnd.openxmlformats-officedocument.spreadsheetml.comments+xml"/>
  <Override PartName="/xl/charts/chart4.xml" ContentType="application/vnd.openxmlformats-officedocument.drawingml.chart+xml"/>
  <Override PartName="/xl/charts/chart5.xml" ContentType="application/vnd.openxmlformats-officedocument.drawingml.chart+xml"/>
  <Override PartName="/xl/charts/style1.xml" ContentType="application/vnd.ms-office.chartstyle+xml"/>
  <Override PartName="/xl/charts/colors1.xml" ContentType="application/vnd.ms-office.chartcolorstyle+xml"/>
  <Override PartName="/xl/charts/chart6.xml" ContentType="application/vnd.openxmlformats-officedocument.drawingml.chart+xml"/>
  <Override PartName="/xl/charts/style2.xml" ContentType="application/vnd.ms-office.chartstyle+xml"/>
  <Override PartName="/xl/charts/colors2.xml" ContentType="application/vnd.ms-office.chartcolorstyle+xml"/>
  <Override PartName="/xl/charts/chart7.xml" ContentType="application/vnd.openxmlformats-officedocument.drawingml.chart+xml"/>
  <Override PartName="/xl/charts/style3.xml" ContentType="application/vnd.ms-office.chartstyle+xml"/>
  <Override PartName="/xl/charts/colors3.xml" ContentType="application/vnd.ms-office.chartcolorstyle+xml"/>
  <Override PartName="/xl/charts/chart8.xml" ContentType="application/vnd.openxmlformats-officedocument.drawingml.chart+xml"/>
  <Override PartName="/xl/drawings/drawing3.xml" ContentType="application/vnd.openxmlformats-officedocument.drawing+xml"/>
  <Override PartName="/xl/comments3.xml" ContentType="application/vnd.openxmlformats-officedocument.spreadsheetml.comments+xml"/>
  <Override PartName="/xl/charts/chart9.xml" ContentType="application/vnd.openxmlformats-officedocument.drawingml.chart+xml"/>
  <Override PartName="/xl/charts/chart10.xml" ContentType="application/vnd.openxmlformats-officedocument.drawingml.chart+xml"/>
  <Override PartName="/xl/charts/style4.xml" ContentType="application/vnd.ms-office.chartstyle+xml"/>
  <Override PartName="/xl/charts/colors4.xml" ContentType="application/vnd.ms-office.chartcolorstyle+xml"/>
  <Override PartName="/xl/charts/chart11.xml" ContentType="application/vnd.openxmlformats-officedocument.drawingml.chart+xml"/>
  <Override PartName="/xl/charts/style5.xml" ContentType="application/vnd.ms-office.chartstyle+xml"/>
  <Override PartName="/xl/charts/colors5.xml" ContentType="application/vnd.ms-office.chartcolorstyle+xml"/>
  <Override PartName="/xl/charts/chart12.xml" ContentType="application/vnd.openxmlformats-officedocument.drawingml.chart+xml"/>
  <Override PartName="/xl/charts/style6.xml" ContentType="application/vnd.ms-office.chartstyle+xml"/>
  <Override PartName="/xl/charts/colors6.xml" ContentType="application/vnd.ms-office.chartcolorstyle+xml"/>
  <Override PartName="/xl/charts/chart13.xml" ContentType="application/vnd.openxmlformats-officedocument.drawingml.chart+xml"/>
  <Override PartName="/xl/drawings/drawing4.xml" ContentType="application/vnd.openxmlformats-officedocument.drawing+xml"/>
  <Override PartName="/xl/comments4.xml" ContentType="application/vnd.openxmlformats-officedocument.spreadsheetml.comments+xml"/>
  <Override PartName="/xl/charts/chart14.xml" ContentType="application/vnd.openxmlformats-officedocument.drawingml.chart+xml"/>
  <Override PartName="/xl/charts/style7.xml" ContentType="application/vnd.ms-office.chartstyle+xml"/>
  <Override PartName="/xl/charts/colors7.xml" ContentType="application/vnd.ms-office.chartcolorstyle+xml"/>
  <Override PartName="/xl/drawings/drawing5.xml" ContentType="application/vnd.openxmlformats-officedocument.drawing+xml"/>
  <Override PartName="/xl/charts/chart15.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1"/>
  <workbookPr codeName="ЭтаКнига"/>
  <mc:AlternateContent xmlns:mc="http://schemas.openxmlformats.org/markup-compatibility/2006">
    <mc:Choice Requires="x15">
      <x15ac:absPath xmlns:x15ac="http://schemas.microsoft.com/office/spreadsheetml/2010/11/ac" url="C:\Users\ngirman\PycharmProjects\AIDellina_github\samples\"/>
    </mc:Choice>
  </mc:AlternateContent>
  <xr:revisionPtr revIDLastSave="0" documentId="13_ncr:1_{33F2B869-ABD3-481B-9B21-838182CA71D7}" xr6:coauthVersionLast="36" xr6:coauthVersionMax="36" xr10:uidLastSave="{00000000-0000-0000-0000-000000000000}"/>
  <bookViews>
    <workbookView xWindow="0" yWindow="0" windowWidth="28800" windowHeight="12300" tabRatio="825" activeTab="1" xr2:uid="{00000000-000D-0000-FFFF-FFFF00000000}"/>
  </bookViews>
  <sheets>
    <sheet name="Форма" sheetId="10" r:id="rId1"/>
    <sheet name="Расчёт (кг)" sheetId="2" r:id="rId2"/>
    <sheet name="SPSS (кг)" sheetId="5" r:id="rId3"/>
    <sheet name="Расчёт (ТН)" sheetId="11" r:id="rId4"/>
    <sheet name="SPSS (ТН)" sheetId="12" r:id="rId5"/>
    <sheet name="Тарифы" sheetId="8" r:id="rId6"/>
    <sheet name="Нагрузка" sheetId="13" r:id="rId7"/>
    <sheet name="Расчет нагрузки" sheetId="14" r:id="rId8"/>
    <sheet name="Проверка_кг_и_накл" sheetId="17" r:id="rId9"/>
    <sheet name="F1" sheetId="9" r:id="rId10"/>
    <sheet name="доп_клиенты" sheetId="18" r:id="rId11"/>
  </sheets>
  <definedNames>
    <definedName name="_xlnm._FilterDatabase" localSheetId="6" hidden="1">Нагрузка!$A$4:$B$170</definedName>
  </definedNames>
  <calcPr calcId="191029"/>
</workbook>
</file>

<file path=xl/calcChain.xml><?xml version="1.0" encoding="utf-8"?>
<calcChain xmlns="http://schemas.openxmlformats.org/spreadsheetml/2006/main">
  <c r="A142" i="11" l="1"/>
  <c r="B142" i="11"/>
  <c r="D142" i="11"/>
  <c r="N142" i="11" s="1"/>
  <c r="U142" i="11" s="1"/>
  <c r="M142" i="11"/>
  <c r="AB142" i="11" s="1"/>
  <c r="P142" i="11"/>
  <c r="W142" i="11" s="1"/>
  <c r="Q142" i="11"/>
  <c r="AC142" i="11" s="1"/>
  <c r="T142" i="11"/>
  <c r="Z142" i="11" s="1"/>
  <c r="AH142" i="11"/>
  <c r="AI142" i="11"/>
  <c r="AJ142" i="11"/>
  <c r="AK142" i="11"/>
  <c r="AL142" i="11"/>
  <c r="AM142" i="11"/>
  <c r="AN142" i="11"/>
  <c r="AO142" i="11"/>
  <c r="AP142" i="11"/>
  <c r="AQ142" i="11"/>
  <c r="AR142" i="11"/>
  <c r="AS142" i="11"/>
  <c r="AT142" i="11"/>
  <c r="AU142" i="11"/>
  <c r="AV142" i="11"/>
  <c r="AW142" i="11"/>
  <c r="A143" i="11"/>
  <c r="B143" i="11"/>
  <c r="D143" i="11"/>
  <c r="O143" i="11" s="1"/>
  <c r="N143" i="11"/>
  <c r="P143" i="11"/>
  <c r="Q143" i="11"/>
  <c r="R143" i="11"/>
  <c r="X143" i="11" s="1"/>
  <c r="T143" i="11"/>
  <c r="Z143" i="11"/>
  <c r="AC143" i="11"/>
  <c r="AH143" i="11"/>
  <c r="AI143" i="11"/>
  <c r="AJ143" i="11"/>
  <c r="AK143" i="11"/>
  <c r="AL143" i="11"/>
  <c r="AM143" i="11"/>
  <c r="AN143" i="11"/>
  <c r="AO143" i="11"/>
  <c r="AP143" i="11"/>
  <c r="AQ143" i="11"/>
  <c r="AR143" i="11"/>
  <c r="AS143" i="11"/>
  <c r="AT143" i="11"/>
  <c r="AU143" i="11"/>
  <c r="AV143" i="11"/>
  <c r="AW143" i="11"/>
  <c r="A144" i="11"/>
  <c r="B144" i="11"/>
  <c r="D144" i="11"/>
  <c r="M144" i="11"/>
  <c r="N144" i="11"/>
  <c r="U144" i="11" s="1"/>
  <c r="O144" i="11"/>
  <c r="V144" i="11" s="1"/>
  <c r="P144" i="11"/>
  <c r="Q144" i="11"/>
  <c r="AC144" i="11" s="1"/>
  <c r="R144" i="11"/>
  <c r="X144" i="11" s="1"/>
  <c r="S144" i="11"/>
  <c r="Y144" i="11" s="1"/>
  <c r="T144" i="11"/>
  <c r="W144" i="11"/>
  <c r="Z144" i="11"/>
  <c r="AB144" i="11"/>
  <c r="AH144" i="11"/>
  <c r="AI144" i="11"/>
  <c r="AJ144" i="11"/>
  <c r="AK144" i="11"/>
  <c r="AL144" i="11"/>
  <c r="AM144" i="11"/>
  <c r="AN144" i="11"/>
  <c r="AO144" i="11"/>
  <c r="AP144" i="11"/>
  <c r="AQ144" i="11"/>
  <c r="AR144" i="11"/>
  <c r="AS144" i="11"/>
  <c r="AT144" i="11"/>
  <c r="AU144" i="11"/>
  <c r="AV144" i="11"/>
  <c r="AW144" i="11"/>
  <c r="A143" i="2"/>
  <c r="B143" i="2"/>
  <c r="D143" i="2"/>
  <c r="N143" i="2" s="1"/>
  <c r="U143" i="2" s="1"/>
  <c r="M143" i="2"/>
  <c r="AB143" i="2" s="1"/>
  <c r="P143" i="2"/>
  <c r="W143" i="2" s="1"/>
  <c r="Q143" i="2"/>
  <c r="AC143" i="2" s="1"/>
  <c r="T143" i="2"/>
  <c r="Z143" i="2" s="1"/>
  <c r="AH143" i="2"/>
  <c r="AI143" i="2"/>
  <c r="AJ143" i="2"/>
  <c r="AK143" i="2"/>
  <c r="AL143" i="2"/>
  <c r="AM143" i="2"/>
  <c r="AN143" i="2"/>
  <c r="AO143" i="2"/>
  <c r="AP143" i="2"/>
  <c r="AQ143" i="2"/>
  <c r="AR143" i="2"/>
  <c r="AS143" i="2"/>
  <c r="AT143" i="2"/>
  <c r="AU143" i="2"/>
  <c r="AV143" i="2"/>
  <c r="AW143" i="2"/>
  <c r="A144" i="2"/>
  <c r="B144" i="2"/>
  <c r="D144" i="2"/>
  <c r="O144" i="2" s="1"/>
  <c r="N144" i="2"/>
  <c r="R144" i="2"/>
  <c r="AH144" i="2"/>
  <c r="AI144" i="2"/>
  <c r="AJ144" i="2"/>
  <c r="AK144" i="2"/>
  <c r="AL144" i="2"/>
  <c r="AM144" i="2"/>
  <c r="AN144" i="2"/>
  <c r="AO144" i="2"/>
  <c r="AP144" i="2"/>
  <c r="AQ144" i="2"/>
  <c r="AR144" i="2"/>
  <c r="AS144" i="2"/>
  <c r="AT144" i="2"/>
  <c r="AU144" i="2"/>
  <c r="AV144" i="2"/>
  <c r="AW144" i="2"/>
  <c r="M143" i="11" l="1"/>
  <c r="AB143" i="11" s="1"/>
  <c r="S142" i="11"/>
  <c r="Y142" i="11" s="1"/>
  <c r="O142" i="11"/>
  <c r="V142" i="11" s="1"/>
  <c r="S143" i="11"/>
  <c r="Y143" i="11" s="1"/>
  <c r="R142" i="11"/>
  <c r="X142" i="11" s="1"/>
  <c r="Q144" i="2"/>
  <c r="AC144" i="2" s="1"/>
  <c r="S143" i="2"/>
  <c r="Y143" i="2" s="1"/>
  <c r="O143" i="2"/>
  <c r="V143" i="2" s="1"/>
  <c r="M144" i="2"/>
  <c r="AB144" i="2" s="1"/>
  <c r="T144" i="2"/>
  <c r="Z144" i="2" s="1"/>
  <c r="P144" i="2"/>
  <c r="S144" i="2"/>
  <c r="R143" i="2"/>
  <c r="X143" i="2" s="1"/>
  <c r="A141" i="11"/>
  <c r="B141" i="11"/>
  <c r="D141" i="11"/>
  <c r="N141" i="11" s="1"/>
  <c r="AH141" i="11"/>
  <c r="AI141" i="11"/>
  <c r="AJ141" i="11"/>
  <c r="AK141" i="11"/>
  <c r="AL141" i="11"/>
  <c r="AM141" i="11"/>
  <c r="AN141" i="11"/>
  <c r="AO141" i="11"/>
  <c r="AP141" i="11"/>
  <c r="AQ141" i="11"/>
  <c r="AR141" i="11"/>
  <c r="AS141" i="11"/>
  <c r="AT141" i="11"/>
  <c r="AU141" i="11"/>
  <c r="AV141" i="11"/>
  <c r="AW141" i="11"/>
  <c r="A142" i="2"/>
  <c r="B142" i="2"/>
  <c r="D142" i="2"/>
  <c r="M142" i="2" s="1"/>
  <c r="AB142" i="2" s="1"/>
  <c r="AH142" i="2"/>
  <c r="AI142" i="2"/>
  <c r="AJ142" i="2"/>
  <c r="AK142" i="2"/>
  <c r="AL142" i="2"/>
  <c r="AM142" i="2"/>
  <c r="AN142" i="2"/>
  <c r="AO142" i="2"/>
  <c r="AP142" i="2"/>
  <c r="AQ142" i="2"/>
  <c r="AR142" i="2"/>
  <c r="AS142" i="2"/>
  <c r="AT142" i="2"/>
  <c r="AU142" i="2"/>
  <c r="AV142" i="2"/>
  <c r="AW142" i="2"/>
  <c r="W143" i="11" l="1"/>
  <c r="V143" i="11"/>
  <c r="U143" i="11"/>
  <c r="V144" i="2"/>
  <c r="Y144" i="2"/>
  <c r="U144" i="2"/>
  <c r="W144" i="2"/>
  <c r="X144" i="2"/>
  <c r="T142" i="2"/>
  <c r="P142" i="2"/>
  <c r="W142" i="2" s="1"/>
  <c r="M141" i="11"/>
  <c r="AB141" i="11" s="1"/>
  <c r="S142" i="2"/>
  <c r="R142" i="2"/>
  <c r="X142" i="2" s="1"/>
  <c r="N142" i="2"/>
  <c r="U142" i="2" s="1"/>
  <c r="O142" i="2"/>
  <c r="V142" i="2" s="1"/>
  <c r="Q142" i="2"/>
  <c r="AC142" i="2" s="1"/>
  <c r="Q141" i="11"/>
  <c r="AC141" i="11" s="1"/>
  <c r="T141" i="11"/>
  <c r="Z141" i="11" s="1"/>
  <c r="P141" i="11"/>
  <c r="W141" i="11" s="1"/>
  <c r="S141" i="11"/>
  <c r="O141" i="11"/>
  <c r="R141" i="11"/>
  <c r="X141" i="11" s="1"/>
  <c r="V141" i="11" l="1"/>
  <c r="Z142" i="2"/>
  <c r="Y141" i="11"/>
  <c r="Y142" i="2"/>
  <c r="U141" i="11"/>
  <c r="DN300" i="11"/>
  <c r="DO300" i="11" s="1"/>
  <c r="CO300" i="11"/>
  <c r="CO301" i="11" s="1"/>
  <c r="CO303" i="11"/>
  <c r="CO304" i="11"/>
  <c r="CO307" i="11"/>
  <c r="CO308" i="11"/>
  <c r="CO311" i="11"/>
  <c r="CO312" i="11"/>
  <c r="CN300" i="11"/>
  <c r="CN304" i="11" s="1"/>
  <c r="CN305" i="11"/>
  <c r="CN308" i="11"/>
  <c r="CN309" i="11"/>
  <c r="CN312" i="11"/>
  <c r="D285" i="17"/>
  <c r="C285" i="17" s="1"/>
  <c r="D286" i="17"/>
  <c r="C286" i="17" s="1"/>
  <c r="D287" i="17"/>
  <c r="A287" i="17" s="1"/>
  <c r="D288" i="17"/>
  <c r="A288" i="17" s="1"/>
  <c r="D289" i="17"/>
  <c r="C289" i="17" s="1"/>
  <c r="D281" i="17"/>
  <c r="A281" i="17" s="1"/>
  <c r="D282" i="17"/>
  <c r="A282" i="17" s="1"/>
  <c r="D283" i="17"/>
  <c r="C283" i="17" s="1"/>
  <c r="A284" i="17"/>
  <c r="D284" i="17"/>
  <c r="C284" i="17" s="1"/>
  <c r="D266" i="17"/>
  <c r="A266" i="17" s="1"/>
  <c r="D267" i="17"/>
  <c r="A267" i="17" s="1"/>
  <c r="D268" i="17"/>
  <c r="C268" i="17" s="1"/>
  <c r="D269" i="17"/>
  <c r="C269" i="17" s="1"/>
  <c r="D270" i="17"/>
  <c r="A270" i="17" s="1"/>
  <c r="D271" i="17"/>
  <c r="A271" i="17" s="1"/>
  <c r="D272" i="17"/>
  <c r="C272" i="17" s="1"/>
  <c r="D273" i="17"/>
  <c r="C273" i="17" s="1"/>
  <c r="D274" i="17"/>
  <c r="A274" i="17" s="1"/>
  <c r="D275" i="17"/>
  <c r="A275" i="17" s="1"/>
  <c r="D276" i="17"/>
  <c r="C276" i="17" s="1"/>
  <c r="D277" i="17"/>
  <c r="C277" i="17" s="1"/>
  <c r="D278" i="17"/>
  <c r="A278" i="17" s="1"/>
  <c r="D279" i="17"/>
  <c r="A279" i="17" s="1"/>
  <c r="D280" i="17"/>
  <c r="C280" i="17" s="1"/>
  <c r="A288" i="14"/>
  <c r="C288" i="14"/>
  <c r="H288" i="14"/>
  <c r="C289" i="14"/>
  <c r="A289" i="14" s="1"/>
  <c r="H289" i="14"/>
  <c r="C276" i="14"/>
  <c r="A276" i="14" s="1"/>
  <c r="H276" i="14"/>
  <c r="C277" i="14"/>
  <c r="A277" i="14" s="1"/>
  <c r="H277" i="14"/>
  <c r="C278" i="14"/>
  <c r="A278" i="14" s="1"/>
  <c r="H278" i="14"/>
  <c r="A279" i="14"/>
  <c r="C279" i="14"/>
  <c r="H279" i="14"/>
  <c r="C280" i="14"/>
  <c r="A280" i="14" s="1"/>
  <c r="H280" i="14"/>
  <c r="C281" i="14"/>
  <c r="A281" i="14" s="1"/>
  <c r="H281" i="14"/>
  <c r="C282" i="14"/>
  <c r="A282" i="14" s="1"/>
  <c r="H282" i="14"/>
  <c r="C283" i="14"/>
  <c r="A283" i="14" s="1"/>
  <c r="H283" i="14"/>
  <c r="C284" i="14"/>
  <c r="A284" i="14" s="1"/>
  <c r="H284" i="14"/>
  <c r="C285" i="14"/>
  <c r="A285" i="14" s="1"/>
  <c r="H285" i="14"/>
  <c r="C286" i="14"/>
  <c r="A286" i="14" s="1"/>
  <c r="H286" i="14"/>
  <c r="C287" i="14"/>
  <c r="A287" i="14" s="1"/>
  <c r="H287" i="14"/>
  <c r="C266" i="14"/>
  <c r="A266" i="14" s="1"/>
  <c r="H266" i="14"/>
  <c r="C267" i="14"/>
  <c r="A267" i="14" s="1"/>
  <c r="H267" i="14"/>
  <c r="C268" i="14"/>
  <c r="A268" i="14" s="1"/>
  <c r="H268" i="14"/>
  <c r="C269" i="14"/>
  <c r="A269" i="14" s="1"/>
  <c r="H269" i="14"/>
  <c r="C270" i="14"/>
  <c r="A270" i="14" s="1"/>
  <c r="H270" i="14"/>
  <c r="C271" i="14"/>
  <c r="A271" i="14" s="1"/>
  <c r="H271" i="14"/>
  <c r="C272" i="14"/>
  <c r="A272" i="14" s="1"/>
  <c r="H272" i="14"/>
  <c r="C273" i="14"/>
  <c r="A273" i="14" s="1"/>
  <c r="H273" i="14"/>
  <c r="C274" i="14"/>
  <c r="A274" i="14" s="1"/>
  <c r="H274" i="14"/>
  <c r="C275" i="14"/>
  <c r="A275" i="14" s="1"/>
  <c r="H275" i="14"/>
  <c r="B292" i="11"/>
  <c r="D292" i="11"/>
  <c r="P292" i="11" s="1"/>
  <c r="B293" i="11"/>
  <c r="D293" i="11"/>
  <c r="O293" i="11" s="1"/>
  <c r="B270" i="11"/>
  <c r="D270" i="11"/>
  <c r="B271" i="11"/>
  <c r="D271" i="11"/>
  <c r="N271" i="11" s="1"/>
  <c r="B272" i="11"/>
  <c r="D272" i="11"/>
  <c r="N272" i="11" s="1"/>
  <c r="B273" i="11"/>
  <c r="D273" i="11"/>
  <c r="T273" i="11" s="1"/>
  <c r="B274" i="11"/>
  <c r="D274" i="11"/>
  <c r="M274" i="11" s="1"/>
  <c r="AH274" i="11" s="1"/>
  <c r="H270" i="17" s="1"/>
  <c r="B275" i="11"/>
  <c r="D275" i="11"/>
  <c r="N275" i="11" s="1"/>
  <c r="B276" i="11"/>
  <c r="D276" i="11"/>
  <c r="N276" i="11" s="1"/>
  <c r="B277" i="11"/>
  <c r="D277" i="11"/>
  <c r="B278" i="11"/>
  <c r="D278" i="11"/>
  <c r="P278" i="11" s="1"/>
  <c r="B279" i="11"/>
  <c r="D279" i="11"/>
  <c r="N279" i="11" s="1"/>
  <c r="B280" i="11"/>
  <c r="D280" i="11"/>
  <c r="M280" i="11" s="1"/>
  <c r="AB280" i="11" s="1"/>
  <c r="B281" i="11"/>
  <c r="D281" i="11"/>
  <c r="R281" i="11" s="1"/>
  <c r="B282" i="11"/>
  <c r="D282" i="11"/>
  <c r="N282" i="11" s="1"/>
  <c r="B283" i="11"/>
  <c r="D283" i="11"/>
  <c r="P283" i="11" s="1"/>
  <c r="B284" i="11"/>
  <c r="D284" i="11"/>
  <c r="B285" i="11"/>
  <c r="D285" i="11"/>
  <c r="M285" i="11" s="1"/>
  <c r="AB285" i="11" s="1"/>
  <c r="B286" i="11"/>
  <c r="D286" i="11"/>
  <c r="M286" i="11" s="1"/>
  <c r="AH286" i="11" s="1"/>
  <c r="B287" i="11"/>
  <c r="D287" i="11"/>
  <c r="S287" i="11" s="1"/>
  <c r="B288" i="11"/>
  <c r="D288" i="11"/>
  <c r="M288" i="11" s="1"/>
  <c r="B289" i="11"/>
  <c r="D289" i="11"/>
  <c r="M289" i="11" s="1"/>
  <c r="B290" i="11"/>
  <c r="D290" i="11"/>
  <c r="M290" i="11" s="1"/>
  <c r="B291" i="11"/>
  <c r="D291" i="11"/>
  <c r="N291" i="11" s="1"/>
  <c r="B291" i="2"/>
  <c r="B287" i="14" s="1"/>
  <c r="D291" i="2"/>
  <c r="P291" i="2" s="1"/>
  <c r="B292" i="2"/>
  <c r="B288" i="14" s="1"/>
  <c r="D292" i="2"/>
  <c r="N292" i="2" s="1"/>
  <c r="B293" i="2"/>
  <c r="B289" i="17" s="1"/>
  <c r="D293" i="2"/>
  <c r="O293" i="2" s="1"/>
  <c r="B287" i="2"/>
  <c r="B283" i="14" s="1"/>
  <c r="D287" i="2"/>
  <c r="E283" i="17" s="1"/>
  <c r="B288" i="2"/>
  <c r="B284" i="17" s="1"/>
  <c r="D288" i="2"/>
  <c r="R288" i="2" s="1"/>
  <c r="B289" i="2"/>
  <c r="B285" i="17" s="1"/>
  <c r="D289" i="2"/>
  <c r="O289" i="2" s="1"/>
  <c r="B290" i="2"/>
  <c r="B286" i="17" s="1"/>
  <c r="D290" i="2"/>
  <c r="B270" i="2"/>
  <c r="B266" i="17" s="1"/>
  <c r="D270" i="2"/>
  <c r="T270" i="2" s="1"/>
  <c r="B271" i="2"/>
  <c r="B267" i="17" s="1"/>
  <c r="D271" i="2"/>
  <c r="R271" i="2" s="1"/>
  <c r="B272" i="2"/>
  <c r="B268" i="14" s="1"/>
  <c r="D272" i="2"/>
  <c r="O272" i="2" s="1"/>
  <c r="B273" i="2"/>
  <c r="B269" i="14" s="1"/>
  <c r="D273" i="2"/>
  <c r="T273" i="2" s="1"/>
  <c r="B274" i="2"/>
  <c r="B270" i="17" s="1"/>
  <c r="D274" i="2"/>
  <c r="M274" i="2" s="1"/>
  <c r="AB274" i="2" s="1"/>
  <c r="B275" i="2"/>
  <c r="B271" i="17" s="1"/>
  <c r="D275" i="2"/>
  <c r="N275" i="2" s="1"/>
  <c r="B276" i="2"/>
  <c r="B272" i="14" s="1"/>
  <c r="D276" i="2"/>
  <c r="O276" i="2" s="1"/>
  <c r="B277" i="2"/>
  <c r="B273" i="14" s="1"/>
  <c r="D277" i="2"/>
  <c r="B278" i="2"/>
  <c r="B274" i="17" s="1"/>
  <c r="D278" i="2"/>
  <c r="P278" i="2" s="1"/>
  <c r="B279" i="2"/>
  <c r="B275" i="17" s="1"/>
  <c r="D279" i="2"/>
  <c r="O279" i="2" s="1"/>
  <c r="B280" i="2"/>
  <c r="B276" i="17" s="1"/>
  <c r="D280" i="2"/>
  <c r="P280" i="2" s="1"/>
  <c r="B281" i="2"/>
  <c r="B277" i="14" s="1"/>
  <c r="D281" i="2"/>
  <c r="T281" i="2" s="1"/>
  <c r="B282" i="2"/>
  <c r="B278" i="14" s="1"/>
  <c r="D282" i="2"/>
  <c r="B283" i="2"/>
  <c r="B279" i="14" s="1"/>
  <c r="D283" i="2"/>
  <c r="N283" i="2" s="1"/>
  <c r="B284" i="2"/>
  <c r="B280" i="17" s="1"/>
  <c r="D284" i="2"/>
  <c r="M284" i="2" s="1"/>
  <c r="AB284" i="2" s="1"/>
  <c r="B285" i="2"/>
  <c r="B281" i="17" s="1"/>
  <c r="D285" i="2"/>
  <c r="B286" i="2"/>
  <c r="B282" i="14" s="1"/>
  <c r="D286" i="2"/>
  <c r="N286" i="2" s="1"/>
  <c r="B275" i="14" l="1"/>
  <c r="B274" i="14"/>
  <c r="B270" i="14"/>
  <c r="B266" i="14"/>
  <c r="B284" i="14"/>
  <c r="B280" i="14"/>
  <c r="B289" i="14"/>
  <c r="B279" i="17"/>
  <c r="B277" i="17"/>
  <c r="C275" i="17"/>
  <c r="B272" i="17"/>
  <c r="B268" i="17"/>
  <c r="B282" i="17"/>
  <c r="B287" i="17"/>
  <c r="B271" i="14"/>
  <c r="B267" i="14"/>
  <c r="B285" i="14"/>
  <c r="B281" i="14"/>
  <c r="B276" i="14"/>
  <c r="B273" i="17"/>
  <c r="B286" i="14"/>
  <c r="B278" i="17"/>
  <c r="A273" i="17"/>
  <c r="B269" i="17"/>
  <c r="C267" i="17"/>
  <c r="B283" i="17"/>
  <c r="B288" i="17"/>
  <c r="A286" i="17"/>
  <c r="C279" i="17"/>
  <c r="C271" i="17"/>
  <c r="C282" i="17"/>
  <c r="A277" i="17"/>
  <c r="A269" i="17"/>
  <c r="CO310" i="11"/>
  <c r="CO306" i="11"/>
  <c r="CO302" i="11"/>
  <c r="CO309" i="11"/>
  <c r="CO305" i="11"/>
  <c r="CN311" i="11"/>
  <c r="CN307" i="11"/>
  <c r="CN303" i="11"/>
  <c r="CN310" i="11"/>
  <c r="CN306" i="11"/>
  <c r="CN302" i="11"/>
  <c r="CN301" i="11"/>
  <c r="A289" i="17"/>
  <c r="C287" i="17"/>
  <c r="A285" i="17"/>
  <c r="R293" i="11"/>
  <c r="M270" i="2"/>
  <c r="AH270" i="2" s="1"/>
  <c r="S279" i="2"/>
  <c r="S286" i="11"/>
  <c r="T272" i="11"/>
  <c r="P279" i="2"/>
  <c r="T274" i="2"/>
  <c r="R287" i="2"/>
  <c r="T276" i="11"/>
  <c r="P270" i="2"/>
  <c r="W270" i="2" s="1"/>
  <c r="S287" i="2"/>
  <c r="Q282" i="11"/>
  <c r="O276" i="11"/>
  <c r="Q274" i="2"/>
  <c r="AC274" i="2" s="1"/>
  <c r="T291" i="11"/>
  <c r="P282" i="11"/>
  <c r="Q276" i="11"/>
  <c r="AC276" i="11" s="1"/>
  <c r="P272" i="11"/>
  <c r="P291" i="11"/>
  <c r="R279" i="2"/>
  <c r="R287" i="11"/>
  <c r="T282" i="11"/>
  <c r="T284" i="2"/>
  <c r="N279" i="2"/>
  <c r="Q278" i="2"/>
  <c r="AL278" i="2" s="1"/>
  <c r="P274" i="2"/>
  <c r="W274" i="2" s="1"/>
  <c r="P287" i="2"/>
  <c r="T289" i="11"/>
  <c r="Q288" i="11"/>
  <c r="AC288" i="11" s="1"/>
  <c r="R286" i="11"/>
  <c r="S282" i="11"/>
  <c r="O282" i="11"/>
  <c r="T279" i="11"/>
  <c r="AH274" i="2"/>
  <c r="F270" i="17" s="1"/>
  <c r="J270" i="17" s="1"/>
  <c r="N274" i="2"/>
  <c r="U274" i="2" s="1"/>
  <c r="N271" i="2"/>
  <c r="N287" i="2"/>
  <c r="P289" i="11"/>
  <c r="W289" i="11" s="1"/>
  <c r="P286" i="11"/>
  <c r="W286" i="11" s="1"/>
  <c r="R282" i="11"/>
  <c r="M282" i="11"/>
  <c r="S279" i="11"/>
  <c r="T280" i="2"/>
  <c r="M291" i="2"/>
  <c r="W291" i="2" s="1"/>
  <c r="AB286" i="11"/>
  <c r="AP286" i="11" s="1"/>
  <c r="N286" i="11"/>
  <c r="U286" i="11" s="1"/>
  <c r="P279" i="11"/>
  <c r="R275" i="2"/>
  <c r="T293" i="2"/>
  <c r="P275" i="2"/>
  <c r="S289" i="2"/>
  <c r="S293" i="2"/>
  <c r="P292" i="2"/>
  <c r="M291" i="11"/>
  <c r="U291" i="11" s="1"/>
  <c r="O289" i="11"/>
  <c r="V289" i="11" s="1"/>
  <c r="N287" i="11"/>
  <c r="T286" i="11"/>
  <c r="O286" i="11"/>
  <c r="V286" i="11" s="1"/>
  <c r="O272" i="11"/>
  <c r="P293" i="11"/>
  <c r="T289" i="2"/>
  <c r="T276" i="2"/>
  <c r="T275" i="2"/>
  <c r="O275" i="2"/>
  <c r="P289" i="2"/>
  <c r="T288" i="2"/>
  <c r="P293" i="2"/>
  <c r="T292" i="2"/>
  <c r="O292" i="2"/>
  <c r="R292" i="2"/>
  <c r="T279" i="2"/>
  <c r="S275" i="2"/>
  <c r="T287" i="2"/>
  <c r="O287" i="2"/>
  <c r="S292" i="2"/>
  <c r="Q291" i="11"/>
  <c r="S289" i="11"/>
  <c r="P276" i="11"/>
  <c r="Q272" i="11"/>
  <c r="T293" i="11"/>
  <c r="Q286" i="2"/>
  <c r="AL286" i="2" s="1"/>
  <c r="E278" i="17"/>
  <c r="D278" i="14"/>
  <c r="M282" i="2"/>
  <c r="Q282" i="2"/>
  <c r="AH285" i="11"/>
  <c r="AP285" i="11" s="1"/>
  <c r="N284" i="11"/>
  <c r="P284" i="11"/>
  <c r="Q284" i="11"/>
  <c r="N270" i="11"/>
  <c r="M270" i="11"/>
  <c r="R270" i="11"/>
  <c r="O270" i="11"/>
  <c r="S270" i="11"/>
  <c r="N284" i="2"/>
  <c r="U284" i="2" s="1"/>
  <c r="E280" i="17"/>
  <c r="D280" i="14"/>
  <c r="P284" i="2"/>
  <c r="W284" i="2" s="1"/>
  <c r="M277" i="2"/>
  <c r="E273" i="17"/>
  <c r="P277" i="2"/>
  <c r="T277" i="2"/>
  <c r="D273" i="14"/>
  <c r="M272" i="2"/>
  <c r="V272" i="2" s="1"/>
  <c r="E268" i="17"/>
  <c r="P272" i="2"/>
  <c r="S272" i="2"/>
  <c r="N285" i="11"/>
  <c r="U285" i="11" s="1"/>
  <c r="T285" i="11"/>
  <c r="P285" i="11"/>
  <c r="W285" i="11" s="1"/>
  <c r="N278" i="11"/>
  <c r="M278" i="11"/>
  <c r="W278" i="11" s="1"/>
  <c r="S278" i="11"/>
  <c r="O278" i="11"/>
  <c r="T278" i="11"/>
  <c r="O275" i="11"/>
  <c r="P275" i="11"/>
  <c r="R275" i="11"/>
  <c r="N274" i="11"/>
  <c r="U274" i="11" s="1"/>
  <c r="O274" i="11"/>
  <c r="V274" i="11" s="1"/>
  <c r="T274" i="11"/>
  <c r="P274" i="11"/>
  <c r="W274" i="11" s="1"/>
  <c r="O271" i="11"/>
  <c r="P271" i="11"/>
  <c r="R271" i="11"/>
  <c r="T270" i="11"/>
  <c r="N292" i="11"/>
  <c r="M292" i="11"/>
  <c r="AB292" i="11" s="1"/>
  <c r="R292" i="11"/>
  <c r="O292" i="11"/>
  <c r="S292" i="11"/>
  <c r="D268" i="14"/>
  <c r="T286" i="2"/>
  <c r="Z286" i="2" s="1"/>
  <c r="M276" i="2"/>
  <c r="AH276" i="2" s="1"/>
  <c r="E272" i="17"/>
  <c r="P276" i="2"/>
  <c r="D272" i="14"/>
  <c r="S276" i="2"/>
  <c r="E287" i="17"/>
  <c r="N291" i="2"/>
  <c r="R291" i="2"/>
  <c r="O291" i="2"/>
  <c r="S291" i="2"/>
  <c r="D287" i="14"/>
  <c r="R285" i="11"/>
  <c r="E282" i="17"/>
  <c r="O286" i="2"/>
  <c r="S286" i="2"/>
  <c r="R282" i="2"/>
  <c r="O281" i="11"/>
  <c r="N281" i="11"/>
  <c r="T281" i="11"/>
  <c r="P281" i="11"/>
  <c r="P286" i="2"/>
  <c r="S284" i="2"/>
  <c r="O283" i="2"/>
  <c r="E279" i="17"/>
  <c r="D279" i="14"/>
  <c r="P282" i="2"/>
  <c r="M290" i="2"/>
  <c r="AH290" i="2" s="1"/>
  <c r="E286" i="17"/>
  <c r="D286" i="14"/>
  <c r="Q280" i="11"/>
  <c r="S280" i="11"/>
  <c r="P285" i="2"/>
  <c r="E281" i="17"/>
  <c r="D281" i="14"/>
  <c r="AH284" i="2"/>
  <c r="AP284" i="2" s="1"/>
  <c r="Q284" i="2"/>
  <c r="T282" i="2"/>
  <c r="O282" i="2"/>
  <c r="M271" i="2"/>
  <c r="D267" i="14"/>
  <c r="E267" i="17"/>
  <c r="O271" i="2"/>
  <c r="T271" i="2"/>
  <c r="P271" i="2"/>
  <c r="E266" i="17"/>
  <c r="D266" i="14"/>
  <c r="N270" i="2"/>
  <c r="R270" i="2"/>
  <c r="O270" i="2"/>
  <c r="S270" i="2"/>
  <c r="T291" i="2"/>
  <c r="T284" i="11"/>
  <c r="Q281" i="11"/>
  <c r="X281" i="11" s="1"/>
  <c r="S274" i="11"/>
  <c r="Q270" i="11"/>
  <c r="T292" i="11"/>
  <c r="R286" i="2"/>
  <c r="M286" i="2"/>
  <c r="O284" i="2"/>
  <c r="V284" i="2" s="1"/>
  <c r="R283" i="2"/>
  <c r="S282" i="2"/>
  <c r="N282" i="2"/>
  <c r="D277" i="14"/>
  <c r="E277" i="17"/>
  <c r="P281" i="2"/>
  <c r="O278" i="2"/>
  <c r="D274" i="14"/>
  <c r="M278" i="2"/>
  <c r="W278" i="2" s="1"/>
  <c r="R278" i="2"/>
  <c r="N278" i="2"/>
  <c r="T278" i="2"/>
  <c r="E274" i="17"/>
  <c r="T272" i="2"/>
  <c r="S271" i="2"/>
  <c r="Q270" i="2"/>
  <c r="O288" i="2"/>
  <c r="E284" i="17"/>
  <c r="D284" i="14"/>
  <c r="N288" i="2"/>
  <c r="P288" i="2"/>
  <c r="Q291" i="2"/>
  <c r="AC291" i="2" s="1"/>
  <c r="O287" i="11"/>
  <c r="T287" i="11"/>
  <c r="P287" i="11"/>
  <c r="H282" i="17"/>
  <c r="Q285" i="11"/>
  <c r="M284" i="11"/>
  <c r="M281" i="11"/>
  <c r="Q278" i="11"/>
  <c r="AC278" i="11" s="1"/>
  <c r="N277" i="11"/>
  <c r="T277" i="11"/>
  <c r="T275" i="11"/>
  <c r="Q274" i="11"/>
  <c r="AC274" i="11" s="1"/>
  <c r="P273" i="11"/>
  <c r="T271" i="11"/>
  <c r="P270" i="11"/>
  <c r="Q292" i="11"/>
  <c r="AC292" i="11" s="1"/>
  <c r="D282" i="14"/>
  <c r="M279" i="2"/>
  <c r="E275" i="17"/>
  <c r="D275" i="14"/>
  <c r="M275" i="2"/>
  <c r="D271" i="14"/>
  <c r="E271" i="17"/>
  <c r="R274" i="2"/>
  <c r="P273" i="2"/>
  <c r="E269" i="17"/>
  <c r="M289" i="2"/>
  <c r="AH289" i="2" s="1"/>
  <c r="E285" i="17"/>
  <c r="D285" i="14"/>
  <c r="Q287" i="2"/>
  <c r="M287" i="2"/>
  <c r="AB287" i="2" s="1"/>
  <c r="M293" i="2"/>
  <c r="E289" i="17"/>
  <c r="D289" i="14"/>
  <c r="M292" i="2"/>
  <c r="W292" i="2" s="1"/>
  <c r="D288" i="14"/>
  <c r="E288" i="17"/>
  <c r="Q286" i="11"/>
  <c r="S276" i="11"/>
  <c r="Y276" i="11" s="1"/>
  <c r="M276" i="11"/>
  <c r="S272" i="11"/>
  <c r="M272" i="11"/>
  <c r="N293" i="11"/>
  <c r="O280" i="2"/>
  <c r="E276" i="17"/>
  <c r="D276" i="14"/>
  <c r="O274" i="2"/>
  <c r="V274" i="2" s="1"/>
  <c r="E270" i="17"/>
  <c r="D270" i="14"/>
  <c r="U272" i="11"/>
  <c r="D269" i="14"/>
  <c r="D283" i="14"/>
  <c r="C288" i="17"/>
  <c r="A283" i="17"/>
  <c r="C281" i="17"/>
  <c r="A280" i="17"/>
  <c r="C278" i="17"/>
  <c r="A276" i="17"/>
  <c r="C274" i="17"/>
  <c r="A272" i="17"/>
  <c r="C270" i="17"/>
  <c r="A268" i="17"/>
  <c r="C266" i="17"/>
  <c r="Q293" i="11"/>
  <c r="M293" i="11"/>
  <c r="S293" i="11"/>
  <c r="AB289" i="11"/>
  <c r="AH289" i="11"/>
  <c r="H285" i="17" s="1"/>
  <c r="AH290" i="11"/>
  <c r="H286" i="17" s="1"/>
  <c r="AB290" i="11"/>
  <c r="AB288" i="11"/>
  <c r="AH288" i="11"/>
  <c r="H284" i="17" s="1"/>
  <c r="S290" i="11"/>
  <c r="O290" i="11"/>
  <c r="V290" i="11" s="1"/>
  <c r="R289" i="11"/>
  <c r="N289" i="11"/>
  <c r="U289" i="11" s="1"/>
  <c r="P288" i="11"/>
  <c r="W288" i="11" s="1"/>
  <c r="T283" i="11"/>
  <c r="S291" i="11"/>
  <c r="O291" i="11"/>
  <c r="R290" i="11"/>
  <c r="N290" i="11"/>
  <c r="U290" i="11" s="1"/>
  <c r="Q289" i="11"/>
  <c r="T288" i="11"/>
  <c r="O288" i="11"/>
  <c r="V288" i="11" s="1"/>
  <c r="M287" i="11"/>
  <c r="Q287" i="11"/>
  <c r="O285" i="11"/>
  <c r="V285" i="11" s="1"/>
  <c r="S285" i="11"/>
  <c r="Y285" i="11" s="1"/>
  <c r="AH280" i="11"/>
  <c r="H276" i="17" s="1"/>
  <c r="T290" i="11"/>
  <c r="P290" i="11"/>
  <c r="W290" i="11" s="1"/>
  <c r="R291" i="11"/>
  <c r="Q290" i="11"/>
  <c r="S288" i="11"/>
  <c r="M283" i="11"/>
  <c r="Q283" i="11"/>
  <c r="N283" i="11"/>
  <c r="R283" i="11"/>
  <c r="O283" i="11"/>
  <c r="S283" i="11"/>
  <c r="Y283" i="11" s="1"/>
  <c r="N288" i="11"/>
  <c r="U288" i="11" s="1"/>
  <c r="R288" i="11"/>
  <c r="N280" i="11"/>
  <c r="U280" i="11" s="1"/>
  <c r="R280" i="11"/>
  <c r="M277" i="11"/>
  <c r="Q277" i="11"/>
  <c r="O277" i="11"/>
  <c r="S277" i="11"/>
  <c r="M273" i="11"/>
  <c r="Q273" i="11"/>
  <c r="Z273" i="11" s="1"/>
  <c r="N273" i="11"/>
  <c r="R273" i="11"/>
  <c r="O273" i="11"/>
  <c r="V273" i="11" s="1"/>
  <c r="S273" i="11"/>
  <c r="Y273" i="11" s="1"/>
  <c r="S284" i="11"/>
  <c r="O284" i="11"/>
  <c r="P280" i="11"/>
  <c r="W280" i="11" s="1"/>
  <c r="O279" i="11"/>
  <c r="M279" i="11"/>
  <c r="Q279" i="11"/>
  <c r="R277" i="11"/>
  <c r="AB274" i="11"/>
  <c r="AP274" i="11" s="1"/>
  <c r="R284" i="11"/>
  <c r="S281" i="11"/>
  <c r="T280" i="11"/>
  <c r="O280" i="11"/>
  <c r="V280" i="11" s="1"/>
  <c r="R279" i="11"/>
  <c r="P277" i="11"/>
  <c r="R276" i="11"/>
  <c r="Q275" i="11"/>
  <c r="M275" i="11"/>
  <c r="R272" i="11"/>
  <c r="Q271" i="11"/>
  <c r="M271" i="11"/>
  <c r="R278" i="11"/>
  <c r="S275" i="11"/>
  <c r="R274" i="11"/>
  <c r="S271" i="11"/>
  <c r="R293" i="2"/>
  <c r="N293" i="2"/>
  <c r="Q292" i="2"/>
  <c r="Q293" i="2"/>
  <c r="S290" i="2"/>
  <c r="O290" i="2"/>
  <c r="R289" i="2"/>
  <c r="N289" i="2"/>
  <c r="Q288" i="2"/>
  <c r="X288" i="2" s="1"/>
  <c r="M288" i="2"/>
  <c r="R290" i="2"/>
  <c r="N290" i="2"/>
  <c r="Q289" i="2"/>
  <c r="T290" i="2"/>
  <c r="P290" i="2"/>
  <c r="Q290" i="2"/>
  <c r="S288" i="2"/>
  <c r="T285" i="2"/>
  <c r="M281" i="2"/>
  <c r="Q281" i="2"/>
  <c r="N281" i="2"/>
  <c r="R281" i="2"/>
  <c r="O281" i="2"/>
  <c r="V281" i="2" s="1"/>
  <c r="S281" i="2"/>
  <c r="Y281" i="2" s="1"/>
  <c r="R285" i="2"/>
  <c r="AC282" i="2"/>
  <c r="M285" i="2"/>
  <c r="Q285" i="2"/>
  <c r="O285" i="2"/>
  <c r="S285" i="2"/>
  <c r="N285" i="2"/>
  <c r="AB270" i="2"/>
  <c r="R284" i="2"/>
  <c r="Q283" i="2"/>
  <c r="M283" i="2"/>
  <c r="U283" i="2" s="1"/>
  <c r="M280" i="2"/>
  <c r="Q280" i="2"/>
  <c r="N280" i="2"/>
  <c r="R280" i="2"/>
  <c r="N277" i="2"/>
  <c r="R277" i="2"/>
  <c r="O277" i="2"/>
  <c r="S277" i="2"/>
  <c r="M273" i="2"/>
  <c r="Q273" i="2"/>
  <c r="N273" i="2"/>
  <c r="R273" i="2"/>
  <c r="O273" i="2"/>
  <c r="V273" i="2" s="1"/>
  <c r="S273" i="2"/>
  <c r="Y273" i="2" s="1"/>
  <c r="T283" i="2"/>
  <c r="P283" i="2"/>
  <c r="S283" i="2"/>
  <c r="S280" i="2"/>
  <c r="Q277" i="2"/>
  <c r="Q279" i="2"/>
  <c r="R276" i="2"/>
  <c r="N276" i="2"/>
  <c r="Q275" i="2"/>
  <c r="R272" i="2"/>
  <c r="N272" i="2"/>
  <c r="Q271" i="2"/>
  <c r="S278" i="2"/>
  <c r="Q276" i="2"/>
  <c r="S274" i="2"/>
  <c r="Q272" i="2"/>
  <c r="A141" i="2"/>
  <c r="B141" i="2"/>
  <c r="D141" i="2"/>
  <c r="N141" i="2" s="1"/>
  <c r="AH141" i="2"/>
  <c r="AI141" i="2"/>
  <c r="AJ141" i="2"/>
  <c r="AK141" i="2"/>
  <c r="AL141" i="2"/>
  <c r="AM141" i="2"/>
  <c r="AN141" i="2"/>
  <c r="AO141" i="2"/>
  <c r="AP141" i="2"/>
  <c r="AQ141" i="2"/>
  <c r="AR141" i="2"/>
  <c r="AS141" i="2"/>
  <c r="AT141" i="2"/>
  <c r="AU141" i="2"/>
  <c r="AV141" i="2"/>
  <c r="AW141" i="2"/>
  <c r="Z270" i="2" l="1"/>
  <c r="Q318" i="2"/>
  <c r="AC270" i="11"/>
  <c r="Q318" i="11"/>
  <c r="U270" i="2"/>
  <c r="AL282" i="2"/>
  <c r="Q319" i="2"/>
  <c r="AB282" i="11"/>
  <c r="M319" i="11"/>
  <c r="AT282" i="2"/>
  <c r="Y286" i="2"/>
  <c r="AH282" i="2"/>
  <c r="E278" i="14" s="1"/>
  <c r="M319" i="2"/>
  <c r="AL282" i="11"/>
  <c r="Q319" i="11"/>
  <c r="M318" i="2"/>
  <c r="AB270" i="11"/>
  <c r="M318" i="11"/>
  <c r="CO313" i="11"/>
  <c r="CO314" i="11"/>
  <c r="CN314" i="11"/>
  <c r="CN313" i="11"/>
  <c r="AC286" i="2"/>
  <c r="AT286" i="2" s="1"/>
  <c r="X284" i="11"/>
  <c r="X293" i="11"/>
  <c r="AB290" i="2"/>
  <c r="AP290" i="2" s="1"/>
  <c r="Y284" i="11"/>
  <c r="V270" i="2"/>
  <c r="Z282" i="2"/>
  <c r="AP290" i="11"/>
  <c r="AP289" i="11"/>
  <c r="AP288" i="11"/>
  <c r="W282" i="2"/>
  <c r="W281" i="2"/>
  <c r="X282" i="11"/>
  <c r="Y282" i="11"/>
  <c r="U293" i="2"/>
  <c r="Y281" i="11"/>
  <c r="X291" i="11"/>
  <c r="Y286" i="11"/>
  <c r="U279" i="2"/>
  <c r="W284" i="11"/>
  <c r="U271" i="2"/>
  <c r="Y278" i="11"/>
  <c r="Z282" i="11"/>
  <c r="V275" i="2"/>
  <c r="U292" i="2"/>
  <c r="AP280" i="11"/>
  <c r="V291" i="11"/>
  <c r="AL274" i="2"/>
  <c r="AT274" i="2" s="1"/>
  <c r="W271" i="11"/>
  <c r="AL270" i="2"/>
  <c r="Y272" i="11"/>
  <c r="V276" i="2"/>
  <c r="Y292" i="2"/>
  <c r="AP270" i="2"/>
  <c r="Z274" i="2"/>
  <c r="Z280" i="11"/>
  <c r="AP274" i="2"/>
  <c r="Y274" i="2"/>
  <c r="X284" i="2"/>
  <c r="U289" i="2"/>
  <c r="V289" i="2"/>
  <c r="AH292" i="2"/>
  <c r="F288" i="17" s="1"/>
  <c r="Z276" i="2"/>
  <c r="W285" i="2"/>
  <c r="AB292" i="2"/>
  <c r="E270" i="14"/>
  <c r="W277" i="2"/>
  <c r="AB289" i="2"/>
  <c r="AP289" i="2" s="1"/>
  <c r="W275" i="11"/>
  <c r="X274" i="2"/>
  <c r="X292" i="11"/>
  <c r="W291" i="11"/>
  <c r="W272" i="2"/>
  <c r="U292" i="11"/>
  <c r="Z280" i="2"/>
  <c r="X272" i="11"/>
  <c r="W293" i="2"/>
  <c r="Y270" i="2"/>
  <c r="AC270" i="2"/>
  <c r="V290" i="2"/>
  <c r="U278" i="11"/>
  <c r="AC282" i="11"/>
  <c r="AT282" i="11" s="1"/>
  <c r="Y280" i="2"/>
  <c r="W290" i="2"/>
  <c r="U290" i="2"/>
  <c r="AH293" i="2"/>
  <c r="E289" i="14" s="1"/>
  <c r="V284" i="11"/>
  <c r="X280" i="11"/>
  <c r="W293" i="11"/>
  <c r="Z284" i="11"/>
  <c r="X282" i="2"/>
  <c r="Z278" i="2"/>
  <c r="Z278" i="11"/>
  <c r="AB291" i="2"/>
  <c r="AB293" i="2"/>
  <c r="X278" i="11"/>
  <c r="AL278" i="11"/>
  <c r="X288" i="11"/>
  <c r="Z288" i="11"/>
  <c r="AL288" i="11"/>
  <c r="X278" i="2"/>
  <c r="AC278" i="2"/>
  <c r="AT278" i="2" s="1"/>
  <c r="V291" i="2"/>
  <c r="Z276" i="11"/>
  <c r="Y278" i="2"/>
  <c r="AL274" i="11"/>
  <c r="Y288" i="11"/>
  <c r="AH291" i="2"/>
  <c r="E287" i="14" s="1"/>
  <c r="Y292" i="11"/>
  <c r="Y288" i="2"/>
  <c r="V293" i="2"/>
  <c r="X274" i="11"/>
  <c r="X276" i="11"/>
  <c r="X277" i="11"/>
  <c r="U273" i="11"/>
  <c r="U291" i="2"/>
  <c r="AL276" i="11"/>
  <c r="X280" i="2"/>
  <c r="Y293" i="2"/>
  <c r="W282" i="11"/>
  <c r="W289" i="2"/>
  <c r="Y289" i="2"/>
  <c r="Y291" i="2"/>
  <c r="V277" i="2"/>
  <c r="U280" i="2"/>
  <c r="AH271" i="2"/>
  <c r="E267" i="14" s="1"/>
  <c r="X291" i="2"/>
  <c r="V282" i="11"/>
  <c r="U293" i="11"/>
  <c r="AH282" i="11"/>
  <c r="Y284" i="2"/>
  <c r="U281" i="11"/>
  <c r="U282" i="11"/>
  <c r="V287" i="2"/>
  <c r="Y274" i="11"/>
  <c r="X270" i="2"/>
  <c r="V283" i="11"/>
  <c r="U275" i="2"/>
  <c r="AC291" i="11"/>
  <c r="AL291" i="11"/>
  <c r="Y275" i="2"/>
  <c r="V278" i="2"/>
  <c r="Z283" i="2"/>
  <c r="V271" i="2"/>
  <c r="AH275" i="2"/>
  <c r="E271" i="14" s="1"/>
  <c r="AB271" i="2"/>
  <c r="AP271" i="2" s="1"/>
  <c r="Y285" i="2"/>
  <c r="Y275" i="11"/>
  <c r="U288" i="2"/>
  <c r="V292" i="11"/>
  <c r="Z270" i="11"/>
  <c r="V278" i="11"/>
  <c r="AC272" i="11"/>
  <c r="AL272" i="11"/>
  <c r="AB291" i="11"/>
  <c r="AH291" i="11"/>
  <c r="H287" i="17" s="1"/>
  <c r="AB275" i="2"/>
  <c r="AP275" i="2" s="1"/>
  <c r="AH277" i="2"/>
  <c r="F273" i="17" s="1"/>
  <c r="U275" i="11"/>
  <c r="U277" i="11"/>
  <c r="U283" i="11"/>
  <c r="Y291" i="11"/>
  <c r="V292" i="2"/>
  <c r="V286" i="2"/>
  <c r="Z274" i="11"/>
  <c r="W275" i="2"/>
  <c r="AB277" i="2"/>
  <c r="Y271" i="11"/>
  <c r="W270" i="11"/>
  <c r="Y293" i="11"/>
  <c r="Z291" i="11"/>
  <c r="Z277" i="11"/>
  <c r="W271" i="2"/>
  <c r="Z281" i="11"/>
  <c r="X270" i="11"/>
  <c r="U284" i="11"/>
  <c r="Z272" i="11"/>
  <c r="F285" i="17"/>
  <c r="J285" i="17" s="1"/>
  <c r="E285" i="14"/>
  <c r="Z283" i="11"/>
  <c r="AB276" i="11"/>
  <c r="AH276" i="11"/>
  <c r="W276" i="11"/>
  <c r="Z287" i="2"/>
  <c r="AL287" i="2"/>
  <c r="AH279" i="2"/>
  <c r="W279" i="2"/>
  <c r="AB279" i="2"/>
  <c r="E272" i="14"/>
  <c r="F272" i="17"/>
  <c r="H281" i="17"/>
  <c r="Y272" i="2"/>
  <c r="U276" i="2"/>
  <c r="F266" i="17"/>
  <c r="E266" i="14"/>
  <c r="X277" i="2"/>
  <c r="U285" i="2"/>
  <c r="V285" i="2"/>
  <c r="AB282" i="2"/>
  <c r="X289" i="2"/>
  <c r="AL270" i="11"/>
  <c r="V277" i="11"/>
  <c r="U270" i="11"/>
  <c r="U278" i="2"/>
  <c r="U282" i="2"/>
  <c r="AB286" i="2"/>
  <c r="AH286" i="2"/>
  <c r="AC284" i="2"/>
  <c r="AL284" i="2"/>
  <c r="G274" i="17"/>
  <c r="F274" i="14"/>
  <c r="W286" i="2"/>
  <c r="V281" i="11"/>
  <c r="Z285" i="11"/>
  <c r="Y270" i="11"/>
  <c r="AC284" i="11"/>
  <c r="AL284" i="11"/>
  <c r="U272" i="2"/>
  <c r="W283" i="2"/>
  <c r="X273" i="2"/>
  <c r="U277" i="2"/>
  <c r="AB276" i="2"/>
  <c r="AP276" i="2" s="1"/>
  <c r="X283" i="2"/>
  <c r="U281" i="2"/>
  <c r="X287" i="2"/>
  <c r="F286" i="17"/>
  <c r="J286" i="17" s="1"/>
  <c r="E286" i="14"/>
  <c r="X293" i="2"/>
  <c r="W277" i="11"/>
  <c r="X273" i="11"/>
  <c r="AH270" i="11"/>
  <c r="AB272" i="11"/>
  <c r="AH272" i="11"/>
  <c r="W272" i="11"/>
  <c r="AC286" i="11"/>
  <c r="AL286" i="11"/>
  <c r="DO305" i="11" s="1"/>
  <c r="Z286" i="11"/>
  <c r="Z292" i="11"/>
  <c r="AL292" i="11"/>
  <c r="AB284" i="11"/>
  <c r="AH284" i="11"/>
  <c r="X286" i="11"/>
  <c r="Z291" i="2"/>
  <c r="AL291" i="2"/>
  <c r="AT291" i="2" s="1"/>
  <c r="Y282" i="2"/>
  <c r="X286" i="2"/>
  <c r="AC281" i="11"/>
  <c r="AL281" i="11"/>
  <c r="DN312" i="11" s="1"/>
  <c r="F280" i="17"/>
  <c r="E280" i="14"/>
  <c r="Y280" i="11"/>
  <c r="W281" i="11"/>
  <c r="Z284" i="2"/>
  <c r="X285" i="11"/>
  <c r="W276" i="2"/>
  <c r="W292" i="11"/>
  <c r="AH292" i="11"/>
  <c r="AP292" i="11" s="1"/>
  <c r="AB278" i="11"/>
  <c r="AH278" i="11"/>
  <c r="H274" i="17" s="1"/>
  <c r="V272" i="11"/>
  <c r="I278" i="17"/>
  <c r="Y287" i="2"/>
  <c r="AC287" i="2"/>
  <c r="X275" i="11"/>
  <c r="V270" i="11"/>
  <c r="U276" i="11"/>
  <c r="W287" i="2"/>
  <c r="AH287" i="2"/>
  <c r="AP287" i="2" s="1"/>
  <c r="AB281" i="11"/>
  <c r="AH281" i="11"/>
  <c r="AL285" i="11"/>
  <c r="DO304" i="11" s="1"/>
  <c r="AC285" i="11"/>
  <c r="AB278" i="2"/>
  <c r="AH278" i="2"/>
  <c r="V282" i="2"/>
  <c r="AC280" i="11"/>
  <c r="AL280" i="11"/>
  <c r="DN311" i="11" s="1"/>
  <c r="V279" i="2"/>
  <c r="U287" i="2"/>
  <c r="AH272" i="2"/>
  <c r="AB272" i="2"/>
  <c r="V276" i="11"/>
  <c r="G278" i="17"/>
  <c r="F278" i="14"/>
  <c r="G282" i="17"/>
  <c r="F282" i="14"/>
  <c r="U286" i="2"/>
  <c r="AB293" i="11"/>
  <c r="AH293" i="11"/>
  <c r="H289" i="17" s="1"/>
  <c r="AC293" i="11"/>
  <c r="AL293" i="11"/>
  <c r="Z293" i="11"/>
  <c r="V293" i="11"/>
  <c r="AB271" i="11"/>
  <c r="AH271" i="11"/>
  <c r="H267" i="17" s="1"/>
  <c r="V271" i="11"/>
  <c r="AH279" i="11"/>
  <c r="H275" i="17" s="1"/>
  <c r="AB279" i="11"/>
  <c r="AL277" i="11"/>
  <c r="AC277" i="11"/>
  <c r="AL283" i="11"/>
  <c r="AC283" i="11"/>
  <c r="X290" i="11"/>
  <c r="Y290" i="11"/>
  <c r="AH287" i="11"/>
  <c r="H283" i="17" s="1"/>
  <c r="AB287" i="11"/>
  <c r="AC271" i="11"/>
  <c r="AL271" i="11"/>
  <c r="Z271" i="11"/>
  <c r="AB275" i="11"/>
  <c r="AH275" i="11"/>
  <c r="H271" i="17" s="1"/>
  <c r="X271" i="11"/>
  <c r="V279" i="11"/>
  <c r="AL273" i="11"/>
  <c r="AC273" i="11"/>
  <c r="AH277" i="11"/>
  <c r="H273" i="17" s="1"/>
  <c r="AB277" i="11"/>
  <c r="AH283" i="11"/>
  <c r="H279" i="17" s="1"/>
  <c r="AB283" i="11"/>
  <c r="U271" i="11"/>
  <c r="U287" i="11"/>
  <c r="W283" i="11"/>
  <c r="V287" i="11"/>
  <c r="AL279" i="11"/>
  <c r="AC279" i="11"/>
  <c r="Z279" i="11"/>
  <c r="AL290" i="11"/>
  <c r="AC290" i="11"/>
  <c r="AC275" i="11"/>
  <c r="AL275" i="11"/>
  <c r="Z275" i="11"/>
  <c r="X279" i="11"/>
  <c r="Y279" i="11"/>
  <c r="AH273" i="11"/>
  <c r="H269" i="17" s="1"/>
  <c r="AB273" i="11"/>
  <c r="Y277" i="11"/>
  <c r="U279" i="11"/>
  <c r="V275" i="11"/>
  <c r="X283" i="11"/>
  <c r="Z290" i="11"/>
  <c r="AL287" i="11"/>
  <c r="Z287" i="11"/>
  <c r="AC287" i="11"/>
  <c r="X287" i="11"/>
  <c r="AC289" i="11"/>
  <c r="AL289" i="11"/>
  <c r="W273" i="11"/>
  <c r="W279" i="11"/>
  <c r="Y287" i="11"/>
  <c r="X289" i="11"/>
  <c r="Y289" i="11"/>
  <c r="W287" i="11"/>
  <c r="Z289" i="11"/>
  <c r="AC292" i="2"/>
  <c r="AL292" i="2"/>
  <c r="Z292" i="2"/>
  <c r="AC293" i="2"/>
  <c r="AL293" i="2"/>
  <c r="X292" i="2"/>
  <c r="Z293" i="2"/>
  <c r="AL290" i="2"/>
  <c r="AC290" i="2"/>
  <c r="X290" i="2"/>
  <c r="AB288" i="2"/>
  <c r="AH288" i="2"/>
  <c r="V288" i="2"/>
  <c r="Z290" i="2"/>
  <c r="AC289" i="2"/>
  <c r="AL289" i="2"/>
  <c r="AC288" i="2"/>
  <c r="AL288" i="2"/>
  <c r="Z288" i="2"/>
  <c r="Y290" i="2"/>
  <c r="W288" i="2"/>
  <c r="Z289" i="2"/>
  <c r="AC271" i="2"/>
  <c r="AL271" i="2"/>
  <c r="Z271" i="2"/>
  <c r="AL281" i="2"/>
  <c r="AC281" i="2"/>
  <c r="X276" i="2"/>
  <c r="Y271" i="2"/>
  <c r="AL277" i="2"/>
  <c r="AC277" i="2"/>
  <c r="Z272" i="2"/>
  <c r="U273" i="2"/>
  <c r="Y277" i="2"/>
  <c r="Z277" i="2"/>
  <c r="AL280" i="2"/>
  <c r="AC280" i="2"/>
  <c r="AL285" i="2"/>
  <c r="AC285" i="2"/>
  <c r="AH281" i="2"/>
  <c r="AB281" i="2"/>
  <c r="AL276" i="2"/>
  <c r="AC276" i="2"/>
  <c r="X272" i="2"/>
  <c r="AC279" i="2"/>
  <c r="AL279" i="2"/>
  <c r="Z279" i="2"/>
  <c r="Y283" i="2"/>
  <c r="AL273" i="2"/>
  <c r="AC273" i="2"/>
  <c r="X279" i="2"/>
  <c r="AH280" i="2"/>
  <c r="AB280" i="2"/>
  <c r="X275" i="2"/>
  <c r="Y279" i="2"/>
  <c r="AH285" i="2"/>
  <c r="AB285" i="2"/>
  <c r="X285" i="2"/>
  <c r="X281" i="2"/>
  <c r="AC272" i="2"/>
  <c r="AL272" i="2"/>
  <c r="AC283" i="2"/>
  <c r="AL283" i="2"/>
  <c r="X271" i="2"/>
  <c r="AC275" i="2"/>
  <c r="AL275" i="2"/>
  <c r="Z275" i="2"/>
  <c r="AH273" i="2"/>
  <c r="AB273" i="2"/>
  <c r="AB283" i="2"/>
  <c r="AH283" i="2"/>
  <c r="V283" i="2"/>
  <c r="Z273" i="2"/>
  <c r="Y276" i="2"/>
  <c r="Z281" i="2"/>
  <c r="W273" i="2"/>
  <c r="V280" i="2"/>
  <c r="W280" i="2"/>
  <c r="Z285" i="2"/>
  <c r="S141" i="2"/>
  <c r="Q141" i="2"/>
  <c r="AC141" i="2" s="1"/>
  <c r="T141" i="2"/>
  <c r="M141" i="2"/>
  <c r="AB141" i="2" s="1"/>
  <c r="P141" i="2"/>
  <c r="O141" i="2"/>
  <c r="R141" i="2"/>
  <c r="A139" i="11"/>
  <c r="B139" i="11"/>
  <c r="D139" i="11"/>
  <c r="M139" i="11" s="1"/>
  <c r="AB139" i="11" s="1"/>
  <c r="AH139" i="11"/>
  <c r="AI139" i="11"/>
  <c r="AJ139" i="11"/>
  <c r="AK139" i="11"/>
  <c r="AL139" i="11"/>
  <c r="AM139" i="11"/>
  <c r="AN139" i="11"/>
  <c r="AO139" i="11"/>
  <c r="AP139" i="11"/>
  <c r="AQ139" i="11"/>
  <c r="AR139" i="11"/>
  <c r="AS139" i="11"/>
  <c r="AT139" i="11"/>
  <c r="AU139" i="11"/>
  <c r="AV139" i="11"/>
  <c r="AW139" i="11"/>
  <c r="A140" i="11"/>
  <c r="B140" i="11"/>
  <c r="D140" i="11"/>
  <c r="O140" i="11" s="1"/>
  <c r="AH140" i="11"/>
  <c r="AI140" i="11"/>
  <c r="AJ140" i="11"/>
  <c r="AK140" i="11"/>
  <c r="AL140" i="11"/>
  <c r="AM140" i="11"/>
  <c r="AN140" i="11"/>
  <c r="AO140" i="11"/>
  <c r="AP140" i="11"/>
  <c r="AQ140" i="11"/>
  <c r="AR140" i="11"/>
  <c r="AS140" i="11"/>
  <c r="AT140" i="11"/>
  <c r="AU140" i="11"/>
  <c r="AV140" i="11"/>
  <c r="AW140" i="11"/>
  <c r="A139" i="2"/>
  <c r="B139" i="2"/>
  <c r="D139" i="2"/>
  <c r="N139" i="2" s="1"/>
  <c r="AH139" i="2"/>
  <c r="AI139" i="2"/>
  <c r="AJ139" i="2"/>
  <c r="AK139" i="2"/>
  <c r="AL139" i="2"/>
  <c r="AM139" i="2"/>
  <c r="AN139" i="2"/>
  <c r="AO139" i="2"/>
  <c r="AP139" i="2"/>
  <c r="AQ139" i="2"/>
  <c r="AR139" i="2"/>
  <c r="AS139" i="2"/>
  <c r="AT139" i="2"/>
  <c r="AU139" i="2"/>
  <c r="AV139" i="2"/>
  <c r="AW139" i="2"/>
  <c r="A140" i="2"/>
  <c r="B140" i="2"/>
  <c r="D140" i="2"/>
  <c r="O140" i="2" s="1"/>
  <c r="AH140" i="2"/>
  <c r="AI140" i="2"/>
  <c r="AJ140" i="2"/>
  <c r="AK140" i="2"/>
  <c r="AL140" i="2"/>
  <c r="AM140" i="2"/>
  <c r="AN140" i="2"/>
  <c r="AO140" i="2"/>
  <c r="AP140" i="2"/>
  <c r="AQ140" i="2"/>
  <c r="AR140" i="2"/>
  <c r="AS140" i="2"/>
  <c r="AT140" i="2"/>
  <c r="AU140" i="2"/>
  <c r="AV140" i="2"/>
  <c r="AW140" i="2"/>
  <c r="A145" i="2"/>
  <c r="A146" i="2" s="1"/>
  <c r="A147" i="2" s="1"/>
  <c r="A148" i="2" s="1"/>
  <c r="A149" i="2" s="1"/>
  <c r="B145" i="2"/>
  <c r="D145" i="2"/>
  <c r="M145" i="2" s="1"/>
  <c r="B146" i="2"/>
  <c r="D146" i="2"/>
  <c r="O146" i="2" s="1"/>
  <c r="B147" i="2"/>
  <c r="D147" i="2"/>
  <c r="M147" i="2" s="1"/>
  <c r="B148" i="2"/>
  <c r="D148" i="2"/>
  <c r="O148" i="2" s="1"/>
  <c r="B149" i="2"/>
  <c r="D149" i="2"/>
  <c r="N149" i="2" s="1"/>
  <c r="I267" i="17" l="1"/>
  <c r="DN302" i="11"/>
  <c r="H278" i="17"/>
  <c r="AH319" i="11"/>
  <c r="I270" i="17"/>
  <c r="DN305" i="11"/>
  <c r="I286" i="17"/>
  <c r="DO309" i="11"/>
  <c r="I273" i="17"/>
  <c r="DN308" i="11"/>
  <c r="I289" i="17"/>
  <c r="DO312" i="11"/>
  <c r="AT292" i="11"/>
  <c r="DO311" i="11"/>
  <c r="H266" i="17"/>
  <c r="AH318" i="11"/>
  <c r="AP282" i="2"/>
  <c r="I272" i="17"/>
  <c r="DN307" i="11"/>
  <c r="I274" i="17"/>
  <c r="DN309" i="11"/>
  <c r="R319" i="11"/>
  <c r="I268" i="17"/>
  <c r="DN303" i="11"/>
  <c r="AH319" i="2"/>
  <c r="I285" i="17"/>
  <c r="DO308" i="11"/>
  <c r="I271" i="17"/>
  <c r="DN306" i="11"/>
  <c r="I269" i="17"/>
  <c r="DN304" i="11"/>
  <c r="F278" i="17"/>
  <c r="I287" i="17"/>
  <c r="DO310" i="11"/>
  <c r="I284" i="17"/>
  <c r="DO307" i="11"/>
  <c r="AL319" i="11"/>
  <c r="DO301" i="11"/>
  <c r="AL319" i="2"/>
  <c r="R319" i="2"/>
  <c r="I275" i="17"/>
  <c r="DN310" i="11"/>
  <c r="AT293" i="2"/>
  <c r="I283" i="17"/>
  <c r="DO306" i="11"/>
  <c r="I279" i="17"/>
  <c r="DO302" i="11"/>
  <c r="I280" i="17"/>
  <c r="DO303" i="11"/>
  <c r="I266" i="17"/>
  <c r="AL318" i="11"/>
  <c r="DN301" i="11"/>
  <c r="N319" i="2"/>
  <c r="N319" i="11"/>
  <c r="CO315" i="11"/>
  <c r="F267" i="17"/>
  <c r="AH318" i="2"/>
  <c r="G266" i="17"/>
  <c r="AL318" i="2"/>
  <c r="AM319" i="2" s="1"/>
  <c r="AN319" i="11" s="1"/>
  <c r="AT292" i="2"/>
  <c r="AP292" i="2"/>
  <c r="AP293" i="11"/>
  <c r="AP293" i="2"/>
  <c r="AT293" i="11"/>
  <c r="AT289" i="11"/>
  <c r="AT290" i="11"/>
  <c r="AP291" i="11"/>
  <c r="AT291" i="11"/>
  <c r="AP291" i="2"/>
  <c r="AT290" i="2"/>
  <c r="AT288" i="2"/>
  <c r="AT289" i="2"/>
  <c r="AP288" i="2"/>
  <c r="AT287" i="11"/>
  <c r="AT288" i="11"/>
  <c r="AP287" i="11"/>
  <c r="AT286" i="11"/>
  <c r="AT285" i="2"/>
  <c r="AT285" i="11"/>
  <c r="AT287" i="2"/>
  <c r="AP286" i="2"/>
  <c r="E288" i="14"/>
  <c r="G288" i="14" s="1"/>
  <c r="I288" i="14" s="1"/>
  <c r="F266" i="14"/>
  <c r="G266" i="14" s="1"/>
  <c r="I266" i="14" s="1"/>
  <c r="AP284" i="11"/>
  <c r="AT284" i="11"/>
  <c r="AT284" i="2"/>
  <c r="AT270" i="2"/>
  <c r="AP285" i="2"/>
  <c r="AT283" i="11"/>
  <c r="AP283" i="2"/>
  <c r="AT283" i="2"/>
  <c r="AP283" i="11"/>
  <c r="F270" i="14"/>
  <c r="G270" i="14" s="1"/>
  <c r="I270" i="14" s="1"/>
  <c r="J278" i="17"/>
  <c r="AT279" i="11"/>
  <c r="AP277" i="11"/>
  <c r="AP272" i="2"/>
  <c r="G270" i="17"/>
  <c r="K270" i="17" s="1"/>
  <c r="AP282" i="11"/>
  <c r="AT279" i="2"/>
  <c r="AP275" i="11"/>
  <c r="J266" i="17"/>
  <c r="AT276" i="2"/>
  <c r="AT277" i="2"/>
  <c r="AT281" i="2"/>
  <c r="AT277" i="11"/>
  <c r="E273" i="14"/>
  <c r="G278" i="14"/>
  <c r="I278" i="14" s="1"/>
  <c r="AP277" i="2"/>
  <c r="AT276" i="11"/>
  <c r="AT275" i="2"/>
  <c r="AP271" i="11"/>
  <c r="F289" i="17"/>
  <c r="J289" i="17" s="1"/>
  <c r="AT272" i="2"/>
  <c r="AT275" i="11"/>
  <c r="AP278" i="11"/>
  <c r="AP270" i="11"/>
  <c r="AT270" i="11"/>
  <c r="AT280" i="11"/>
  <c r="AP278" i="2"/>
  <c r="AP281" i="11"/>
  <c r="AP276" i="11"/>
  <c r="AT273" i="2"/>
  <c r="AP273" i="11"/>
  <c r="AT273" i="11"/>
  <c r="AT271" i="11"/>
  <c r="AP272" i="11"/>
  <c r="AP279" i="2"/>
  <c r="AT278" i="11"/>
  <c r="AT271" i="2"/>
  <c r="AP273" i="2"/>
  <c r="AP280" i="2"/>
  <c r="AP281" i="2"/>
  <c r="AT280" i="2"/>
  <c r="AP279" i="11"/>
  <c r="AT281" i="11"/>
  <c r="AT272" i="11"/>
  <c r="AT274" i="11"/>
  <c r="K274" i="17"/>
  <c r="T148" i="2"/>
  <c r="Q149" i="2"/>
  <c r="AC149" i="2" s="1"/>
  <c r="M148" i="2"/>
  <c r="AB148" i="2" s="1"/>
  <c r="F287" i="17"/>
  <c r="J287" i="17" s="1"/>
  <c r="M149" i="2"/>
  <c r="AB149" i="2" s="1"/>
  <c r="F271" i="17"/>
  <c r="J271" i="17" s="1"/>
  <c r="T140" i="2"/>
  <c r="X141" i="2"/>
  <c r="Z141" i="2"/>
  <c r="V141" i="2"/>
  <c r="F281" i="17"/>
  <c r="J281" i="17" s="1"/>
  <c r="E281" i="14"/>
  <c r="G285" i="17"/>
  <c r="K285" i="17" s="1"/>
  <c r="F285" i="14"/>
  <c r="G285" i="14" s="1"/>
  <c r="I285" i="14" s="1"/>
  <c r="H288" i="17"/>
  <c r="J288" i="17" s="1"/>
  <c r="E282" i="14"/>
  <c r="G282" i="14" s="1"/>
  <c r="I282" i="14" s="1"/>
  <c r="F282" i="17"/>
  <c r="J282" i="17" s="1"/>
  <c r="R148" i="2"/>
  <c r="E269" i="14"/>
  <c r="F269" i="17"/>
  <c r="J269" i="17" s="1"/>
  <c r="J273" i="17"/>
  <c r="E283" i="14"/>
  <c r="F283" i="17"/>
  <c r="J283" i="17" s="1"/>
  <c r="H280" i="17"/>
  <c r="J280" i="17" s="1"/>
  <c r="H268" i="17"/>
  <c r="F275" i="17"/>
  <c r="J275" i="17" s="1"/>
  <c r="E275" i="14"/>
  <c r="H272" i="17"/>
  <c r="J272" i="17" s="1"/>
  <c r="E279" i="14"/>
  <c r="F279" i="17"/>
  <c r="J279" i="17" s="1"/>
  <c r="G281" i="17"/>
  <c r="F281" i="14"/>
  <c r="F269" i="14"/>
  <c r="G269" i="17"/>
  <c r="K269" i="17" s="1"/>
  <c r="G276" i="17"/>
  <c r="F276" i="14"/>
  <c r="Q148" i="2"/>
  <c r="AC148" i="2" s="1"/>
  <c r="P140" i="2"/>
  <c r="T139" i="2"/>
  <c r="F279" i="14"/>
  <c r="G279" i="17"/>
  <c r="K279" i="17" s="1"/>
  <c r="F276" i="17"/>
  <c r="J276" i="17" s="1"/>
  <c r="E276" i="14"/>
  <c r="G267" i="17"/>
  <c r="K267" i="17" s="1"/>
  <c r="F267" i="14"/>
  <c r="G267" i="14" s="1"/>
  <c r="I267" i="14" s="1"/>
  <c r="G286" i="17"/>
  <c r="K286" i="17" s="1"/>
  <c r="F286" i="14"/>
  <c r="G286" i="14" s="1"/>
  <c r="I286" i="14" s="1"/>
  <c r="F288" i="14"/>
  <c r="G288" i="17"/>
  <c r="I276" i="17"/>
  <c r="I281" i="17"/>
  <c r="J267" i="17"/>
  <c r="I277" i="17"/>
  <c r="F287" i="14"/>
  <c r="G287" i="14" s="1"/>
  <c r="I287" i="14" s="1"/>
  <c r="G287" i="17"/>
  <c r="K287" i="17" s="1"/>
  <c r="I282" i="17"/>
  <c r="K282" i="17" s="1"/>
  <c r="G280" i="17"/>
  <c r="K280" i="17" s="1"/>
  <c r="F280" i="14"/>
  <c r="K266" i="17"/>
  <c r="G283" i="17"/>
  <c r="K283" i="17" s="1"/>
  <c r="F283" i="14"/>
  <c r="N148" i="2"/>
  <c r="O139" i="2"/>
  <c r="G271" i="17"/>
  <c r="K271" i="17" s="1"/>
  <c r="F271" i="14"/>
  <c r="G271" i="14" s="1"/>
  <c r="I271" i="14" s="1"/>
  <c r="G268" i="17"/>
  <c r="K268" i="17" s="1"/>
  <c r="F268" i="14"/>
  <c r="G275" i="17"/>
  <c r="K275" i="17" s="1"/>
  <c r="F275" i="14"/>
  <c r="G272" i="17"/>
  <c r="K272" i="17" s="1"/>
  <c r="F272" i="14"/>
  <c r="G272" i="14" s="1"/>
  <c r="I272" i="14" s="1"/>
  <c r="F277" i="17"/>
  <c r="E277" i="14"/>
  <c r="F273" i="14"/>
  <c r="G273" i="17"/>
  <c r="K273" i="17" s="1"/>
  <c r="G277" i="17"/>
  <c r="F277" i="14"/>
  <c r="F284" i="14"/>
  <c r="G284" i="17"/>
  <c r="K284" i="17" s="1"/>
  <c r="F284" i="17"/>
  <c r="J284" i="17" s="1"/>
  <c r="E284" i="14"/>
  <c r="G289" i="17"/>
  <c r="K289" i="17" s="1"/>
  <c r="F289" i="14"/>
  <c r="E268" i="14"/>
  <c r="F268" i="17"/>
  <c r="F274" i="17"/>
  <c r="J274" i="17" s="1"/>
  <c r="E274" i="14"/>
  <c r="G274" i="14" s="1"/>
  <c r="I274" i="14" s="1"/>
  <c r="H277" i="17"/>
  <c r="K278" i="17"/>
  <c r="I288" i="17"/>
  <c r="S139" i="11"/>
  <c r="O139" i="11"/>
  <c r="V139" i="11" s="1"/>
  <c r="R139" i="11"/>
  <c r="N139" i="11"/>
  <c r="U139" i="11" s="1"/>
  <c r="T139" i="11"/>
  <c r="P139" i="11"/>
  <c r="W139" i="11" s="1"/>
  <c r="Q139" i="11"/>
  <c r="AC139" i="11" s="1"/>
  <c r="AH145" i="2"/>
  <c r="AB145" i="2"/>
  <c r="T149" i="2"/>
  <c r="P149" i="2"/>
  <c r="S145" i="2"/>
  <c r="O145" i="2"/>
  <c r="V145" i="2" s="1"/>
  <c r="S139" i="2"/>
  <c r="W141" i="2"/>
  <c r="U141" i="2"/>
  <c r="T145" i="2"/>
  <c r="P145" i="2"/>
  <c r="W145" i="2" s="1"/>
  <c r="S149" i="2"/>
  <c r="O149" i="2"/>
  <c r="T146" i="2"/>
  <c r="R145" i="2"/>
  <c r="N145" i="2"/>
  <c r="U145" i="2" s="1"/>
  <c r="R149" i="2"/>
  <c r="P148" i="2"/>
  <c r="P146" i="2"/>
  <c r="Q145" i="2"/>
  <c r="P139" i="2"/>
  <c r="Y141" i="2"/>
  <c r="R140" i="11"/>
  <c r="N140" i="11"/>
  <c r="Q140" i="11"/>
  <c r="AC140" i="11" s="1"/>
  <c r="M140" i="11"/>
  <c r="AB140" i="11" s="1"/>
  <c r="T140" i="11"/>
  <c r="P140" i="11"/>
  <c r="S140" i="11"/>
  <c r="Y140" i="11" s="1"/>
  <c r="R140" i="2"/>
  <c r="N140" i="2"/>
  <c r="Q139" i="2"/>
  <c r="AC139" i="2" s="1"/>
  <c r="M139" i="2"/>
  <c r="Q140" i="2"/>
  <c r="AC140" i="2" s="1"/>
  <c r="M140" i="2"/>
  <c r="AB140" i="2" s="1"/>
  <c r="S140" i="2"/>
  <c r="R139" i="2"/>
  <c r="AB147" i="2"/>
  <c r="AH147" i="2"/>
  <c r="T147" i="2"/>
  <c r="S146" i="2"/>
  <c r="N147" i="2"/>
  <c r="U147" i="2" s="1"/>
  <c r="R147" i="2"/>
  <c r="O147" i="2"/>
  <c r="V147" i="2" s="1"/>
  <c r="S147" i="2"/>
  <c r="Q147" i="2"/>
  <c r="P147" i="2"/>
  <c r="W147" i="2" s="1"/>
  <c r="M146" i="2"/>
  <c r="Q146" i="2"/>
  <c r="N146" i="2"/>
  <c r="R146" i="2"/>
  <c r="S148" i="2"/>
  <c r="A137" i="11"/>
  <c r="B137" i="11"/>
  <c r="D137" i="11"/>
  <c r="N137" i="11" s="1"/>
  <c r="AH137" i="11"/>
  <c r="AI137" i="11"/>
  <c r="AJ137" i="11"/>
  <c r="AK137" i="11"/>
  <c r="AL137" i="11"/>
  <c r="AM137" i="11"/>
  <c r="AN137" i="11"/>
  <c r="AO137" i="11"/>
  <c r="AP137" i="11"/>
  <c r="AQ137" i="11"/>
  <c r="AR137" i="11"/>
  <c r="AS137" i="11"/>
  <c r="AT137" i="11"/>
  <c r="AU137" i="11"/>
  <c r="AV137" i="11"/>
  <c r="AW137" i="11"/>
  <c r="A138" i="11"/>
  <c r="B138" i="11"/>
  <c r="D138" i="11"/>
  <c r="AH138" i="11"/>
  <c r="AI138" i="11"/>
  <c r="AJ138" i="11"/>
  <c r="AK138" i="11"/>
  <c r="AL138" i="11"/>
  <c r="AM138" i="11"/>
  <c r="AN138" i="11"/>
  <c r="AO138" i="11"/>
  <c r="AP138" i="11"/>
  <c r="AQ138" i="11"/>
  <c r="AR138" i="11"/>
  <c r="AS138" i="11"/>
  <c r="AT138" i="11"/>
  <c r="AU138" i="11"/>
  <c r="AV138" i="11"/>
  <c r="AW138" i="11"/>
  <c r="A137" i="2"/>
  <c r="B137" i="2"/>
  <c r="D137" i="2"/>
  <c r="AH137" i="2"/>
  <c r="AI137" i="2"/>
  <c r="AJ137" i="2"/>
  <c r="AK137" i="2"/>
  <c r="AL137" i="2"/>
  <c r="AM137" i="2"/>
  <c r="AN137" i="2"/>
  <c r="AO137" i="2"/>
  <c r="AP137" i="2"/>
  <c r="AQ137" i="2"/>
  <c r="AR137" i="2"/>
  <c r="AS137" i="2"/>
  <c r="AT137" i="2"/>
  <c r="AU137" i="2"/>
  <c r="AV137" i="2"/>
  <c r="AW137" i="2"/>
  <c r="A138" i="2"/>
  <c r="B138" i="2"/>
  <c r="D138" i="2"/>
  <c r="AH138" i="2"/>
  <c r="AI138" i="2"/>
  <c r="AJ138" i="2"/>
  <c r="AK138" i="2"/>
  <c r="AL138" i="2"/>
  <c r="AM138" i="2"/>
  <c r="AN138" i="2"/>
  <c r="AO138" i="2"/>
  <c r="AP138" i="2"/>
  <c r="AQ138" i="2"/>
  <c r="AR138" i="2"/>
  <c r="AS138" i="2"/>
  <c r="AT138" i="2"/>
  <c r="AU138" i="2"/>
  <c r="AV138" i="2"/>
  <c r="AW138" i="2"/>
  <c r="AI319" i="11" l="1"/>
  <c r="DN314" i="11"/>
  <c r="DN313" i="11"/>
  <c r="DO313" i="11"/>
  <c r="DO315" i="11" s="1"/>
  <c r="DO314" i="11"/>
  <c r="AM319" i="11"/>
  <c r="AP319" i="2"/>
  <c r="AP318" i="11"/>
  <c r="AT319" i="11"/>
  <c r="AP319" i="11"/>
  <c r="AT318" i="11"/>
  <c r="AT319" i="2"/>
  <c r="AT318" i="2"/>
  <c r="AN319" i="2"/>
  <c r="AI319" i="2"/>
  <c r="AJ319" i="11" s="1"/>
  <c r="AP318" i="2"/>
  <c r="AQ319" i="2" s="1"/>
  <c r="G289" i="14"/>
  <c r="I289" i="14" s="1"/>
  <c r="V149" i="2"/>
  <c r="W149" i="2"/>
  <c r="J286" i="14"/>
  <c r="G284" i="14"/>
  <c r="I284" i="14" s="1"/>
  <c r="J278" i="14"/>
  <c r="G273" i="14"/>
  <c r="I273" i="14" s="1"/>
  <c r="K281" i="17"/>
  <c r="G280" i="14"/>
  <c r="I280" i="14" s="1"/>
  <c r="G276" i="14"/>
  <c r="I276" i="14" s="1"/>
  <c r="J266" i="14"/>
  <c r="Z148" i="2"/>
  <c r="AH149" i="2"/>
  <c r="AP149" i="2" s="1"/>
  <c r="J270" i="14"/>
  <c r="J272" i="14"/>
  <c r="W148" i="2"/>
  <c r="J268" i="17"/>
  <c r="AH148" i="2"/>
  <c r="AP148" i="2" s="1"/>
  <c r="AL148" i="2"/>
  <c r="AT148" i="2" s="1"/>
  <c r="G268" i="14"/>
  <c r="I268" i="14" s="1"/>
  <c r="J271" i="14"/>
  <c r="U148" i="2"/>
  <c r="U149" i="2"/>
  <c r="X149" i="2"/>
  <c r="AL149" i="2"/>
  <c r="AT149" i="2" s="1"/>
  <c r="Y149" i="2"/>
  <c r="Z149" i="2"/>
  <c r="V148" i="2"/>
  <c r="AP145" i="2"/>
  <c r="J277" i="17"/>
  <c r="J287" i="14"/>
  <c r="Y148" i="2"/>
  <c r="W140" i="2"/>
  <c r="K276" i="17"/>
  <c r="J274" i="14"/>
  <c r="K288" i="17"/>
  <c r="X148" i="2"/>
  <c r="Y140" i="2"/>
  <c r="W140" i="11"/>
  <c r="U140" i="11"/>
  <c r="K277" i="17"/>
  <c r="O138" i="11"/>
  <c r="N138" i="11"/>
  <c r="N137" i="2"/>
  <c r="T137" i="2"/>
  <c r="O138" i="2"/>
  <c r="N138" i="2"/>
  <c r="J282" i="14"/>
  <c r="Y145" i="2"/>
  <c r="G277" i="14"/>
  <c r="I277" i="14" s="1"/>
  <c r="J267" i="14"/>
  <c r="G275" i="14"/>
  <c r="I275" i="14" s="1"/>
  <c r="G269" i="14"/>
  <c r="I269" i="14" s="1"/>
  <c r="G281" i="14"/>
  <c r="I281" i="14" s="1"/>
  <c r="W146" i="2"/>
  <c r="X145" i="2"/>
  <c r="J288" i="14"/>
  <c r="G279" i="14"/>
  <c r="J279" i="14" s="1"/>
  <c r="G283" i="14"/>
  <c r="I283" i="14" s="1"/>
  <c r="J285" i="14"/>
  <c r="Q137" i="11"/>
  <c r="AC137" i="11" s="1"/>
  <c r="X139" i="11"/>
  <c r="T137" i="11"/>
  <c r="P137" i="11"/>
  <c r="T138" i="11"/>
  <c r="R138" i="11"/>
  <c r="P138" i="11"/>
  <c r="M137" i="11"/>
  <c r="AB137" i="11" s="1"/>
  <c r="Z139" i="11"/>
  <c r="Y139" i="11"/>
  <c r="P137" i="2"/>
  <c r="U146" i="2"/>
  <c r="X147" i="2"/>
  <c r="V146" i="2"/>
  <c r="AC145" i="2"/>
  <c r="AL145" i="2"/>
  <c r="Q137" i="2"/>
  <c r="AC137" i="2" s="1"/>
  <c r="R138" i="2"/>
  <c r="M137" i="2"/>
  <c r="AB137" i="2" s="1"/>
  <c r="X139" i="2"/>
  <c r="V140" i="2"/>
  <c r="Z145" i="2"/>
  <c r="Z140" i="11"/>
  <c r="X140" i="11"/>
  <c r="V140" i="11"/>
  <c r="X140" i="2"/>
  <c r="Z139" i="2"/>
  <c r="W139" i="2"/>
  <c r="AB139" i="2"/>
  <c r="Y139" i="2"/>
  <c r="V139" i="2"/>
  <c r="U140" i="2"/>
  <c r="U139" i="2"/>
  <c r="Z140" i="2"/>
  <c r="AL146" i="2"/>
  <c r="AC146" i="2"/>
  <c r="AH146" i="2"/>
  <c r="AB146" i="2"/>
  <c r="Y146" i="2"/>
  <c r="Z147" i="2"/>
  <c r="AP147" i="2"/>
  <c r="X146" i="2"/>
  <c r="AC147" i="2"/>
  <c r="AL147" i="2"/>
  <c r="Y147" i="2"/>
  <c r="Z146" i="2"/>
  <c r="Q138" i="11"/>
  <c r="M138" i="11"/>
  <c r="AB138" i="11" s="1"/>
  <c r="S137" i="11"/>
  <c r="O137" i="11"/>
  <c r="S138" i="11"/>
  <c r="Y138" i="11" s="1"/>
  <c r="R137" i="11"/>
  <c r="X137" i="11" s="1"/>
  <c r="Q138" i="2"/>
  <c r="AC138" i="2" s="1"/>
  <c r="M138" i="2"/>
  <c r="AB138" i="2" s="1"/>
  <c r="S137" i="2"/>
  <c r="O137" i="2"/>
  <c r="T138" i="2"/>
  <c r="P138" i="2"/>
  <c r="W138" i="2" s="1"/>
  <c r="S138" i="2"/>
  <c r="R137" i="2"/>
  <c r="X137" i="2" s="1"/>
  <c r="B4" i="10"/>
  <c r="AQ319" i="11" l="1"/>
  <c r="AU319" i="11"/>
  <c r="AU319" i="2"/>
  <c r="J273" i="14"/>
  <c r="J289" i="14"/>
  <c r="J284" i="14"/>
  <c r="J276" i="14"/>
  <c r="Y137" i="11"/>
  <c r="Z138" i="2"/>
  <c r="J280" i="14"/>
  <c r="X138" i="11"/>
  <c r="J268" i="14"/>
  <c r="J275" i="14"/>
  <c r="J277" i="14"/>
  <c r="J283" i="14"/>
  <c r="Y137" i="2"/>
  <c r="J269" i="14"/>
  <c r="J281" i="14"/>
  <c r="Z137" i="2"/>
  <c r="Z137" i="11"/>
  <c r="W138" i="11"/>
  <c r="V137" i="11"/>
  <c r="I279" i="14"/>
  <c r="V138" i="11"/>
  <c r="W137" i="11"/>
  <c r="U137" i="11"/>
  <c r="AT145" i="2"/>
  <c r="W137" i="2"/>
  <c r="V137" i="2"/>
  <c r="V138" i="2"/>
  <c r="AP146" i="2"/>
  <c r="U137" i="2"/>
  <c r="AT147" i="2"/>
  <c r="AT146" i="2"/>
  <c r="U138" i="11"/>
  <c r="Z138" i="11"/>
  <c r="AC138" i="11"/>
  <c r="Y138" i="2"/>
  <c r="U138" i="2"/>
  <c r="X138" i="2"/>
  <c r="D265" i="17" l="1"/>
  <c r="A265" i="17" s="1"/>
  <c r="D262" i="17"/>
  <c r="A262" i="17" s="1"/>
  <c r="D263" i="17"/>
  <c r="A263" i="17" s="1"/>
  <c r="D264" i="17"/>
  <c r="C264" i="17" s="1"/>
  <c r="D257" i="17"/>
  <c r="A257" i="17" s="1"/>
  <c r="D258" i="17"/>
  <c r="A258" i="17" s="1"/>
  <c r="D259" i="17"/>
  <c r="C259" i="17" s="1"/>
  <c r="D260" i="17"/>
  <c r="A260" i="17" s="1"/>
  <c r="D261" i="17"/>
  <c r="A261" i="17" s="1"/>
  <c r="D251" i="17"/>
  <c r="A251" i="17" s="1"/>
  <c r="D252" i="17"/>
  <c r="C252" i="17" s="1"/>
  <c r="D253" i="17"/>
  <c r="C253" i="17" s="1"/>
  <c r="D254" i="17"/>
  <c r="A254" i="17" s="1"/>
  <c r="D255" i="17"/>
  <c r="A255" i="17" s="1"/>
  <c r="D256" i="17"/>
  <c r="C256" i="17" s="1"/>
  <c r="D194" i="17"/>
  <c r="A194" i="17" s="1"/>
  <c r="D195" i="17"/>
  <c r="A195" i="17" s="1"/>
  <c r="D196" i="17"/>
  <c r="C196" i="17" s="1"/>
  <c r="D197" i="17"/>
  <c r="A197" i="17" s="1"/>
  <c r="D198" i="17"/>
  <c r="A198" i="17" s="1"/>
  <c r="D199" i="17"/>
  <c r="A199" i="17" s="1"/>
  <c r="D200" i="17"/>
  <c r="C200" i="17" s="1"/>
  <c r="D201" i="17"/>
  <c r="A201" i="17" s="1"/>
  <c r="D202" i="17"/>
  <c r="A202" i="17" s="1"/>
  <c r="D203" i="17"/>
  <c r="A203" i="17" s="1"/>
  <c r="D204" i="17"/>
  <c r="C204" i="17" s="1"/>
  <c r="A205" i="17"/>
  <c r="C205" i="17"/>
  <c r="D205" i="17"/>
  <c r="D206" i="17"/>
  <c r="A206" i="17" s="1"/>
  <c r="D207" i="17"/>
  <c r="A207" i="17" s="1"/>
  <c r="D208" i="17"/>
  <c r="C208" i="17" s="1"/>
  <c r="D209" i="17"/>
  <c r="A209" i="17" s="1"/>
  <c r="D210" i="17"/>
  <c r="A210" i="17" s="1"/>
  <c r="D211" i="17"/>
  <c r="D212" i="17"/>
  <c r="C212" i="17" s="1"/>
  <c r="D213" i="17"/>
  <c r="A213" i="17" s="1"/>
  <c r="D214" i="17"/>
  <c r="A214" i="17" s="1"/>
  <c r="D215" i="17"/>
  <c r="D216" i="17"/>
  <c r="C216" i="17" s="1"/>
  <c r="D217" i="17"/>
  <c r="A217" i="17" s="1"/>
  <c r="D218" i="17"/>
  <c r="A218" i="17" s="1"/>
  <c r="D219" i="17"/>
  <c r="D220" i="17"/>
  <c r="C220" i="17" s="1"/>
  <c r="D221" i="17"/>
  <c r="C221" i="17" s="1"/>
  <c r="D222" i="17"/>
  <c r="A222" i="17" s="1"/>
  <c r="D223" i="17"/>
  <c r="D224" i="17"/>
  <c r="C224" i="17" s="1"/>
  <c r="D225" i="17"/>
  <c r="A225" i="17" s="1"/>
  <c r="D226" i="17"/>
  <c r="A226" i="17" s="1"/>
  <c r="A227" i="17"/>
  <c r="D227" i="17"/>
  <c r="C227" i="17" s="1"/>
  <c r="D228" i="17"/>
  <c r="C228" i="17" s="1"/>
  <c r="D229" i="17"/>
  <c r="A229" i="17" s="1"/>
  <c r="D230" i="17"/>
  <c r="A230" i="17" s="1"/>
  <c r="D231" i="17"/>
  <c r="A231" i="17" s="1"/>
  <c r="D232" i="17"/>
  <c r="C232" i="17" s="1"/>
  <c r="D233" i="17"/>
  <c r="A233" i="17" s="1"/>
  <c r="D234" i="17"/>
  <c r="A234" i="17" s="1"/>
  <c r="D235" i="17"/>
  <c r="A235" i="17" s="1"/>
  <c r="D236" i="17"/>
  <c r="C236" i="17" s="1"/>
  <c r="D237" i="17"/>
  <c r="A237" i="17" s="1"/>
  <c r="D238" i="17"/>
  <c r="A238" i="17" s="1"/>
  <c r="D239" i="17"/>
  <c r="A239" i="17" s="1"/>
  <c r="D240" i="17"/>
  <c r="C240" i="17" s="1"/>
  <c r="D241" i="17"/>
  <c r="A241" i="17" s="1"/>
  <c r="D242" i="17"/>
  <c r="A242" i="17" s="1"/>
  <c r="D243" i="17"/>
  <c r="C243" i="17" s="1"/>
  <c r="D244" i="17"/>
  <c r="C244" i="17" s="1"/>
  <c r="D245" i="17"/>
  <c r="A245" i="17" s="1"/>
  <c r="D246" i="17"/>
  <c r="A246" i="17" s="1"/>
  <c r="D247" i="17"/>
  <c r="A247" i="17" s="1"/>
  <c r="D248" i="17"/>
  <c r="C248" i="17" s="1"/>
  <c r="D249" i="17"/>
  <c r="A249" i="17" s="1"/>
  <c r="D250" i="17"/>
  <c r="A250" i="17" s="1"/>
  <c r="C264" i="14"/>
  <c r="A264" i="14" s="1"/>
  <c r="C265" i="14"/>
  <c r="A265" i="14" s="1"/>
  <c r="C263" i="14"/>
  <c r="A263" i="14" s="1"/>
  <c r="C260" i="14"/>
  <c r="A260" i="14" s="1"/>
  <c r="C261" i="14"/>
  <c r="A261" i="14" s="1"/>
  <c r="C262" i="14"/>
  <c r="A262" i="14" s="1"/>
  <c r="C257" i="14"/>
  <c r="A257" i="14" s="1"/>
  <c r="C258" i="14"/>
  <c r="A258" i="14" s="1"/>
  <c r="C259" i="14"/>
  <c r="A259" i="14" s="1"/>
  <c r="C251" i="14"/>
  <c r="A251" i="14" s="1"/>
  <c r="C252" i="14"/>
  <c r="A252" i="14" s="1"/>
  <c r="C253" i="14"/>
  <c r="A253" i="14" s="1"/>
  <c r="C254" i="14"/>
  <c r="A254" i="14" s="1"/>
  <c r="C255" i="14"/>
  <c r="A255" i="14" s="1"/>
  <c r="C256" i="14"/>
  <c r="A256" i="14" s="1"/>
  <c r="C243" i="14"/>
  <c r="A243" i="14" s="1"/>
  <c r="C244" i="14"/>
  <c r="A244" i="14" s="1"/>
  <c r="C245" i="14"/>
  <c r="A245" i="14" s="1"/>
  <c r="C246" i="14"/>
  <c r="A246" i="14" s="1"/>
  <c r="C247" i="14"/>
  <c r="A247" i="14" s="1"/>
  <c r="C248" i="14"/>
  <c r="A248" i="14" s="1"/>
  <c r="C249" i="14"/>
  <c r="A249" i="14" s="1"/>
  <c r="C250" i="14"/>
  <c r="A250" i="14" s="1"/>
  <c r="C237" i="14"/>
  <c r="A237" i="14" s="1"/>
  <c r="C238" i="14"/>
  <c r="A238" i="14" s="1"/>
  <c r="C239" i="14"/>
  <c r="A239" i="14" s="1"/>
  <c r="C240" i="14"/>
  <c r="A240" i="14" s="1"/>
  <c r="C241" i="14"/>
  <c r="A241" i="14" s="1"/>
  <c r="C242" i="14"/>
  <c r="A242" i="14" s="1"/>
  <c r="C229" i="14"/>
  <c r="A229" i="14" s="1"/>
  <c r="C230" i="14"/>
  <c r="A230" i="14" s="1"/>
  <c r="C231" i="14"/>
  <c r="A231" i="14" s="1"/>
  <c r="C232" i="14"/>
  <c r="A232" i="14" s="1"/>
  <c r="C233" i="14"/>
  <c r="A233" i="14" s="1"/>
  <c r="C234" i="14"/>
  <c r="A234" i="14" s="1"/>
  <c r="C235" i="14"/>
  <c r="A235" i="14" s="1"/>
  <c r="C236" i="14"/>
  <c r="A236" i="14" s="1"/>
  <c r="C223" i="14"/>
  <c r="A223" i="14" s="1"/>
  <c r="C224" i="14"/>
  <c r="A224" i="14" s="1"/>
  <c r="C225" i="14"/>
  <c r="A225" i="14" s="1"/>
  <c r="C226" i="14"/>
  <c r="A226" i="14" s="1"/>
  <c r="C227" i="14"/>
  <c r="A227" i="14" s="1"/>
  <c r="C228" i="14"/>
  <c r="A228" i="14" s="1"/>
  <c r="C214" i="14"/>
  <c r="A214" i="14" s="1"/>
  <c r="C215" i="14"/>
  <c r="A215" i="14" s="1"/>
  <c r="C216" i="14"/>
  <c r="A216" i="14" s="1"/>
  <c r="C217" i="14"/>
  <c r="A217" i="14" s="1"/>
  <c r="C218" i="14"/>
  <c r="A218" i="14" s="1"/>
  <c r="C219" i="14"/>
  <c r="A219" i="14" s="1"/>
  <c r="C220" i="14"/>
  <c r="A220" i="14" s="1"/>
  <c r="C221" i="14"/>
  <c r="A221" i="14" s="1"/>
  <c r="C222" i="14"/>
  <c r="A222" i="14" s="1"/>
  <c r="C194" i="14"/>
  <c r="A194" i="14" s="1"/>
  <c r="C195" i="14"/>
  <c r="A195" i="14" s="1"/>
  <c r="C196" i="14"/>
  <c r="A196" i="14" s="1"/>
  <c r="C197" i="14"/>
  <c r="A197" i="14" s="1"/>
  <c r="C198" i="14"/>
  <c r="A198" i="14" s="1"/>
  <c r="C199" i="14"/>
  <c r="A199" i="14" s="1"/>
  <c r="C200" i="14"/>
  <c r="A200" i="14" s="1"/>
  <c r="C201" i="14"/>
  <c r="A201" i="14" s="1"/>
  <c r="C202" i="14"/>
  <c r="A202" i="14" s="1"/>
  <c r="C203" i="14"/>
  <c r="A203" i="14" s="1"/>
  <c r="C204" i="14"/>
  <c r="A204" i="14" s="1"/>
  <c r="C205" i="14"/>
  <c r="A205" i="14" s="1"/>
  <c r="C206" i="14"/>
  <c r="A206" i="14" s="1"/>
  <c r="C207" i="14"/>
  <c r="A207" i="14" s="1"/>
  <c r="C208" i="14"/>
  <c r="A208" i="14" s="1"/>
  <c r="C209" i="14"/>
  <c r="A209" i="14" s="1"/>
  <c r="C210" i="14"/>
  <c r="A210" i="14" s="1"/>
  <c r="C211" i="14"/>
  <c r="A211" i="14" s="1"/>
  <c r="C212" i="14"/>
  <c r="A212" i="14" s="1"/>
  <c r="C213" i="14"/>
  <c r="A213" i="14" s="1"/>
  <c r="BV1" i="12"/>
  <c r="BW1" i="12"/>
  <c r="BX1" i="12"/>
  <c r="BY1" i="12"/>
  <c r="BZ1" i="12"/>
  <c r="CA1" i="12"/>
  <c r="CB1" i="12"/>
  <c r="CC1" i="12"/>
  <c r="CD1" i="12"/>
  <c r="CE1" i="12"/>
  <c r="CF1" i="12"/>
  <c r="CG1" i="12"/>
  <c r="CH1" i="12"/>
  <c r="CI1" i="12"/>
  <c r="CJ1" i="12"/>
  <c r="CK1" i="12"/>
  <c r="CL1" i="12"/>
  <c r="CM1" i="12"/>
  <c r="CN1" i="12"/>
  <c r="CO1" i="12"/>
  <c r="CP1" i="12"/>
  <c r="CQ1" i="12"/>
  <c r="CR1" i="12"/>
  <c r="CS1" i="12"/>
  <c r="CT1" i="12"/>
  <c r="CU1" i="12"/>
  <c r="CV1" i="12"/>
  <c r="CW1" i="12"/>
  <c r="CX1" i="12"/>
  <c r="CY1" i="12"/>
  <c r="CZ1" i="12"/>
  <c r="DA1" i="12"/>
  <c r="DB1" i="12"/>
  <c r="DC1" i="12"/>
  <c r="DD1" i="12"/>
  <c r="DE1" i="12"/>
  <c r="DF1" i="12"/>
  <c r="DG1" i="12"/>
  <c r="DH1" i="12"/>
  <c r="DI1" i="12"/>
  <c r="DJ1" i="12"/>
  <c r="DK1" i="12"/>
  <c r="DL1" i="12"/>
  <c r="DM1" i="12"/>
  <c r="DN1" i="12"/>
  <c r="DO1" i="12"/>
  <c r="DP1" i="12"/>
  <c r="DQ1" i="12"/>
  <c r="DR1" i="12"/>
  <c r="DS1" i="12"/>
  <c r="B198" i="11"/>
  <c r="D198" i="11"/>
  <c r="B199" i="11"/>
  <c r="D199" i="11"/>
  <c r="B200" i="11"/>
  <c r="D200" i="11"/>
  <c r="B201" i="11"/>
  <c r="D201" i="11"/>
  <c r="B202" i="11"/>
  <c r="D202" i="11"/>
  <c r="B203" i="11"/>
  <c r="D203" i="11"/>
  <c r="B204" i="11"/>
  <c r="D204" i="11"/>
  <c r="B205" i="11"/>
  <c r="D205" i="11"/>
  <c r="B206" i="11"/>
  <c r="D206" i="11"/>
  <c r="B207" i="11"/>
  <c r="D207" i="11"/>
  <c r="B208" i="11"/>
  <c r="D208" i="11"/>
  <c r="B209" i="11"/>
  <c r="D209" i="11"/>
  <c r="B210" i="11"/>
  <c r="D210" i="11"/>
  <c r="B211" i="11"/>
  <c r="D211" i="11"/>
  <c r="B212" i="11"/>
  <c r="D212" i="11"/>
  <c r="B213" i="11"/>
  <c r="D213" i="11"/>
  <c r="B214" i="11"/>
  <c r="D214" i="11"/>
  <c r="B215" i="11"/>
  <c r="D215" i="11"/>
  <c r="B216" i="11"/>
  <c r="D216" i="11"/>
  <c r="B217" i="11"/>
  <c r="D217" i="11"/>
  <c r="B218" i="11"/>
  <c r="D218" i="11"/>
  <c r="B219" i="11"/>
  <c r="D219" i="11"/>
  <c r="B220" i="11"/>
  <c r="D220" i="11"/>
  <c r="B221" i="11"/>
  <c r="D221" i="11"/>
  <c r="B222" i="11"/>
  <c r="D222" i="11"/>
  <c r="B223" i="11"/>
  <c r="D223" i="11"/>
  <c r="B224" i="11"/>
  <c r="D224" i="11"/>
  <c r="B225" i="11"/>
  <c r="D225" i="11"/>
  <c r="B226" i="11"/>
  <c r="D226" i="11"/>
  <c r="B227" i="11"/>
  <c r="D227" i="11"/>
  <c r="B228" i="11"/>
  <c r="D228" i="11"/>
  <c r="B229" i="11"/>
  <c r="D229" i="11"/>
  <c r="B230" i="11"/>
  <c r="D230" i="11"/>
  <c r="B231" i="11"/>
  <c r="D231" i="11"/>
  <c r="B232" i="11"/>
  <c r="D232" i="11"/>
  <c r="B233" i="11"/>
  <c r="D233" i="11"/>
  <c r="B234" i="11"/>
  <c r="D234" i="11"/>
  <c r="B235" i="11"/>
  <c r="D235" i="11"/>
  <c r="B236" i="11"/>
  <c r="D236" i="11"/>
  <c r="B237" i="11"/>
  <c r="D237" i="11"/>
  <c r="B238" i="11"/>
  <c r="D238" i="11"/>
  <c r="B239" i="11"/>
  <c r="D239" i="11"/>
  <c r="B240" i="11"/>
  <c r="D240" i="11"/>
  <c r="B241" i="11"/>
  <c r="D241" i="11"/>
  <c r="B242" i="11"/>
  <c r="D242" i="11"/>
  <c r="B243" i="11"/>
  <c r="D243" i="11"/>
  <c r="B244" i="11"/>
  <c r="D244" i="11"/>
  <c r="B245" i="11"/>
  <c r="D245" i="11"/>
  <c r="B246" i="11"/>
  <c r="D246" i="11"/>
  <c r="B247" i="11"/>
  <c r="D247" i="11"/>
  <c r="B248" i="11"/>
  <c r="D248" i="11"/>
  <c r="B249" i="11"/>
  <c r="D249" i="11"/>
  <c r="B250" i="11"/>
  <c r="D250" i="11"/>
  <c r="B251" i="11"/>
  <c r="D251" i="11"/>
  <c r="B252" i="11"/>
  <c r="D252" i="11"/>
  <c r="B253" i="11"/>
  <c r="D253" i="11"/>
  <c r="B254" i="11"/>
  <c r="D254" i="11"/>
  <c r="B255" i="11"/>
  <c r="D255" i="11"/>
  <c r="B256" i="11"/>
  <c r="D256" i="11"/>
  <c r="B257" i="11"/>
  <c r="D257" i="11"/>
  <c r="B258" i="11"/>
  <c r="D258" i="11"/>
  <c r="B259" i="11"/>
  <c r="D259" i="11"/>
  <c r="B260" i="11"/>
  <c r="D260" i="11"/>
  <c r="B261" i="11"/>
  <c r="D261" i="11"/>
  <c r="B262" i="11"/>
  <c r="D262" i="11"/>
  <c r="B263" i="11"/>
  <c r="D263" i="11"/>
  <c r="B264" i="11"/>
  <c r="D264" i="11"/>
  <c r="B265" i="11"/>
  <c r="D265" i="11"/>
  <c r="B266" i="11"/>
  <c r="D266" i="11"/>
  <c r="B267" i="11"/>
  <c r="D267" i="11"/>
  <c r="B268" i="11"/>
  <c r="D268" i="11"/>
  <c r="B269" i="11"/>
  <c r="D269" i="11"/>
  <c r="B198" i="2"/>
  <c r="B194" i="14" s="1"/>
  <c r="D198" i="2"/>
  <c r="D194" i="14" s="1"/>
  <c r="B199" i="2"/>
  <c r="B195" i="14" s="1"/>
  <c r="D199" i="2"/>
  <c r="D195" i="14" s="1"/>
  <c r="B200" i="2"/>
  <c r="B196" i="14" s="1"/>
  <c r="D200" i="2"/>
  <c r="D196" i="14" s="1"/>
  <c r="B201" i="2"/>
  <c r="B197" i="17" s="1"/>
  <c r="D201" i="2"/>
  <c r="D197" i="14" s="1"/>
  <c r="B202" i="2"/>
  <c r="B198" i="14" s="1"/>
  <c r="D202" i="2"/>
  <c r="B203" i="2"/>
  <c r="B199" i="14" s="1"/>
  <c r="D203" i="2"/>
  <c r="D199" i="14" s="1"/>
  <c r="B204" i="2"/>
  <c r="B200" i="14" s="1"/>
  <c r="D204" i="2"/>
  <c r="E200" i="17" s="1"/>
  <c r="B205" i="2"/>
  <c r="B201" i="17" s="1"/>
  <c r="D205" i="2"/>
  <c r="D201" i="14" s="1"/>
  <c r="B206" i="2"/>
  <c r="B202" i="14" s="1"/>
  <c r="D206" i="2"/>
  <c r="D202" i="14" s="1"/>
  <c r="B207" i="2"/>
  <c r="B203" i="14" s="1"/>
  <c r="D207" i="2"/>
  <c r="D203" i="14" s="1"/>
  <c r="B208" i="2"/>
  <c r="B204" i="14" s="1"/>
  <c r="D208" i="2"/>
  <c r="E204" i="17" s="1"/>
  <c r="B209" i="2"/>
  <c r="B205" i="17" s="1"/>
  <c r="D209" i="2"/>
  <c r="E205" i="17" s="1"/>
  <c r="B210" i="2"/>
  <c r="B206" i="14" s="1"/>
  <c r="D210" i="2"/>
  <c r="B211" i="2"/>
  <c r="B207" i="14" s="1"/>
  <c r="D211" i="2"/>
  <c r="B212" i="2"/>
  <c r="B208" i="14" s="1"/>
  <c r="D212" i="2"/>
  <c r="E208" i="17" s="1"/>
  <c r="B213" i="2"/>
  <c r="B209" i="17" s="1"/>
  <c r="D213" i="2"/>
  <c r="E209" i="17" s="1"/>
  <c r="B214" i="2"/>
  <c r="B210" i="14" s="1"/>
  <c r="D214" i="2"/>
  <c r="B215" i="2"/>
  <c r="B211" i="14" s="1"/>
  <c r="D215" i="2"/>
  <c r="B216" i="2"/>
  <c r="B212" i="17" s="1"/>
  <c r="D216" i="2"/>
  <c r="E212" i="17" s="1"/>
  <c r="B217" i="2"/>
  <c r="B213" i="17" s="1"/>
  <c r="D217" i="2"/>
  <c r="B218" i="2"/>
  <c r="B214" i="17" s="1"/>
  <c r="D218" i="2"/>
  <c r="B219" i="2"/>
  <c r="B215" i="17" s="1"/>
  <c r="D219" i="2"/>
  <c r="B220" i="2"/>
  <c r="B216" i="17" s="1"/>
  <c r="D220" i="2"/>
  <c r="E216" i="17" s="1"/>
  <c r="B221" i="2"/>
  <c r="B217" i="17" s="1"/>
  <c r="D221" i="2"/>
  <c r="B222" i="2"/>
  <c r="B218" i="17" s="1"/>
  <c r="D222" i="2"/>
  <c r="D218" i="14" s="1"/>
  <c r="B223" i="2"/>
  <c r="B219" i="17" s="1"/>
  <c r="D223" i="2"/>
  <c r="B224" i="2"/>
  <c r="B220" i="17" s="1"/>
  <c r="D224" i="2"/>
  <c r="E220" i="17" s="1"/>
  <c r="B225" i="2"/>
  <c r="B221" i="14" s="1"/>
  <c r="D225" i="2"/>
  <c r="E221" i="17" s="1"/>
  <c r="B226" i="2"/>
  <c r="B222" i="17" s="1"/>
  <c r="D226" i="2"/>
  <c r="B227" i="2"/>
  <c r="B223" i="17" s="1"/>
  <c r="D227" i="2"/>
  <c r="B228" i="2"/>
  <c r="B224" i="17" s="1"/>
  <c r="D228" i="2"/>
  <c r="B229" i="2"/>
  <c r="B225" i="14" s="1"/>
  <c r="D229" i="2"/>
  <c r="E225" i="17" s="1"/>
  <c r="B230" i="2"/>
  <c r="B226" i="17" s="1"/>
  <c r="D230" i="2"/>
  <c r="B231" i="2"/>
  <c r="B227" i="17" s="1"/>
  <c r="D231" i="2"/>
  <c r="E227" i="17" s="1"/>
  <c r="B232" i="2"/>
  <c r="B228" i="17" s="1"/>
  <c r="D232" i="2"/>
  <c r="D228" i="14" s="1"/>
  <c r="B233" i="2"/>
  <c r="B229" i="14" s="1"/>
  <c r="D233" i="2"/>
  <c r="E229" i="17" s="1"/>
  <c r="B234" i="2"/>
  <c r="B230" i="17" s="1"/>
  <c r="D234" i="2"/>
  <c r="E230" i="17" s="1"/>
  <c r="B235" i="2"/>
  <c r="B231" i="14" s="1"/>
  <c r="D235" i="2"/>
  <c r="B236" i="2"/>
  <c r="B232" i="17" s="1"/>
  <c r="D236" i="2"/>
  <c r="E232" i="17" s="1"/>
  <c r="B237" i="2"/>
  <c r="B233" i="14" s="1"/>
  <c r="D237" i="2"/>
  <c r="E233" i="17" s="1"/>
  <c r="B238" i="2"/>
  <c r="B234" i="14" s="1"/>
  <c r="D238" i="2"/>
  <c r="E234" i="17" s="1"/>
  <c r="B239" i="2"/>
  <c r="B235" i="17" s="1"/>
  <c r="D239" i="2"/>
  <c r="B240" i="2"/>
  <c r="B236" i="14" s="1"/>
  <c r="D240" i="2"/>
  <c r="B241" i="2"/>
  <c r="B237" i="17" s="1"/>
  <c r="D241" i="2"/>
  <c r="E237" i="17" s="1"/>
  <c r="B242" i="2"/>
  <c r="B238" i="17" s="1"/>
  <c r="D242" i="2"/>
  <c r="B243" i="2"/>
  <c r="B239" i="17" s="1"/>
  <c r="D243" i="2"/>
  <c r="B244" i="2"/>
  <c r="B240" i="17" s="1"/>
  <c r="D244" i="2"/>
  <c r="B245" i="2"/>
  <c r="B241" i="17" s="1"/>
  <c r="D245" i="2"/>
  <c r="D241" i="14" s="1"/>
  <c r="B246" i="2"/>
  <c r="B242" i="14" s="1"/>
  <c r="D246" i="2"/>
  <c r="E242" i="17" s="1"/>
  <c r="B247" i="2"/>
  <c r="B243" i="17" s="1"/>
  <c r="D247" i="2"/>
  <c r="B248" i="2"/>
  <c r="B244" i="14" s="1"/>
  <c r="D248" i="2"/>
  <c r="E244" i="17" s="1"/>
  <c r="B249" i="2"/>
  <c r="B245" i="14" s="1"/>
  <c r="D249" i="2"/>
  <c r="B250" i="2"/>
  <c r="B246" i="14" s="1"/>
  <c r="D250" i="2"/>
  <c r="B251" i="2"/>
  <c r="B247" i="14" s="1"/>
  <c r="D251" i="2"/>
  <c r="D247" i="14" s="1"/>
  <c r="B252" i="2"/>
  <c r="B248" i="17" s="1"/>
  <c r="D252" i="2"/>
  <c r="E248" i="17" s="1"/>
  <c r="B253" i="2"/>
  <c r="B249" i="17" s="1"/>
  <c r="D253" i="2"/>
  <c r="B254" i="2"/>
  <c r="B250" i="17" s="1"/>
  <c r="D254" i="2"/>
  <c r="D250" i="14" s="1"/>
  <c r="B255" i="2"/>
  <c r="B251" i="17" s="1"/>
  <c r="D255" i="2"/>
  <c r="E251" i="17" s="1"/>
  <c r="B256" i="2"/>
  <c r="B252" i="14" s="1"/>
  <c r="D256" i="2"/>
  <c r="D252" i="14" s="1"/>
  <c r="B257" i="2"/>
  <c r="B253" i="14" s="1"/>
  <c r="D257" i="2"/>
  <c r="D253" i="14" s="1"/>
  <c r="B258" i="2"/>
  <c r="B254" i="17" s="1"/>
  <c r="D258" i="2"/>
  <c r="E254" i="17" s="1"/>
  <c r="B259" i="2"/>
  <c r="B255" i="14" s="1"/>
  <c r="D259" i="2"/>
  <c r="B260" i="2"/>
  <c r="B256" i="17" s="1"/>
  <c r="D260" i="2"/>
  <c r="B261" i="2"/>
  <c r="B257" i="14" s="1"/>
  <c r="D261" i="2"/>
  <c r="E257" i="17" s="1"/>
  <c r="B262" i="2"/>
  <c r="B258" i="14" s="1"/>
  <c r="D262" i="2"/>
  <c r="B263" i="2"/>
  <c r="B259" i="17" s="1"/>
  <c r="D263" i="2"/>
  <c r="D259" i="14" s="1"/>
  <c r="B264" i="2"/>
  <c r="B260" i="14" s="1"/>
  <c r="D264" i="2"/>
  <c r="B265" i="2"/>
  <c r="B261" i="14" s="1"/>
  <c r="D265" i="2"/>
  <c r="E261" i="17" s="1"/>
  <c r="B266" i="2"/>
  <c r="B262" i="17" s="1"/>
  <c r="D266" i="2"/>
  <c r="D262" i="14" s="1"/>
  <c r="B267" i="2"/>
  <c r="B263" i="17" s="1"/>
  <c r="D267" i="2"/>
  <c r="E263" i="17" s="1"/>
  <c r="B268" i="2"/>
  <c r="B264" i="14" s="1"/>
  <c r="D268" i="2"/>
  <c r="B269" i="2"/>
  <c r="B265" i="14" s="1"/>
  <c r="D269" i="2"/>
  <c r="D265" i="14" s="1"/>
  <c r="BV1" i="5"/>
  <c r="BW1" i="5"/>
  <c r="BX1" i="5"/>
  <c r="BY1" i="5"/>
  <c r="BZ1" i="5"/>
  <c r="CA1" i="5"/>
  <c r="CB1" i="5"/>
  <c r="CC1" i="5"/>
  <c r="CD1" i="5"/>
  <c r="CE1" i="5"/>
  <c r="CF1" i="5"/>
  <c r="CG1" i="5"/>
  <c r="CH1" i="5"/>
  <c r="CI1" i="5"/>
  <c r="CJ1" i="5"/>
  <c r="CK1" i="5"/>
  <c r="CL1" i="5"/>
  <c r="CM1" i="5"/>
  <c r="CN1" i="5"/>
  <c r="CO1" i="5"/>
  <c r="CP1" i="5"/>
  <c r="CQ1" i="5"/>
  <c r="CR1" i="5"/>
  <c r="CS1" i="5"/>
  <c r="CT1" i="5"/>
  <c r="CU1" i="5"/>
  <c r="CV1" i="5"/>
  <c r="CW1" i="5"/>
  <c r="CX1" i="5"/>
  <c r="CY1" i="5"/>
  <c r="CZ1" i="5"/>
  <c r="DA1" i="5"/>
  <c r="DB1" i="5"/>
  <c r="DC1" i="5"/>
  <c r="DD1" i="5"/>
  <c r="DE1" i="5"/>
  <c r="DF1" i="5"/>
  <c r="DG1" i="5"/>
  <c r="DH1" i="5"/>
  <c r="DI1" i="5"/>
  <c r="DJ1" i="5"/>
  <c r="DK1" i="5"/>
  <c r="DL1" i="5"/>
  <c r="DM1" i="5"/>
  <c r="DN1" i="5"/>
  <c r="DO1" i="5"/>
  <c r="DP1" i="5"/>
  <c r="DQ1" i="5"/>
  <c r="DR1" i="5"/>
  <c r="DS1" i="5"/>
  <c r="A221" i="17" l="1"/>
  <c r="A243" i="17"/>
  <c r="C235" i="17"/>
  <c r="C213" i="17"/>
  <c r="C197" i="17"/>
  <c r="C247" i="17"/>
  <c r="C239" i="17"/>
  <c r="C231" i="17"/>
  <c r="C217" i="17"/>
  <c r="C209" i="17"/>
  <c r="C201" i="17"/>
  <c r="A256" i="17"/>
  <c r="C260" i="17"/>
  <c r="D208" i="14"/>
  <c r="D220" i="14"/>
  <c r="E194" i="17"/>
  <c r="D232" i="14"/>
  <c r="D244" i="14"/>
  <c r="D227" i="14"/>
  <c r="E199" i="17"/>
  <c r="D205" i="14"/>
  <c r="E253" i="17"/>
  <c r="E241" i="17"/>
  <c r="E228" i="17"/>
  <c r="E195" i="17"/>
  <c r="O269" i="11"/>
  <c r="S269" i="11"/>
  <c r="P269" i="11"/>
  <c r="T269" i="11"/>
  <c r="M269" i="11"/>
  <c r="Q269" i="11"/>
  <c r="R269" i="11"/>
  <c r="N269" i="11"/>
  <c r="N264" i="11"/>
  <c r="R264" i="11"/>
  <c r="O264" i="11"/>
  <c r="S264" i="11"/>
  <c r="P264" i="11"/>
  <c r="T264" i="11"/>
  <c r="M264" i="11"/>
  <c r="AH264" i="11" s="1"/>
  <c r="H260" i="17" s="1"/>
  <c r="Q264" i="11"/>
  <c r="M219" i="11"/>
  <c r="AH219" i="11" s="1"/>
  <c r="Q219" i="11"/>
  <c r="N219" i="11"/>
  <c r="R219" i="11"/>
  <c r="X219" i="11" s="1"/>
  <c r="O219" i="11"/>
  <c r="V219" i="11" s="1"/>
  <c r="S219" i="11"/>
  <c r="Y219" i="11" s="1"/>
  <c r="T219" i="11"/>
  <c r="P219" i="11"/>
  <c r="O214" i="11"/>
  <c r="S214" i="11"/>
  <c r="P214" i="11"/>
  <c r="T214" i="11"/>
  <c r="M214" i="11"/>
  <c r="Q214" i="11"/>
  <c r="N214" i="11"/>
  <c r="R214" i="11"/>
  <c r="X214" i="11" s="1"/>
  <c r="N210" i="11"/>
  <c r="R210" i="11"/>
  <c r="O210" i="11"/>
  <c r="S210" i="11"/>
  <c r="P210" i="11"/>
  <c r="T210" i="11"/>
  <c r="M210" i="11"/>
  <c r="AH210" i="11" s="1"/>
  <c r="Q210" i="11"/>
  <c r="M205" i="11"/>
  <c r="Q205" i="11"/>
  <c r="N205" i="11"/>
  <c r="R205" i="11"/>
  <c r="X205" i="11" s="1"/>
  <c r="O205" i="11"/>
  <c r="V205" i="11" s="1"/>
  <c r="S205" i="11"/>
  <c r="Y205" i="11" s="1"/>
  <c r="T205" i="11"/>
  <c r="P205" i="11"/>
  <c r="M267" i="11"/>
  <c r="AH267" i="11" s="1"/>
  <c r="H263" i="17" s="1"/>
  <c r="Q267" i="11"/>
  <c r="AL267" i="11" s="1"/>
  <c r="I263" i="17" s="1"/>
  <c r="N267" i="11"/>
  <c r="R267" i="11"/>
  <c r="O267" i="11"/>
  <c r="V267" i="11" s="1"/>
  <c r="S267" i="11"/>
  <c r="Y267" i="11" s="1"/>
  <c r="T267" i="11"/>
  <c r="P267" i="11"/>
  <c r="O265" i="11"/>
  <c r="S265" i="11"/>
  <c r="P265" i="11"/>
  <c r="T265" i="11"/>
  <c r="M265" i="11"/>
  <c r="Q265" i="11"/>
  <c r="N265" i="11"/>
  <c r="R265" i="11"/>
  <c r="P262" i="11"/>
  <c r="T262" i="11"/>
  <c r="M262" i="11"/>
  <c r="AH262" i="11" s="1"/>
  <c r="Q262" i="11"/>
  <c r="N262" i="11"/>
  <c r="R262" i="11"/>
  <c r="O262" i="11"/>
  <c r="V262" i="11" s="1"/>
  <c r="S262" i="11"/>
  <c r="N260" i="11"/>
  <c r="R260" i="11"/>
  <c r="O260" i="11"/>
  <c r="S260" i="11"/>
  <c r="P260" i="11"/>
  <c r="T260" i="11"/>
  <c r="Q260" i="11"/>
  <c r="AL260" i="11" s="1"/>
  <c r="M260" i="11"/>
  <c r="AH260" i="11" s="1"/>
  <c r="P258" i="11"/>
  <c r="T258" i="11"/>
  <c r="M258" i="11"/>
  <c r="Q258" i="11"/>
  <c r="N258" i="11"/>
  <c r="R258" i="11"/>
  <c r="O258" i="11"/>
  <c r="V258" i="11" s="1"/>
  <c r="S258" i="11"/>
  <c r="N256" i="11"/>
  <c r="R256" i="11"/>
  <c r="O256" i="11"/>
  <c r="S256" i="11"/>
  <c r="P256" i="11"/>
  <c r="T256" i="11"/>
  <c r="M256" i="11"/>
  <c r="AH256" i="11" s="1"/>
  <c r="Q256" i="11"/>
  <c r="AL256" i="11" s="1"/>
  <c r="P254" i="11"/>
  <c r="T254" i="11"/>
  <c r="M254" i="11"/>
  <c r="AH254" i="11" s="1"/>
  <c r="Q254" i="11"/>
  <c r="AL254" i="11" s="1"/>
  <c r="N254" i="11"/>
  <c r="R254" i="11"/>
  <c r="S254" i="11"/>
  <c r="O254" i="11"/>
  <c r="V254" i="11" s="1"/>
  <c r="M252" i="11"/>
  <c r="Q252" i="11"/>
  <c r="N252" i="11"/>
  <c r="R252" i="11"/>
  <c r="X252" i="11" s="1"/>
  <c r="O252" i="11"/>
  <c r="V252" i="11" s="1"/>
  <c r="S252" i="11"/>
  <c r="Y252" i="11" s="1"/>
  <c r="P252" i="11"/>
  <c r="T252" i="11"/>
  <c r="Z252" i="11" s="1"/>
  <c r="O250" i="11"/>
  <c r="S250" i="11"/>
  <c r="P250" i="11"/>
  <c r="T250" i="11"/>
  <c r="Z250" i="11" s="1"/>
  <c r="M250" i="11"/>
  <c r="AH250" i="11" s="1"/>
  <c r="Q250" i="11"/>
  <c r="N250" i="11"/>
  <c r="R250" i="11"/>
  <c r="X250" i="11" s="1"/>
  <c r="M248" i="11"/>
  <c r="Q248" i="11"/>
  <c r="AL248" i="11" s="1"/>
  <c r="N248" i="11"/>
  <c r="R248" i="11"/>
  <c r="X248" i="11" s="1"/>
  <c r="O248" i="11"/>
  <c r="V248" i="11" s="1"/>
  <c r="S248" i="11"/>
  <c r="Y248" i="11" s="1"/>
  <c r="T248" i="11"/>
  <c r="P248" i="11"/>
  <c r="O246" i="11"/>
  <c r="S246" i="11"/>
  <c r="P246" i="11"/>
  <c r="T246" i="11"/>
  <c r="Z246" i="11" s="1"/>
  <c r="M246" i="11"/>
  <c r="Q246" i="11"/>
  <c r="N246" i="11"/>
  <c r="R246" i="11"/>
  <c r="X246" i="11" s="1"/>
  <c r="M244" i="11"/>
  <c r="Q244" i="11"/>
  <c r="N244" i="11"/>
  <c r="R244" i="11"/>
  <c r="X244" i="11" s="1"/>
  <c r="O244" i="11"/>
  <c r="V244" i="11" s="1"/>
  <c r="S244" i="11"/>
  <c r="Y244" i="11" s="1"/>
  <c r="P244" i="11"/>
  <c r="T244" i="11"/>
  <c r="Z244" i="11" s="1"/>
  <c r="O242" i="11"/>
  <c r="S242" i="11"/>
  <c r="P242" i="11"/>
  <c r="T242" i="11"/>
  <c r="Z242" i="11" s="1"/>
  <c r="M242" i="11"/>
  <c r="Q242" i="11"/>
  <c r="R242" i="11"/>
  <c r="N242" i="11"/>
  <c r="M240" i="11"/>
  <c r="Q240" i="11"/>
  <c r="N240" i="11"/>
  <c r="R240" i="11"/>
  <c r="X240" i="11" s="1"/>
  <c r="O240" i="11"/>
  <c r="V240" i="11" s="1"/>
  <c r="S240" i="11"/>
  <c r="Y240" i="11" s="1"/>
  <c r="P240" i="11"/>
  <c r="T240" i="11"/>
  <c r="Z240" i="11" s="1"/>
  <c r="O238" i="11"/>
  <c r="S238" i="11"/>
  <c r="P238" i="11"/>
  <c r="T238" i="11"/>
  <c r="Z238" i="11" s="1"/>
  <c r="M238" i="11"/>
  <c r="AH238" i="11" s="1"/>
  <c r="Q238" i="11"/>
  <c r="R238" i="11"/>
  <c r="N238" i="11"/>
  <c r="M236" i="11"/>
  <c r="Q236" i="11"/>
  <c r="N236" i="11"/>
  <c r="R236" i="11"/>
  <c r="X236" i="11" s="1"/>
  <c r="O236" i="11"/>
  <c r="V236" i="11" s="1"/>
  <c r="S236" i="11"/>
  <c r="Y236" i="11" s="1"/>
  <c r="T236" i="11"/>
  <c r="P236" i="11"/>
  <c r="O234" i="11"/>
  <c r="S234" i="11"/>
  <c r="P234" i="11"/>
  <c r="T234" i="11"/>
  <c r="Z234" i="11" s="1"/>
  <c r="M234" i="11"/>
  <c r="Q234" i="11"/>
  <c r="N234" i="11"/>
  <c r="R234" i="11"/>
  <c r="X234" i="11" s="1"/>
  <c r="M232" i="11"/>
  <c r="AH232" i="11" s="1"/>
  <c r="Q232" i="11"/>
  <c r="N232" i="11"/>
  <c r="R232" i="11"/>
  <c r="X232" i="11" s="1"/>
  <c r="O232" i="11"/>
  <c r="V232" i="11" s="1"/>
  <c r="S232" i="11"/>
  <c r="Y232" i="11" s="1"/>
  <c r="T232" i="11"/>
  <c r="P232" i="11"/>
  <c r="O230" i="11"/>
  <c r="S230" i="11"/>
  <c r="P230" i="11"/>
  <c r="T230" i="11"/>
  <c r="Z230" i="11" s="1"/>
  <c r="N230" i="11"/>
  <c r="M230" i="11"/>
  <c r="Q230" i="11"/>
  <c r="AL230" i="11" s="1"/>
  <c r="R230" i="11"/>
  <c r="X230" i="11" s="1"/>
  <c r="M228" i="11"/>
  <c r="AH228" i="11" s="1"/>
  <c r="Q228" i="11"/>
  <c r="AL228" i="11" s="1"/>
  <c r="P228" i="11"/>
  <c r="N228" i="11"/>
  <c r="R228" i="11"/>
  <c r="O228" i="11"/>
  <c r="S228" i="11"/>
  <c r="T228" i="11"/>
  <c r="Z228" i="11" s="1"/>
  <c r="O226" i="11"/>
  <c r="S226" i="11"/>
  <c r="N226" i="11"/>
  <c r="P226" i="11"/>
  <c r="W226" i="11" s="1"/>
  <c r="T226" i="11"/>
  <c r="M226" i="11"/>
  <c r="Q226" i="11"/>
  <c r="R226" i="11"/>
  <c r="X226" i="11" s="1"/>
  <c r="M224" i="11"/>
  <c r="AH224" i="11" s="1"/>
  <c r="Q224" i="11"/>
  <c r="N224" i="11"/>
  <c r="R224" i="11"/>
  <c r="X224" i="11" s="1"/>
  <c r="S224" i="11"/>
  <c r="T224" i="11"/>
  <c r="Z224" i="11" s="1"/>
  <c r="O224" i="11"/>
  <c r="P224" i="11"/>
  <c r="N222" i="11"/>
  <c r="R222" i="11"/>
  <c r="O222" i="11"/>
  <c r="S222" i="11"/>
  <c r="Y222" i="11" s="1"/>
  <c r="P222" i="11"/>
  <c r="T222" i="11"/>
  <c r="Q222" i="11"/>
  <c r="AL222" i="11" s="1"/>
  <c r="M222" i="11"/>
  <c r="M217" i="11"/>
  <c r="AH217" i="11" s="1"/>
  <c r="Q217" i="11"/>
  <c r="N217" i="11"/>
  <c r="R217" i="11"/>
  <c r="X217" i="11" s="1"/>
  <c r="O217" i="11"/>
  <c r="V217" i="11" s="1"/>
  <c r="S217" i="11"/>
  <c r="Y217" i="11" s="1"/>
  <c r="P217" i="11"/>
  <c r="T217" i="11"/>
  <c r="Z217" i="11" s="1"/>
  <c r="N211" i="11"/>
  <c r="R211" i="11"/>
  <c r="O211" i="11"/>
  <c r="S211" i="11"/>
  <c r="Y211" i="11" s="1"/>
  <c r="P211" i="11"/>
  <c r="T211" i="11"/>
  <c r="Q211" i="11"/>
  <c r="AL211" i="11" s="1"/>
  <c r="M211" i="11"/>
  <c r="AH211" i="11" s="1"/>
  <c r="M208" i="11"/>
  <c r="AH208" i="11" s="1"/>
  <c r="Q208" i="11"/>
  <c r="N208" i="11"/>
  <c r="R208" i="11"/>
  <c r="X208" i="11" s="1"/>
  <c r="O208" i="11"/>
  <c r="V208" i="11" s="1"/>
  <c r="S208" i="11"/>
  <c r="Y208" i="11" s="1"/>
  <c r="T208" i="11"/>
  <c r="P208" i="11"/>
  <c r="P201" i="11"/>
  <c r="T201" i="11"/>
  <c r="M201" i="11"/>
  <c r="AH201" i="11" s="1"/>
  <c r="Q201" i="11"/>
  <c r="AL201" i="11" s="1"/>
  <c r="S201" i="11"/>
  <c r="N201" i="11"/>
  <c r="O201" i="11"/>
  <c r="V201" i="11" s="1"/>
  <c r="R201" i="11"/>
  <c r="X201" i="11" s="1"/>
  <c r="P200" i="11"/>
  <c r="T200" i="11"/>
  <c r="M200" i="11"/>
  <c r="AH200" i="11" s="1"/>
  <c r="H196" i="17" s="1"/>
  <c r="Q200" i="11"/>
  <c r="AL200" i="11" s="1"/>
  <c r="I196" i="17" s="1"/>
  <c r="O200" i="11"/>
  <c r="R200" i="11"/>
  <c r="S200" i="11"/>
  <c r="N200" i="11"/>
  <c r="U200" i="11" s="1"/>
  <c r="N213" i="11"/>
  <c r="R213" i="11"/>
  <c r="O213" i="11"/>
  <c r="S213" i="11"/>
  <c r="P213" i="11"/>
  <c r="T213" i="11"/>
  <c r="M213" i="11"/>
  <c r="AH213" i="11" s="1"/>
  <c r="H209" i="17" s="1"/>
  <c r="Q213" i="11"/>
  <c r="AL213" i="11" s="1"/>
  <c r="I209" i="17" s="1"/>
  <c r="M203" i="11"/>
  <c r="AH203" i="11" s="1"/>
  <c r="Q203" i="11"/>
  <c r="N203" i="11"/>
  <c r="R203" i="11"/>
  <c r="X203" i="11" s="1"/>
  <c r="O203" i="11"/>
  <c r="V203" i="11" s="1"/>
  <c r="S203" i="11"/>
  <c r="Y203" i="11" s="1"/>
  <c r="P203" i="11"/>
  <c r="T203" i="11"/>
  <c r="Z203" i="11" s="1"/>
  <c r="N199" i="11"/>
  <c r="O199" i="11"/>
  <c r="S199" i="11"/>
  <c r="P199" i="11"/>
  <c r="W199" i="11" s="1"/>
  <c r="T199" i="11"/>
  <c r="R199" i="11"/>
  <c r="M199" i="11"/>
  <c r="AH199" i="11" s="1"/>
  <c r="H195" i="17" s="1"/>
  <c r="Q199" i="11"/>
  <c r="AL199" i="11" s="1"/>
  <c r="O220" i="11"/>
  <c r="S220" i="11"/>
  <c r="P220" i="11"/>
  <c r="T220" i="11"/>
  <c r="Z220" i="11" s="1"/>
  <c r="M220" i="11"/>
  <c r="AH220" i="11" s="1"/>
  <c r="Q220" i="11"/>
  <c r="N220" i="11"/>
  <c r="R220" i="11"/>
  <c r="X220" i="11" s="1"/>
  <c r="O215" i="11"/>
  <c r="S215" i="11"/>
  <c r="P215" i="11"/>
  <c r="T215" i="11"/>
  <c r="Z215" i="11" s="1"/>
  <c r="M215" i="11"/>
  <c r="Q215" i="11"/>
  <c r="AL215" i="11" s="1"/>
  <c r="R215" i="11"/>
  <c r="N215" i="11"/>
  <c r="M209" i="11"/>
  <c r="AH209" i="11" s="1"/>
  <c r="Q209" i="11"/>
  <c r="AL209" i="11" s="1"/>
  <c r="N209" i="11"/>
  <c r="R209" i="11"/>
  <c r="X209" i="11" s="1"/>
  <c r="O209" i="11"/>
  <c r="V209" i="11" s="1"/>
  <c r="S209" i="11"/>
  <c r="Y209" i="11" s="1"/>
  <c r="T209" i="11"/>
  <c r="P209" i="11"/>
  <c r="M206" i="11"/>
  <c r="AH206" i="11" s="1"/>
  <c r="H202" i="17" s="1"/>
  <c r="Q206" i="11"/>
  <c r="N206" i="11"/>
  <c r="R206" i="11"/>
  <c r="X206" i="11" s="1"/>
  <c r="O206" i="11"/>
  <c r="V206" i="11" s="1"/>
  <c r="S206" i="11"/>
  <c r="Y206" i="11" s="1"/>
  <c r="P206" i="11"/>
  <c r="T206" i="11"/>
  <c r="Z206" i="11" s="1"/>
  <c r="M204" i="11"/>
  <c r="Q204" i="11"/>
  <c r="N204" i="11"/>
  <c r="R204" i="11"/>
  <c r="X204" i="11" s="1"/>
  <c r="O204" i="11"/>
  <c r="V204" i="11" s="1"/>
  <c r="S204" i="11"/>
  <c r="Y204" i="11" s="1"/>
  <c r="T204" i="11"/>
  <c r="P204" i="11"/>
  <c r="N198" i="11"/>
  <c r="R198" i="11"/>
  <c r="O198" i="11"/>
  <c r="S198" i="11"/>
  <c r="Y198" i="11" s="1"/>
  <c r="P198" i="11"/>
  <c r="T198" i="11"/>
  <c r="Q198" i="11"/>
  <c r="AL198" i="11" s="1"/>
  <c r="M198" i="11"/>
  <c r="P221" i="11"/>
  <c r="T221" i="11"/>
  <c r="M221" i="11"/>
  <c r="AH221" i="11" s="1"/>
  <c r="H217" i="17" s="1"/>
  <c r="Q221" i="11"/>
  <c r="AL221" i="11" s="1"/>
  <c r="N221" i="11"/>
  <c r="R221" i="11"/>
  <c r="O221" i="11"/>
  <c r="V221" i="11" s="1"/>
  <c r="S221" i="11"/>
  <c r="P216" i="11"/>
  <c r="T216" i="11"/>
  <c r="M216" i="11"/>
  <c r="AH216" i="11" s="1"/>
  <c r="Q216" i="11"/>
  <c r="AL216" i="11" s="1"/>
  <c r="I212" i="17" s="1"/>
  <c r="N216" i="11"/>
  <c r="R216" i="11"/>
  <c r="S216" i="11"/>
  <c r="O216" i="11"/>
  <c r="V216" i="11" s="1"/>
  <c r="N268" i="11"/>
  <c r="R268" i="11"/>
  <c r="O268" i="11"/>
  <c r="S268" i="11"/>
  <c r="P268" i="11"/>
  <c r="T268" i="11"/>
  <c r="M268" i="11"/>
  <c r="Q268" i="11"/>
  <c r="AL268" i="11" s="1"/>
  <c r="I264" i="17" s="1"/>
  <c r="P266" i="11"/>
  <c r="T266" i="11"/>
  <c r="M266" i="11"/>
  <c r="AH266" i="11" s="1"/>
  <c r="H262" i="17" s="1"/>
  <c r="Q266" i="11"/>
  <c r="AL266" i="11" s="1"/>
  <c r="I262" i="17" s="1"/>
  <c r="N266" i="11"/>
  <c r="R266" i="11"/>
  <c r="S266" i="11"/>
  <c r="O266" i="11"/>
  <c r="V266" i="11" s="1"/>
  <c r="M263" i="11"/>
  <c r="Q263" i="11"/>
  <c r="AL263" i="11" s="1"/>
  <c r="I259" i="17" s="1"/>
  <c r="N263" i="11"/>
  <c r="R263" i="11"/>
  <c r="X263" i="11" s="1"/>
  <c r="O263" i="11"/>
  <c r="V263" i="11" s="1"/>
  <c r="S263" i="11"/>
  <c r="Y263" i="11" s="1"/>
  <c r="P263" i="11"/>
  <c r="T263" i="11"/>
  <c r="Z263" i="11" s="1"/>
  <c r="O261" i="11"/>
  <c r="S261" i="11"/>
  <c r="P261" i="11"/>
  <c r="T261" i="11"/>
  <c r="Z261" i="11" s="1"/>
  <c r="M261" i="11"/>
  <c r="Q261" i="11"/>
  <c r="N261" i="11"/>
  <c r="R261" i="11"/>
  <c r="X261" i="11" s="1"/>
  <c r="M259" i="11"/>
  <c r="Q259" i="11"/>
  <c r="N259" i="11"/>
  <c r="R259" i="11"/>
  <c r="X259" i="11" s="1"/>
  <c r="O259" i="11"/>
  <c r="V259" i="11" s="1"/>
  <c r="S259" i="11"/>
  <c r="Y259" i="11" s="1"/>
  <c r="P259" i="11"/>
  <c r="T259" i="11"/>
  <c r="Z259" i="11" s="1"/>
  <c r="O257" i="11"/>
  <c r="S257" i="11"/>
  <c r="P257" i="11"/>
  <c r="T257" i="11"/>
  <c r="Z257" i="11" s="1"/>
  <c r="M257" i="11"/>
  <c r="Q257" i="11"/>
  <c r="R257" i="11"/>
  <c r="N257" i="11"/>
  <c r="M255" i="11"/>
  <c r="Q255" i="11"/>
  <c r="N255" i="11"/>
  <c r="R255" i="11"/>
  <c r="X255" i="11" s="1"/>
  <c r="O255" i="11"/>
  <c r="V255" i="11" s="1"/>
  <c r="S255" i="11"/>
  <c r="Y255" i="11" s="1"/>
  <c r="P255" i="11"/>
  <c r="T255" i="11"/>
  <c r="Z255" i="11" s="1"/>
  <c r="O253" i="11"/>
  <c r="S253" i="11"/>
  <c r="P253" i="11"/>
  <c r="T253" i="11"/>
  <c r="Z253" i="11" s="1"/>
  <c r="M253" i="11"/>
  <c r="Q253" i="11"/>
  <c r="N253" i="11"/>
  <c r="R253" i="11"/>
  <c r="X253" i="11" s="1"/>
  <c r="P251" i="11"/>
  <c r="T251" i="11"/>
  <c r="M251" i="11"/>
  <c r="Q251" i="11"/>
  <c r="N251" i="11"/>
  <c r="R251" i="11"/>
  <c r="S251" i="11"/>
  <c r="O251" i="11"/>
  <c r="V251" i="11" s="1"/>
  <c r="N249" i="11"/>
  <c r="R249" i="11"/>
  <c r="O249" i="11"/>
  <c r="S249" i="11"/>
  <c r="P249" i="11"/>
  <c r="T249" i="11"/>
  <c r="M249" i="11"/>
  <c r="Q249" i="11"/>
  <c r="AL249" i="11" s="1"/>
  <c r="P247" i="11"/>
  <c r="T247" i="11"/>
  <c r="M247" i="11"/>
  <c r="AH247" i="11" s="1"/>
  <c r="Q247" i="11"/>
  <c r="AL247" i="11" s="1"/>
  <c r="N247" i="11"/>
  <c r="R247" i="11"/>
  <c r="O247" i="11"/>
  <c r="V247" i="11" s="1"/>
  <c r="S247" i="11"/>
  <c r="Y247" i="11" s="1"/>
  <c r="N245" i="11"/>
  <c r="R245" i="11"/>
  <c r="O245" i="11"/>
  <c r="S245" i="11"/>
  <c r="Y245" i="11" s="1"/>
  <c r="P245" i="11"/>
  <c r="T245" i="11"/>
  <c r="Q245" i="11"/>
  <c r="AL245" i="11" s="1"/>
  <c r="M245" i="11"/>
  <c r="AH245" i="11" s="1"/>
  <c r="P243" i="11"/>
  <c r="T243" i="11"/>
  <c r="M243" i="11"/>
  <c r="AH243" i="11" s="1"/>
  <c r="Q243" i="11"/>
  <c r="N243" i="11"/>
  <c r="R243" i="11"/>
  <c r="O243" i="11"/>
  <c r="V243" i="11" s="1"/>
  <c r="S243" i="11"/>
  <c r="Y243" i="11" s="1"/>
  <c r="N241" i="11"/>
  <c r="R241" i="11"/>
  <c r="O241" i="11"/>
  <c r="S241" i="11"/>
  <c r="Y241" i="11" s="1"/>
  <c r="P241" i="11"/>
  <c r="T241" i="11"/>
  <c r="Q241" i="11"/>
  <c r="AL241" i="11" s="1"/>
  <c r="M241" i="11"/>
  <c r="AH241" i="11" s="1"/>
  <c r="P239" i="11"/>
  <c r="T239" i="11"/>
  <c r="M239" i="11"/>
  <c r="AH239" i="11" s="1"/>
  <c r="Q239" i="11"/>
  <c r="AL239" i="11" s="1"/>
  <c r="N239" i="11"/>
  <c r="R239" i="11"/>
  <c r="O239" i="11"/>
  <c r="V239" i="11" s="1"/>
  <c r="S239" i="11"/>
  <c r="Y239" i="11" s="1"/>
  <c r="N237" i="11"/>
  <c r="R237" i="11"/>
  <c r="O237" i="11"/>
  <c r="S237" i="11"/>
  <c r="P237" i="11"/>
  <c r="T237" i="11"/>
  <c r="M237" i="11"/>
  <c r="AH237" i="11" s="1"/>
  <c r="Q237" i="11"/>
  <c r="AL237" i="11" s="1"/>
  <c r="P235" i="11"/>
  <c r="T235" i="11"/>
  <c r="M235" i="11"/>
  <c r="AH235" i="11" s="1"/>
  <c r="Q235" i="11"/>
  <c r="AL235" i="11" s="1"/>
  <c r="N235" i="11"/>
  <c r="R235" i="11"/>
  <c r="S235" i="11"/>
  <c r="O235" i="11"/>
  <c r="V235" i="11" s="1"/>
  <c r="N233" i="11"/>
  <c r="R233" i="11"/>
  <c r="O233" i="11"/>
  <c r="S233" i="11"/>
  <c r="P233" i="11"/>
  <c r="T233" i="11"/>
  <c r="M233" i="11"/>
  <c r="AH233" i="11" s="1"/>
  <c r="Q233" i="11"/>
  <c r="P231" i="11"/>
  <c r="T231" i="11"/>
  <c r="M231" i="11"/>
  <c r="AH231" i="11" s="1"/>
  <c r="Q231" i="11"/>
  <c r="AL231" i="11" s="1"/>
  <c r="N231" i="11"/>
  <c r="R231" i="11"/>
  <c r="O231" i="11"/>
  <c r="V231" i="11" s="1"/>
  <c r="S231" i="11"/>
  <c r="Y231" i="11" s="1"/>
  <c r="N229" i="11"/>
  <c r="R229" i="11"/>
  <c r="O229" i="11"/>
  <c r="S229" i="11"/>
  <c r="M229" i="11"/>
  <c r="AH229" i="11" s="1"/>
  <c r="P229" i="11"/>
  <c r="T229" i="11"/>
  <c r="Q229" i="11"/>
  <c r="AL229" i="11" s="1"/>
  <c r="P227" i="11"/>
  <c r="T227" i="11"/>
  <c r="O227" i="11"/>
  <c r="M227" i="11"/>
  <c r="Q227" i="11"/>
  <c r="N227" i="11"/>
  <c r="R227" i="11"/>
  <c r="S227" i="11"/>
  <c r="N225" i="11"/>
  <c r="R225" i="11"/>
  <c r="M225" i="11"/>
  <c r="AH225" i="11" s="1"/>
  <c r="O225" i="11"/>
  <c r="V225" i="11" s="1"/>
  <c r="S225" i="11"/>
  <c r="P225" i="11"/>
  <c r="T225" i="11"/>
  <c r="Q225" i="11"/>
  <c r="AL225" i="11" s="1"/>
  <c r="O223" i="11"/>
  <c r="P223" i="11"/>
  <c r="T223" i="11"/>
  <c r="M223" i="11"/>
  <c r="AH223" i="11" s="1"/>
  <c r="Q223" i="11"/>
  <c r="AL223" i="11" s="1"/>
  <c r="N223" i="11"/>
  <c r="S223" i="11"/>
  <c r="R223" i="11"/>
  <c r="N218" i="11"/>
  <c r="R218" i="11"/>
  <c r="O218" i="11"/>
  <c r="S218" i="11"/>
  <c r="Y218" i="11" s="1"/>
  <c r="P218" i="11"/>
  <c r="T218" i="11"/>
  <c r="Q218" i="11"/>
  <c r="AL218" i="11" s="1"/>
  <c r="M218" i="11"/>
  <c r="AH218" i="11" s="1"/>
  <c r="N212" i="11"/>
  <c r="R212" i="11"/>
  <c r="O212" i="11"/>
  <c r="S212" i="11"/>
  <c r="Y212" i="11" s="1"/>
  <c r="P212" i="11"/>
  <c r="T212" i="11"/>
  <c r="Q212" i="11"/>
  <c r="AL212" i="11" s="1"/>
  <c r="M212" i="11"/>
  <c r="AH212" i="11" s="1"/>
  <c r="H208" i="17" s="1"/>
  <c r="M207" i="11"/>
  <c r="AH207" i="11" s="1"/>
  <c r="Q207" i="11"/>
  <c r="N207" i="11"/>
  <c r="R207" i="11"/>
  <c r="X207" i="11" s="1"/>
  <c r="O207" i="11"/>
  <c r="V207" i="11" s="1"/>
  <c r="S207" i="11"/>
  <c r="Y207" i="11" s="1"/>
  <c r="P207" i="11"/>
  <c r="T207" i="11"/>
  <c r="Z207" i="11" s="1"/>
  <c r="M202" i="11"/>
  <c r="AH202" i="11" s="1"/>
  <c r="H198" i="17" s="1"/>
  <c r="Q202" i="11"/>
  <c r="AL202" i="11" s="1"/>
  <c r="N202" i="11"/>
  <c r="R202" i="11"/>
  <c r="X202" i="11" s="1"/>
  <c r="O202" i="11"/>
  <c r="V202" i="11" s="1"/>
  <c r="S202" i="11"/>
  <c r="Y202" i="11" s="1"/>
  <c r="P202" i="11"/>
  <c r="T202" i="11"/>
  <c r="Z202" i="11" s="1"/>
  <c r="O259" i="2"/>
  <c r="S259" i="2"/>
  <c r="P259" i="2"/>
  <c r="T259" i="2"/>
  <c r="Q259" i="2"/>
  <c r="AL259" i="2" s="1"/>
  <c r="F255" i="14" s="1"/>
  <c r="R259" i="2"/>
  <c r="M259" i="2"/>
  <c r="N259" i="2"/>
  <c r="E255" i="17"/>
  <c r="M244" i="2"/>
  <c r="Q244" i="2"/>
  <c r="AL244" i="2" s="1"/>
  <c r="N244" i="2"/>
  <c r="U244" i="2" s="1"/>
  <c r="S244" i="2"/>
  <c r="O244" i="2"/>
  <c r="T244" i="2"/>
  <c r="Z244" i="2" s="1"/>
  <c r="P244" i="2"/>
  <c r="R244" i="2"/>
  <c r="D240" i="14"/>
  <c r="P242" i="2"/>
  <c r="T242" i="2"/>
  <c r="Q242" i="2"/>
  <c r="AL242" i="2" s="1"/>
  <c r="M242" i="2"/>
  <c r="R242" i="2"/>
  <c r="N242" i="2"/>
  <c r="U242" i="2" s="1"/>
  <c r="O242" i="2"/>
  <c r="S242" i="2"/>
  <c r="E238" i="17"/>
  <c r="P221" i="2"/>
  <c r="T221" i="2"/>
  <c r="N221" i="2"/>
  <c r="S221" i="2"/>
  <c r="O221" i="2"/>
  <c r="M221" i="2"/>
  <c r="AH221" i="2" s="1"/>
  <c r="R221" i="2"/>
  <c r="Q221" i="2"/>
  <c r="D217" i="14"/>
  <c r="E217" i="17"/>
  <c r="N217" i="2"/>
  <c r="R217" i="2"/>
  <c r="O217" i="2"/>
  <c r="T217" i="2"/>
  <c r="P217" i="2"/>
  <c r="Q217" i="2"/>
  <c r="X217" i="2" s="1"/>
  <c r="S217" i="2"/>
  <c r="M217" i="2"/>
  <c r="AH217" i="2" s="1"/>
  <c r="D213" i="14"/>
  <c r="E213" i="17"/>
  <c r="M215" i="2"/>
  <c r="AH215" i="2" s="1"/>
  <c r="Q215" i="2"/>
  <c r="R215" i="2"/>
  <c r="N215" i="2"/>
  <c r="S215" i="2"/>
  <c r="O215" i="2"/>
  <c r="P215" i="2"/>
  <c r="T215" i="2"/>
  <c r="E211" i="17"/>
  <c r="D255" i="14"/>
  <c r="N253" i="2"/>
  <c r="R253" i="2"/>
  <c r="O253" i="2"/>
  <c r="S253" i="2"/>
  <c r="T253" i="2"/>
  <c r="P253" i="2"/>
  <c r="Q253" i="2"/>
  <c r="M253" i="2"/>
  <c r="AH253" i="2" s="1"/>
  <c r="F249" i="17" s="1"/>
  <c r="D249" i="14"/>
  <c r="P249" i="2"/>
  <c r="T249" i="2"/>
  <c r="Z249" i="2" s="1"/>
  <c r="M249" i="2"/>
  <c r="AH249" i="2" s="1"/>
  <c r="Q249" i="2"/>
  <c r="R249" i="2"/>
  <c r="S249" i="2"/>
  <c r="Y249" i="2" s="1"/>
  <c r="N249" i="2"/>
  <c r="U249" i="2" s="1"/>
  <c r="O249" i="2"/>
  <c r="D245" i="14"/>
  <c r="M228" i="2"/>
  <c r="Q228" i="2"/>
  <c r="P228" i="2"/>
  <c r="R228" i="2"/>
  <c r="S228" i="2"/>
  <c r="T228" i="2"/>
  <c r="Z228" i="2" s="1"/>
  <c r="O228" i="2"/>
  <c r="N228" i="2"/>
  <c r="E224" i="17"/>
  <c r="D224" i="14"/>
  <c r="E249" i="17"/>
  <c r="E245" i="17"/>
  <c r="A223" i="17"/>
  <c r="C223" i="17"/>
  <c r="A215" i="17"/>
  <c r="C215" i="17"/>
  <c r="N268" i="2"/>
  <c r="R268" i="2"/>
  <c r="O268" i="2"/>
  <c r="T268" i="2"/>
  <c r="M268" i="2"/>
  <c r="AH268" i="2" s="1"/>
  <c r="S268" i="2"/>
  <c r="P268" i="2"/>
  <c r="Q268" i="2"/>
  <c r="D264" i="14"/>
  <c r="E264" i="17"/>
  <c r="O264" i="2"/>
  <c r="S264" i="2"/>
  <c r="P264" i="2"/>
  <c r="W264" i="2" s="1"/>
  <c r="T264" i="2"/>
  <c r="M264" i="2"/>
  <c r="N264" i="2"/>
  <c r="Q264" i="2"/>
  <c r="AL264" i="2" s="1"/>
  <c r="R264" i="2"/>
  <c r="E260" i="17"/>
  <c r="D260" i="14"/>
  <c r="P262" i="2"/>
  <c r="W262" i="2" s="1"/>
  <c r="T262" i="2"/>
  <c r="M262" i="2"/>
  <c r="AH262" i="2" s="1"/>
  <c r="Q262" i="2"/>
  <c r="AL262" i="2" s="1"/>
  <c r="R262" i="2"/>
  <c r="S262" i="2"/>
  <c r="N262" i="2"/>
  <c r="U262" i="2" s="1"/>
  <c r="O262" i="2"/>
  <c r="D258" i="14"/>
  <c r="E258" i="17"/>
  <c r="D211" i="14"/>
  <c r="O240" i="2"/>
  <c r="S240" i="2"/>
  <c r="N240" i="2"/>
  <c r="T240" i="2"/>
  <c r="P240" i="2"/>
  <c r="M240" i="2"/>
  <c r="Q240" i="2"/>
  <c r="AL240" i="2" s="1"/>
  <c r="R240" i="2"/>
  <c r="D236" i="14"/>
  <c r="M223" i="2"/>
  <c r="AH223" i="2" s="1"/>
  <c r="Q223" i="2"/>
  <c r="AL223" i="2" s="1"/>
  <c r="P223" i="2"/>
  <c r="R223" i="2"/>
  <c r="N223" i="2"/>
  <c r="U223" i="2" s="1"/>
  <c r="O223" i="2"/>
  <c r="T223" i="2"/>
  <c r="S223" i="2"/>
  <c r="E219" i="17"/>
  <c r="D219" i="14"/>
  <c r="O219" i="2"/>
  <c r="S219" i="2"/>
  <c r="Q219" i="2"/>
  <c r="X219" i="2" s="1"/>
  <c r="M219" i="2"/>
  <c r="AH219" i="2" s="1"/>
  <c r="R219" i="2"/>
  <c r="T219" i="2"/>
  <c r="P219" i="2"/>
  <c r="N219" i="2"/>
  <c r="U219" i="2" s="1"/>
  <c r="E215" i="17"/>
  <c r="D238" i="14"/>
  <c r="M251" i="2"/>
  <c r="AH251" i="2" s="1"/>
  <c r="Q251" i="2"/>
  <c r="N251" i="2"/>
  <c r="R251" i="2"/>
  <c r="O251" i="2"/>
  <c r="P251" i="2"/>
  <c r="S251" i="2"/>
  <c r="T251" i="2"/>
  <c r="E247" i="17"/>
  <c r="O266" i="2"/>
  <c r="S266" i="2"/>
  <c r="P266" i="2"/>
  <c r="T266" i="2"/>
  <c r="Q266" i="2"/>
  <c r="AL266" i="2" s="1"/>
  <c r="R266" i="2"/>
  <c r="M266" i="2"/>
  <c r="AH266" i="2" s="1"/>
  <c r="N266" i="2"/>
  <c r="E262" i="17"/>
  <c r="N260" i="2"/>
  <c r="R260" i="2"/>
  <c r="O260" i="2"/>
  <c r="S260" i="2"/>
  <c r="P260" i="2"/>
  <c r="Q260" i="2"/>
  <c r="X260" i="2" s="1"/>
  <c r="M260" i="2"/>
  <c r="AH260" i="2" s="1"/>
  <c r="T260" i="2"/>
  <c r="E256" i="17"/>
  <c r="D256" i="14"/>
  <c r="M239" i="2"/>
  <c r="AH239" i="2" s="1"/>
  <c r="F235" i="17" s="1"/>
  <c r="Q239" i="2"/>
  <c r="N239" i="2"/>
  <c r="S239" i="2"/>
  <c r="O239" i="2"/>
  <c r="T239" i="2"/>
  <c r="Z239" i="2" s="1"/>
  <c r="P239" i="2"/>
  <c r="R239" i="2"/>
  <c r="D235" i="14"/>
  <c r="E235" i="17"/>
  <c r="P229" i="2"/>
  <c r="T229" i="2"/>
  <c r="M229" i="2"/>
  <c r="AH229" i="2" s="1"/>
  <c r="R229" i="2"/>
  <c r="N229" i="2"/>
  <c r="S229" i="2"/>
  <c r="O229" i="2"/>
  <c r="Q229" i="2"/>
  <c r="X229" i="2" s="1"/>
  <c r="D225" i="14"/>
  <c r="M202" i="2"/>
  <c r="Q202" i="2"/>
  <c r="AL202" i="2" s="1"/>
  <c r="F198" i="14" s="1"/>
  <c r="R202" i="2"/>
  <c r="N202" i="2"/>
  <c r="S202" i="2"/>
  <c r="O202" i="2"/>
  <c r="P202" i="2"/>
  <c r="T202" i="2"/>
  <c r="D198" i="14"/>
  <c r="E198" i="17"/>
  <c r="D215" i="14"/>
  <c r="E240" i="17"/>
  <c r="E236" i="17"/>
  <c r="A219" i="17"/>
  <c r="C219" i="17"/>
  <c r="A211" i="17"/>
  <c r="C211" i="17"/>
  <c r="M247" i="2"/>
  <c r="AH247" i="2" s="1"/>
  <c r="F243" i="17" s="1"/>
  <c r="Q247" i="2"/>
  <c r="R247" i="2"/>
  <c r="N247" i="2"/>
  <c r="S247" i="2"/>
  <c r="T247" i="2"/>
  <c r="Z247" i="2" s="1"/>
  <c r="O247" i="2"/>
  <c r="P247" i="2"/>
  <c r="P237" i="2"/>
  <c r="T237" i="2"/>
  <c r="Q237" i="2"/>
  <c r="M237" i="2"/>
  <c r="AH237" i="2" s="1"/>
  <c r="R237" i="2"/>
  <c r="S237" i="2"/>
  <c r="N237" i="2"/>
  <c r="O237" i="2"/>
  <c r="V237" i="2" s="1"/>
  <c r="N233" i="2"/>
  <c r="R233" i="2"/>
  <c r="Q233" i="2"/>
  <c r="M233" i="2"/>
  <c r="AH233" i="2" s="1"/>
  <c r="S233" i="2"/>
  <c r="O233" i="2"/>
  <c r="P233" i="2"/>
  <c r="T233" i="2"/>
  <c r="P226" i="2"/>
  <c r="T226" i="2"/>
  <c r="N226" i="2"/>
  <c r="S226" i="2"/>
  <c r="O226" i="2"/>
  <c r="Q226" i="2"/>
  <c r="R226" i="2"/>
  <c r="M226" i="2"/>
  <c r="O211" i="2"/>
  <c r="S211" i="2"/>
  <c r="M211" i="2"/>
  <c r="R211" i="2"/>
  <c r="N211" i="2"/>
  <c r="T211" i="2"/>
  <c r="P211" i="2"/>
  <c r="W211" i="2" s="1"/>
  <c r="Q211" i="2"/>
  <c r="X211" i="2" s="1"/>
  <c r="P206" i="2"/>
  <c r="T206" i="2"/>
  <c r="N206" i="2"/>
  <c r="S206" i="2"/>
  <c r="O206" i="2"/>
  <c r="Q206" i="2"/>
  <c r="R206" i="2"/>
  <c r="M206" i="2"/>
  <c r="D209" i="14"/>
  <c r="D221" i="14"/>
  <c r="D233" i="14"/>
  <c r="D230" i="14"/>
  <c r="C207" i="17"/>
  <c r="C203" i="17"/>
  <c r="E201" i="17"/>
  <c r="A252" i="17"/>
  <c r="P257" i="2"/>
  <c r="T257" i="2"/>
  <c r="M257" i="2"/>
  <c r="AH257" i="2" s="1"/>
  <c r="Q257" i="2"/>
  <c r="N257" i="2"/>
  <c r="O257" i="2"/>
  <c r="R257" i="2"/>
  <c r="S257" i="2"/>
  <c r="P254" i="2"/>
  <c r="T254" i="2"/>
  <c r="M254" i="2"/>
  <c r="Q254" i="2"/>
  <c r="R254" i="2"/>
  <c r="S254" i="2"/>
  <c r="N254" i="2"/>
  <c r="U254" i="2" s="1"/>
  <c r="O254" i="2"/>
  <c r="O235" i="2"/>
  <c r="S235" i="2"/>
  <c r="N235" i="2"/>
  <c r="T235" i="2"/>
  <c r="P235" i="2"/>
  <c r="Q235" i="2"/>
  <c r="R235" i="2"/>
  <c r="M235" i="2"/>
  <c r="AH235" i="2" s="1"/>
  <c r="O232" i="2"/>
  <c r="S232" i="2"/>
  <c r="P232" i="2"/>
  <c r="Q232" i="2"/>
  <c r="M232" i="2"/>
  <c r="R232" i="2"/>
  <c r="T232" i="2"/>
  <c r="N232" i="2"/>
  <c r="O224" i="2"/>
  <c r="S224" i="2"/>
  <c r="Q224" i="2"/>
  <c r="M224" i="2"/>
  <c r="AH224" i="2" s="1"/>
  <c r="R224" i="2"/>
  <c r="N224" i="2"/>
  <c r="P224" i="2"/>
  <c r="T224" i="2"/>
  <c r="P213" i="2"/>
  <c r="T213" i="2"/>
  <c r="O213" i="2"/>
  <c r="Q213" i="2"/>
  <c r="M213" i="2"/>
  <c r="AH213" i="2" s="1"/>
  <c r="N213" i="2"/>
  <c r="R213" i="2"/>
  <c r="S213" i="2"/>
  <c r="Y213" i="2" s="1"/>
  <c r="P210" i="2"/>
  <c r="T210" i="2"/>
  <c r="Q210" i="2"/>
  <c r="M210" i="2"/>
  <c r="R210" i="2"/>
  <c r="S210" i="2"/>
  <c r="N210" i="2"/>
  <c r="O210" i="2"/>
  <c r="V210" i="2" s="1"/>
  <c r="O208" i="2"/>
  <c r="S208" i="2"/>
  <c r="N208" i="2"/>
  <c r="T208" i="2"/>
  <c r="P208" i="2"/>
  <c r="Q208" i="2"/>
  <c r="R208" i="2"/>
  <c r="M208" i="2"/>
  <c r="AH208" i="2" s="1"/>
  <c r="O203" i="2"/>
  <c r="S203" i="2"/>
  <c r="M203" i="2"/>
  <c r="AH203" i="2" s="1"/>
  <c r="R203" i="2"/>
  <c r="N203" i="2"/>
  <c r="T203" i="2"/>
  <c r="P203" i="2"/>
  <c r="W203" i="2" s="1"/>
  <c r="Q203" i="2"/>
  <c r="AL203" i="2" s="1"/>
  <c r="M200" i="2"/>
  <c r="Q200" i="2"/>
  <c r="P200" i="2"/>
  <c r="R200" i="2"/>
  <c r="N200" i="2"/>
  <c r="O200" i="2"/>
  <c r="S200" i="2"/>
  <c r="T200" i="2"/>
  <c r="O198" i="2"/>
  <c r="S198" i="2"/>
  <c r="Q198" i="2"/>
  <c r="M198" i="2"/>
  <c r="R198" i="2"/>
  <c r="N198" i="2"/>
  <c r="P198" i="2"/>
  <c r="T198" i="2"/>
  <c r="P269" i="2"/>
  <c r="T269" i="2"/>
  <c r="M269" i="2"/>
  <c r="AH269" i="2" s="1"/>
  <c r="R269" i="2"/>
  <c r="S269" i="2"/>
  <c r="Q269" i="2"/>
  <c r="N269" i="2"/>
  <c r="U269" i="2" s="1"/>
  <c r="O269" i="2"/>
  <c r="M267" i="2"/>
  <c r="AH267" i="2" s="1"/>
  <c r="Q267" i="2"/>
  <c r="N267" i="2"/>
  <c r="R267" i="2"/>
  <c r="O267" i="2"/>
  <c r="P267" i="2"/>
  <c r="S267" i="2"/>
  <c r="T267" i="2"/>
  <c r="M265" i="2"/>
  <c r="AH265" i="2" s="1"/>
  <c r="Q265" i="2"/>
  <c r="AL265" i="2" s="1"/>
  <c r="N265" i="2"/>
  <c r="R265" i="2"/>
  <c r="S265" i="2"/>
  <c r="T265" i="2"/>
  <c r="Z265" i="2" s="1"/>
  <c r="O265" i="2"/>
  <c r="P265" i="2"/>
  <c r="N263" i="2"/>
  <c r="R263" i="2"/>
  <c r="O263" i="2"/>
  <c r="S263" i="2"/>
  <c r="P263" i="2"/>
  <c r="M263" i="2"/>
  <c r="AH263" i="2" s="1"/>
  <c r="Q263" i="2"/>
  <c r="AL263" i="2" s="1"/>
  <c r="F259" i="14" s="1"/>
  <c r="T263" i="2"/>
  <c r="O261" i="2"/>
  <c r="S261" i="2"/>
  <c r="P261" i="2"/>
  <c r="T261" i="2"/>
  <c r="M261" i="2"/>
  <c r="N261" i="2"/>
  <c r="Q261" i="2"/>
  <c r="AL261" i="2" s="1"/>
  <c r="R261" i="2"/>
  <c r="N258" i="2"/>
  <c r="R258" i="2"/>
  <c r="O258" i="2"/>
  <c r="S258" i="2"/>
  <c r="T258" i="2"/>
  <c r="P258" i="2"/>
  <c r="Q258" i="2"/>
  <c r="Q317" i="2" s="1"/>
  <c r="R318" i="2" s="1"/>
  <c r="M258" i="2"/>
  <c r="M317" i="2" s="1"/>
  <c r="N318" i="2" s="1"/>
  <c r="O252" i="2"/>
  <c r="S252" i="2"/>
  <c r="P252" i="2"/>
  <c r="T252" i="2"/>
  <c r="M252" i="2"/>
  <c r="N252" i="2"/>
  <c r="Q252" i="2"/>
  <c r="AL252" i="2" s="1"/>
  <c r="R252" i="2"/>
  <c r="N250" i="2"/>
  <c r="R250" i="2"/>
  <c r="O250" i="2"/>
  <c r="S250" i="2"/>
  <c r="P250" i="2"/>
  <c r="M250" i="2"/>
  <c r="Q250" i="2"/>
  <c r="AL250" i="2" s="1"/>
  <c r="T250" i="2"/>
  <c r="M248" i="2"/>
  <c r="Q248" i="2"/>
  <c r="N248" i="2"/>
  <c r="R248" i="2"/>
  <c r="S248" i="2"/>
  <c r="T248" i="2"/>
  <c r="O248" i="2"/>
  <c r="P248" i="2"/>
  <c r="P245" i="2"/>
  <c r="T245" i="2"/>
  <c r="O245" i="2"/>
  <c r="Q245" i="2"/>
  <c r="AL245" i="2" s="1"/>
  <c r="R245" i="2"/>
  <c r="S245" i="2"/>
  <c r="M245" i="2"/>
  <c r="AH245" i="2" s="1"/>
  <c r="E241" i="14" s="1"/>
  <c r="N245" i="2"/>
  <c r="O243" i="2"/>
  <c r="S243" i="2"/>
  <c r="M243" i="2"/>
  <c r="AH243" i="2" s="1"/>
  <c r="R243" i="2"/>
  <c r="N243" i="2"/>
  <c r="T243" i="2"/>
  <c r="P243" i="2"/>
  <c r="W243" i="2" s="1"/>
  <c r="Q243" i="2"/>
  <c r="X243" i="2" s="1"/>
  <c r="N241" i="2"/>
  <c r="R241" i="2"/>
  <c r="P241" i="2"/>
  <c r="Q241" i="2"/>
  <c r="AL241" i="2" s="1"/>
  <c r="M241" i="2"/>
  <c r="O241" i="2"/>
  <c r="S241" i="2"/>
  <c r="T241" i="2"/>
  <c r="Z241" i="2" s="1"/>
  <c r="N230" i="2"/>
  <c r="R230" i="2"/>
  <c r="M230" i="2"/>
  <c r="S230" i="2"/>
  <c r="O230" i="2"/>
  <c r="T230" i="2"/>
  <c r="P230" i="2"/>
  <c r="Q230" i="2"/>
  <c r="Y230" i="2" s="1"/>
  <c r="O227" i="2"/>
  <c r="S227" i="2"/>
  <c r="P227" i="2"/>
  <c r="Q227" i="2"/>
  <c r="AL227" i="2" s="1"/>
  <c r="R227" i="2"/>
  <c r="T227" i="2"/>
  <c r="M227" i="2"/>
  <c r="AH227" i="2" s="1"/>
  <c r="N227" i="2"/>
  <c r="N222" i="2"/>
  <c r="R222" i="2"/>
  <c r="O222" i="2"/>
  <c r="T222" i="2"/>
  <c r="P222" i="2"/>
  <c r="M222" i="2"/>
  <c r="Q222" i="2"/>
  <c r="AL222" i="2" s="1"/>
  <c r="S222" i="2"/>
  <c r="M220" i="2"/>
  <c r="Q220" i="2"/>
  <c r="R220" i="2"/>
  <c r="N220" i="2"/>
  <c r="S220" i="2"/>
  <c r="T220" i="2"/>
  <c r="Z220" i="2" s="1"/>
  <c r="O220" i="2"/>
  <c r="P220" i="2"/>
  <c r="P218" i="2"/>
  <c r="T218" i="2"/>
  <c r="O218" i="2"/>
  <c r="Q218" i="2"/>
  <c r="AL218" i="2" s="1"/>
  <c r="R218" i="2"/>
  <c r="S218" i="2"/>
  <c r="M218" i="2"/>
  <c r="AH218" i="2" s="1"/>
  <c r="N218" i="2"/>
  <c r="O216" i="2"/>
  <c r="S216" i="2"/>
  <c r="M216" i="2"/>
  <c r="AH216" i="2" s="1"/>
  <c r="R216" i="2"/>
  <c r="N216" i="2"/>
  <c r="T216" i="2"/>
  <c r="P216" i="2"/>
  <c r="Q216" i="2"/>
  <c r="AL216" i="2" s="1"/>
  <c r="P201" i="2"/>
  <c r="T201" i="2"/>
  <c r="M201" i="2"/>
  <c r="AH201" i="2" s="1"/>
  <c r="R201" i="2"/>
  <c r="N201" i="2"/>
  <c r="S201" i="2"/>
  <c r="O201" i="2"/>
  <c r="V201" i="2" s="1"/>
  <c r="Q201" i="2"/>
  <c r="AL201" i="2" s="1"/>
  <c r="D212" i="14"/>
  <c r="D207" i="14"/>
  <c r="D206" i="14"/>
  <c r="D200" i="14"/>
  <c r="D216" i="14"/>
  <c r="D226" i="14"/>
  <c r="D231" i="14"/>
  <c r="D242" i="14"/>
  <c r="D239" i="14"/>
  <c r="D248" i="14"/>
  <c r="D243" i="14"/>
  <c r="D251" i="14"/>
  <c r="D257" i="14"/>
  <c r="D261" i="14"/>
  <c r="E250" i="17"/>
  <c r="C249" i="17"/>
  <c r="E246" i="17"/>
  <c r="C245" i="17"/>
  <c r="E243" i="17"/>
  <c r="C241" i="17"/>
  <c r="E239" i="17"/>
  <c r="C237" i="17"/>
  <c r="C233" i="17"/>
  <c r="E231" i="17"/>
  <c r="C229" i="17"/>
  <c r="E226" i="17"/>
  <c r="C225" i="17"/>
  <c r="C199" i="17"/>
  <c r="E197" i="17"/>
  <c r="E196" i="17"/>
  <c r="C195" i="17"/>
  <c r="C254" i="17"/>
  <c r="A253" i="17"/>
  <c r="E259" i="17"/>
  <c r="C258" i="17"/>
  <c r="C263" i="17"/>
  <c r="E265" i="17"/>
  <c r="M256" i="2"/>
  <c r="Q256" i="2"/>
  <c r="AL256" i="2" s="1"/>
  <c r="N256" i="2"/>
  <c r="R256" i="2"/>
  <c r="O256" i="2"/>
  <c r="V256" i="2" s="1"/>
  <c r="S256" i="2"/>
  <c r="T256" i="2"/>
  <c r="P256" i="2"/>
  <c r="O255" i="2"/>
  <c r="S255" i="2"/>
  <c r="P255" i="2"/>
  <c r="T255" i="2"/>
  <c r="Q255" i="2"/>
  <c r="R255" i="2"/>
  <c r="M255" i="2"/>
  <c r="AH255" i="2" s="1"/>
  <c r="E251" i="14" s="1"/>
  <c r="N255" i="2"/>
  <c r="N246" i="2"/>
  <c r="R246" i="2"/>
  <c r="P246" i="2"/>
  <c r="Q246" i="2"/>
  <c r="S246" i="2"/>
  <c r="T246" i="2"/>
  <c r="M246" i="2"/>
  <c r="M316" i="2" s="1"/>
  <c r="O246" i="2"/>
  <c r="N238" i="2"/>
  <c r="R238" i="2"/>
  <c r="Q238" i="2"/>
  <c r="M238" i="2"/>
  <c r="S238" i="2"/>
  <c r="T238" i="2"/>
  <c r="O238" i="2"/>
  <c r="P238" i="2"/>
  <c r="M236" i="2"/>
  <c r="Q236" i="2"/>
  <c r="AL236" i="2" s="1"/>
  <c r="O236" i="2"/>
  <c r="T236" i="2"/>
  <c r="P236" i="2"/>
  <c r="R236" i="2"/>
  <c r="S236" i="2"/>
  <c r="N236" i="2"/>
  <c r="P234" i="2"/>
  <c r="T234" i="2"/>
  <c r="M234" i="2"/>
  <c r="R234" i="2"/>
  <c r="N234" i="2"/>
  <c r="S234" i="2"/>
  <c r="O234" i="2"/>
  <c r="V234" i="2" s="1"/>
  <c r="Q234" i="2"/>
  <c r="M231" i="2"/>
  <c r="AH231" i="2" s="1"/>
  <c r="Q231" i="2"/>
  <c r="AL231" i="2" s="1"/>
  <c r="O231" i="2"/>
  <c r="T231" i="2"/>
  <c r="P231" i="2"/>
  <c r="W231" i="2" s="1"/>
  <c r="N231" i="2"/>
  <c r="R231" i="2"/>
  <c r="S231" i="2"/>
  <c r="N225" i="2"/>
  <c r="R225" i="2"/>
  <c r="M225" i="2"/>
  <c r="AH225" i="2" s="1"/>
  <c r="S225" i="2"/>
  <c r="O225" i="2"/>
  <c r="T225" i="2"/>
  <c r="P225" i="2"/>
  <c r="Q225" i="2"/>
  <c r="N214" i="2"/>
  <c r="R214" i="2"/>
  <c r="P214" i="2"/>
  <c r="Q214" i="2"/>
  <c r="M214" i="2"/>
  <c r="O214" i="2"/>
  <c r="T214" i="2"/>
  <c r="S214" i="2"/>
  <c r="M212" i="2"/>
  <c r="Q212" i="2"/>
  <c r="AL212" i="2" s="1"/>
  <c r="N212" i="2"/>
  <c r="S212" i="2"/>
  <c r="O212" i="2"/>
  <c r="V212" i="2" s="1"/>
  <c r="T212" i="2"/>
  <c r="Z212" i="2" s="1"/>
  <c r="R212" i="2"/>
  <c r="P212" i="2"/>
  <c r="N209" i="2"/>
  <c r="R209" i="2"/>
  <c r="P209" i="2"/>
  <c r="Q209" i="2"/>
  <c r="S209" i="2"/>
  <c r="T209" i="2"/>
  <c r="M209" i="2"/>
  <c r="AH209" i="2" s="1"/>
  <c r="O209" i="2"/>
  <c r="N207" i="2"/>
  <c r="R207" i="2"/>
  <c r="O207" i="2"/>
  <c r="T207" i="2"/>
  <c r="P207" i="2"/>
  <c r="Q207" i="2"/>
  <c r="AL207" i="2" s="1"/>
  <c r="S207" i="2"/>
  <c r="M207" i="2"/>
  <c r="O205" i="2"/>
  <c r="S205" i="2"/>
  <c r="N205" i="2"/>
  <c r="T205" i="2"/>
  <c r="P205" i="2"/>
  <c r="Q205" i="2"/>
  <c r="AL205" i="2" s="1"/>
  <c r="R205" i="2"/>
  <c r="M205" i="2"/>
  <c r="AH205" i="2" s="1"/>
  <c r="P204" i="2"/>
  <c r="T204" i="2"/>
  <c r="M204" i="2"/>
  <c r="R204" i="2"/>
  <c r="N204" i="2"/>
  <c r="S204" i="2"/>
  <c r="O204" i="2"/>
  <c r="Q204" i="2"/>
  <c r="AL204" i="2" s="1"/>
  <c r="F200" i="14" s="1"/>
  <c r="P199" i="2"/>
  <c r="T199" i="2"/>
  <c r="Q199" i="2"/>
  <c r="AL199" i="2" s="1"/>
  <c r="M199" i="2"/>
  <c r="AH199" i="2" s="1"/>
  <c r="R199" i="2"/>
  <c r="N199" i="2"/>
  <c r="O199" i="2"/>
  <c r="S199" i="2"/>
  <c r="D210" i="14"/>
  <c r="D204" i="14"/>
  <c r="D222" i="14"/>
  <c r="D214" i="14"/>
  <c r="D223" i="14"/>
  <c r="D234" i="14"/>
  <c r="D229" i="14"/>
  <c r="D237" i="14"/>
  <c r="D246" i="14"/>
  <c r="D254" i="14"/>
  <c r="D263" i="14"/>
  <c r="E223" i="17"/>
  <c r="E222" i="17"/>
  <c r="E218" i="17"/>
  <c r="E214" i="17"/>
  <c r="E210" i="17"/>
  <c r="E207" i="17"/>
  <c r="E206" i="17"/>
  <c r="E203" i="17"/>
  <c r="E202" i="17"/>
  <c r="E252" i="17"/>
  <c r="I214" i="17"/>
  <c r="H204" i="17"/>
  <c r="B261" i="17"/>
  <c r="B220" i="14"/>
  <c r="B228" i="14"/>
  <c r="B250" i="14"/>
  <c r="B236" i="17"/>
  <c r="B235" i="14"/>
  <c r="B256" i="14"/>
  <c r="B251" i="14"/>
  <c r="B259" i="14"/>
  <c r="B221" i="17"/>
  <c r="B196" i="17"/>
  <c r="B253" i="17"/>
  <c r="B252" i="17"/>
  <c r="B227" i="14"/>
  <c r="B225" i="17"/>
  <c r="B200" i="17"/>
  <c r="B217" i="14"/>
  <c r="B216" i="14"/>
  <c r="B224" i="14"/>
  <c r="B223" i="14"/>
  <c r="B240" i="14"/>
  <c r="B239" i="14"/>
  <c r="B233" i="17"/>
  <c r="B208" i="17"/>
  <c r="B258" i="17"/>
  <c r="B257" i="17"/>
  <c r="B232" i="14"/>
  <c r="B244" i="17"/>
  <c r="B229" i="17"/>
  <c r="B204" i="17"/>
  <c r="B213" i="14"/>
  <c r="B212" i="14"/>
  <c r="B209" i="14"/>
  <c r="B205" i="14"/>
  <c r="B201" i="14"/>
  <c r="B197" i="14"/>
  <c r="B230" i="14"/>
  <c r="B248" i="14"/>
  <c r="B243" i="14"/>
  <c r="B254" i="14"/>
  <c r="B262" i="14"/>
  <c r="B263" i="14"/>
  <c r="B246" i="17"/>
  <c r="B242" i="17"/>
  <c r="B231" i="17"/>
  <c r="B207" i="17"/>
  <c r="B206" i="17"/>
  <c r="B203" i="17"/>
  <c r="B202" i="17"/>
  <c r="B199" i="17"/>
  <c r="B198" i="17"/>
  <c r="B195" i="17"/>
  <c r="B194" i="17"/>
  <c r="B255" i="17"/>
  <c r="B260" i="17"/>
  <c r="B264" i="17"/>
  <c r="B265" i="17"/>
  <c r="B247" i="17"/>
  <c r="B222" i="14"/>
  <c r="B219" i="14"/>
  <c r="B218" i="14"/>
  <c r="B215" i="14"/>
  <c r="B214" i="14"/>
  <c r="B226" i="14"/>
  <c r="B241" i="14"/>
  <c r="B238" i="14"/>
  <c r="B237" i="14"/>
  <c r="B249" i="14"/>
  <c r="B245" i="17"/>
  <c r="B234" i="17"/>
  <c r="B211" i="17"/>
  <c r="B210" i="17"/>
  <c r="C265" i="17"/>
  <c r="A264" i="17"/>
  <c r="C262" i="17"/>
  <c r="C261" i="17"/>
  <c r="A259" i="17"/>
  <c r="C257" i="17"/>
  <c r="C255" i="17"/>
  <c r="C251" i="17"/>
  <c r="C250" i="17"/>
  <c r="A248" i="17"/>
  <c r="C246" i="17"/>
  <c r="A244" i="17"/>
  <c r="C242" i="17"/>
  <c r="A240" i="17"/>
  <c r="C238" i="17"/>
  <c r="A236" i="17"/>
  <c r="C234" i="17"/>
  <c r="A232" i="17"/>
  <c r="C230" i="17"/>
  <c r="A228" i="17"/>
  <c r="C226" i="17"/>
  <c r="A224" i="17"/>
  <c r="C222" i="17"/>
  <c r="A220" i="17"/>
  <c r="C218" i="17"/>
  <c r="A216" i="17"/>
  <c r="C214" i="17"/>
  <c r="A212" i="17"/>
  <c r="C210" i="17"/>
  <c r="A208" i="17"/>
  <c r="C206" i="17"/>
  <c r="A204" i="17"/>
  <c r="C202" i="17"/>
  <c r="A200" i="17"/>
  <c r="C198" i="17"/>
  <c r="A196" i="17"/>
  <c r="C194" i="17"/>
  <c r="AH255" i="11"/>
  <c r="AL204" i="11"/>
  <c r="AH204" i="11"/>
  <c r="AH214" i="11"/>
  <c r="AH230" i="11"/>
  <c r="AL217" i="11"/>
  <c r="AL208" i="11"/>
  <c r="AL259" i="11"/>
  <c r="AL252" i="11"/>
  <c r="AL240" i="11"/>
  <c r="AL236" i="11"/>
  <c r="AL234" i="11"/>
  <c r="AL224" i="11"/>
  <c r="AL220" i="11"/>
  <c r="AL214" i="11"/>
  <c r="AL206" i="11"/>
  <c r="AH215" i="11"/>
  <c r="AL219" i="11"/>
  <c r="AH205" i="11"/>
  <c r="AL205" i="11"/>
  <c r="AL207" i="11"/>
  <c r="AL203" i="11"/>
  <c r="AH241" i="2"/>
  <c r="AL208" i="2"/>
  <c r="AL200" i="2"/>
  <c r="AL268" i="2"/>
  <c r="AH264" i="2"/>
  <c r="AH261" i="2"/>
  <c r="AL251" i="2"/>
  <c r="AL247" i="2"/>
  <c r="AL214" i="2"/>
  <c r="AL226" i="2"/>
  <c r="AL269" i="2"/>
  <c r="AL249" i="2"/>
  <c r="AH244" i="2"/>
  <c r="AL267" i="2"/>
  <c r="AH254" i="2"/>
  <c r="AH242" i="2"/>
  <c r="AH236" i="2"/>
  <c r="AL234" i="2"/>
  <c r="AH211" i="2"/>
  <c r="AL235" i="2"/>
  <c r="AH207" i="2"/>
  <c r="AL225" i="2"/>
  <c r="AH220" i="2"/>
  <c r="AL215" i="2"/>
  <c r="AL209" i="2"/>
  <c r="AL206" i="2"/>
  <c r="CJ2" i="8"/>
  <c r="CK2" i="8"/>
  <c r="CK8" i="8" s="1"/>
  <c r="CL2" i="8"/>
  <c r="CL3" i="8" s="1"/>
  <c r="CM2" i="8"/>
  <c r="CM3" i="8" s="1"/>
  <c r="CN2" i="8"/>
  <c r="CO2" i="8"/>
  <c r="CO6" i="8" s="1"/>
  <c r="CP2" i="8"/>
  <c r="CP8" i="8" s="1"/>
  <c r="CQ2" i="8"/>
  <c r="CQ4" i="8" s="1"/>
  <c r="CR2" i="8"/>
  <c r="CS2" i="8"/>
  <c r="CS4" i="8" s="1"/>
  <c r="CT2" i="8"/>
  <c r="CT6" i="8" s="1"/>
  <c r="CU2" i="8"/>
  <c r="CU4" i="8" s="1"/>
  <c r="CV2" i="8"/>
  <c r="CW2" i="8"/>
  <c r="CW4" i="8" s="1"/>
  <c r="CX2" i="8"/>
  <c r="CX4" i="8" s="1"/>
  <c r="CY2" i="8"/>
  <c r="CY4" i="8" s="1"/>
  <c r="CZ2" i="8"/>
  <c r="CZ3" i="8" s="1"/>
  <c r="DA2" i="8"/>
  <c r="DA8" i="8" s="1"/>
  <c r="DB2" i="8"/>
  <c r="DB3" i="8" s="1"/>
  <c r="DC2" i="8"/>
  <c r="DC3" i="8" s="1"/>
  <c r="DD2" i="8"/>
  <c r="DE2" i="8"/>
  <c r="DE6" i="8" s="1"/>
  <c r="DF2" i="8"/>
  <c r="DF5" i="8" s="1"/>
  <c r="DG2" i="8"/>
  <c r="DG4" i="8" s="1"/>
  <c r="DH2" i="8"/>
  <c r="DI2" i="8"/>
  <c r="DJ2" i="8"/>
  <c r="DJ4" i="8" s="1"/>
  <c r="DK2" i="8"/>
  <c r="DK3" i="8" s="1"/>
  <c r="DL2" i="8"/>
  <c r="DM2" i="8"/>
  <c r="DM4" i="8" s="1"/>
  <c r="DN2" i="8"/>
  <c r="DN4" i="8" s="1"/>
  <c r="DO2" i="8"/>
  <c r="DO3" i="8" s="1"/>
  <c r="DP2" i="8"/>
  <c r="DP3" i="8" s="1"/>
  <c r="DQ2" i="8"/>
  <c r="DQ4" i="8" s="1"/>
  <c r="DR2" i="8"/>
  <c r="DR3" i="8" s="1"/>
  <c r="DS2" i="8"/>
  <c r="DS3" i="8" s="1"/>
  <c r="DT2" i="8"/>
  <c r="DU2" i="8"/>
  <c r="DU4" i="8" s="1"/>
  <c r="DV2" i="8"/>
  <c r="DV4" i="8" s="1"/>
  <c r="DW2" i="8"/>
  <c r="DX2" i="8"/>
  <c r="DY2" i="8"/>
  <c r="DY4" i="8" s="1"/>
  <c r="CJ3" i="8"/>
  <c r="CN3" i="8"/>
  <c r="CP3" i="8"/>
  <c r="CQ3" i="8"/>
  <c r="CR3" i="8"/>
  <c r="CV3" i="8"/>
  <c r="CX3" i="8"/>
  <c r="DD3" i="8"/>
  <c r="DF3" i="8"/>
  <c r="DG3" i="8"/>
  <c r="DH3" i="8"/>
  <c r="DL3" i="8"/>
  <c r="DN3" i="8"/>
  <c r="DT3" i="8"/>
  <c r="DV3" i="8"/>
  <c r="DW3" i="8"/>
  <c r="DX3" i="8"/>
  <c r="CJ4" i="8"/>
  <c r="CK4" i="8"/>
  <c r="CL4" i="8"/>
  <c r="CN4" i="8"/>
  <c r="CP4" i="8"/>
  <c r="CR4" i="8"/>
  <c r="CV4" i="8"/>
  <c r="CZ4" i="8"/>
  <c r="DA4" i="8"/>
  <c r="DB4" i="8"/>
  <c r="DD4" i="8"/>
  <c r="DF4" i="8"/>
  <c r="DH4" i="8"/>
  <c r="DK4" i="8"/>
  <c r="DL4" i="8"/>
  <c r="DO4" i="8"/>
  <c r="DP4" i="8"/>
  <c r="DS4" i="8"/>
  <c r="DT4" i="8"/>
  <c r="DW4" i="8"/>
  <c r="DX4" i="8"/>
  <c r="CJ5" i="8"/>
  <c r="CN5" i="8"/>
  <c r="CP5" i="8"/>
  <c r="CQ5" i="8"/>
  <c r="CR5" i="8"/>
  <c r="CT5" i="8"/>
  <c r="CV5" i="8"/>
  <c r="CZ5" i="8"/>
  <c r="DB5" i="8"/>
  <c r="DD5" i="8"/>
  <c r="DG5" i="8"/>
  <c r="DH5" i="8"/>
  <c r="DJ5" i="8"/>
  <c r="DL5" i="8"/>
  <c r="DP5" i="8"/>
  <c r="DR5" i="8"/>
  <c r="DT5" i="8"/>
  <c r="DW5" i="8"/>
  <c r="DX5" i="8"/>
  <c r="CJ6" i="8"/>
  <c r="CL6" i="8"/>
  <c r="CN6" i="8"/>
  <c r="CR6" i="8"/>
  <c r="CS6" i="8"/>
  <c r="CV6" i="8"/>
  <c r="CW6" i="8"/>
  <c r="CX6" i="8"/>
  <c r="CZ6" i="8"/>
  <c r="DB6" i="8"/>
  <c r="DD6" i="8"/>
  <c r="DH6" i="8"/>
  <c r="DJ6" i="8"/>
  <c r="DK6" i="8"/>
  <c r="DL6" i="8"/>
  <c r="DM6" i="8"/>
  <c r="DN6" i="8"/>
  <c r="DO6" i="8"/>
  <c r="DP6" i="8"/>
  <c r="DQ6" i="8"/>
  <c r="DR6" i="8"/>
  <c r="DS6" i="8"/>
  <c r="DT6" i="8"/>
  <c r="DU6" i="8"/>
  <c r="DV6" i="8"/>
  <c r="DW6" i="8"/>
  <c r="DX6" i="8"/>
  <c r="DY6" i="8"/>
  <c r="CJ7" i="8"/>
  <c r="CN7" i="8"/>
  <c r="CP7" i="8"/>
  <c r="CQ7" i="8"/>
  <c r="CR7" i="8"/>
  <c r="CV7" i="8"/>
  <c r="CX7" i="8"/>
  <c r="CZ7" i="8"/>
  <c r="DD7" i="8"/>
  <c r="DF7" i="8"/>
  <c r="DG7" i="8"/>
  <c r="DH7" i="8"/>
  <c r="DJ7" i="8"/>
  <c r="DL7" i="8"/>
  <c r="DP7" i="8"/>
  <c r="DR7" i="8"/>
  <c r="DT7" i="8"/>
  <c r="DW7" i="8"/>
  <c r="DX7" i="8"/>
  <c r="CJ8" i="8"/>
  <c r="CN8" i="8"/>
  <c r="CO8" i="8"/>
  <c r="CR8" i="8"/>
  <c r="CS8" i="8"/>
  <c r="CT8" i="8"/>
  <c r="CV8" i="8"/>
  <c r="CX8" i="8"/>
  <c r="CZ8" i="8"/>
  <c r="DD8" i="8"/>
  <c r="DE8" i="8"/>
  <c r="DH8" i="8"/>
  <c r="DJ8" i="8"/>
  <c r="DK8" i="8"/>
  <c r="DL8" i="8"/>
  <c r="DN8" i="8"/>
  <c r="DO8" i="8"/>
  <c r="DP8" i="8"/>
  <c r="DR8" i="8"/>
  <c r="DS8" i="8"/>
  <c r="DT8" i="8"/>
  <c r="DV8" i="8"/>
  <c r="DW8" i="8"/>
  <c r="DX8" i="8"/>
  <c r="CJ9" i="8"/>
  <c r="CL9" i="8"/>
  <c r="CN9" i="8"/>
  <c r="CQ9" i="8"/>
  <c r="CR9" i="8"/>
  <c r="CV9" i="8"/>
  <c r="CX9" i="8"/>
  <c r="CZ9" i="8"/>
  <c r="DD9" i="8"/>
  <c r="DF9" i="8"/>
  <c r="DG9" i="8"/>
  <c r="DH9" i="8"/>
  <c r="DL9" i="8"/>
  <c r="DN9" i="8"/>
  <c r="DP9" i="8"/>
  <c r="DT9" i="8"/>
  <c r="DV9" i="8"/>
  <c r="DW9" i="8"/>
  <c r="DX9" i="8"/>
  <c r="CJ10" i="8"/>
  <c r="CK10" i="8"/>
  <c r="CN10" i="8"/>
  <c r="CO10" i="8"/>
  <c r="CP10" i="8"/>
  <c r="CR10" i="8"/>
  <c r="CT10" i="8"/>
  <c r="CV10" i="8"/>
  <c r="CZ10" i="8"/>
  <c r="DA10" i="8"/>
  <c r="DD10" i="8"/>
  <c r="DE10" i="8"/>
  <c r="DF10" i="8"/>
  <c r="DH10" i="8"/>
  <c r="DK10" i="8"/>
  <c r="DL10" i="8"/>
  <c r="DO10" i="8"/>
  <c r="DP10" i="8"/>
  <c r="DS10" i="8"/>
  <c r="DT10" i="8"/>
  <c r="DW10" i="8"/>
  <c r="DX10" i="8"/>
  <c r="N317" i="2" l="1"/>
  <c r="AH258" i="11"/>
  <c r="M317" i="11"/>
  <c r="N318" i="11" s="1"/>
  <c r="AL258" i="11"/>
  <c r="Q317" i="11"/>
  <c r="R318" i="11" s="1"/>
  <c r="Y260" i="11"/>
  <c r="X265" i="11"/>
  <c r="Z265" i="11"/>
  <c r="X267" i="11"/>
  <c r="Z214" i="11"/>
  <c r="Z269" i="11"/>
  <c r="X236" i="2"/>
  <c r="X205" i="2"/>
  <c r="Y207" i="2"/>
  <c r="X212" i="2"/>
  <c r="M315" i="2"/>
  <c r="Z256" i="2"/>
  <c r="U218" i="2"/>
  <c r="Z222" i="2"/>
  <c r="U227" i="2"/>
  <c r="U245" i="2"/>
  <c r="Z250" i="2"/>
  <c r="X252" i="2"/>
  <c r="Z252" i="2"/>
  <c r="Y258" i="2"/>
  <c r="X261" i="2"/>
  <c r="Z261" i="2"/>
  <c r="Z263" i="2"/>
  <c r="Y263" i="2"/>
  <c r="U266" i="2"/>
  <c r="W240" i="2"/>
  <c r="X262" i="2"/>
  <c r="X253" i="2"/>
  <c r="Y217" i="2"/>
  <c r="U259" i="2"/>
  <c r="V239" i="2"/>
  <c r="Y258" i="11"/>
  <c r="V269" i="2"/>
  <c r="Z233" i="2"/>
  <c r="V262" i="2"/>
  <c r="U264" i="2"/>
  <c r="Z204" i="11"/>
  <c r="Z209" i="11"/>
  <c r="X215" i="11"/>
  <c r="Z208" i="11"/>
  <c r="U226" i="11"/>
  <c r="Y228" i="11"/>
  <c r="Z232" i="11"/>
  <c r="Z236" i="11"/>
  <c r="Z248" i="2"/>
  <c r="V244" i="2"/>
  <c r="Z198" i="2"/>
  <c r="Z224" i="2"/>
  <c r="X242" i="11"/>
  <c r="Z248" i="11"/>
  <c r="V267" i="2"/>
  <c r="Z267" i="11"/>
  <c r="Z205" i="11"/>
  <c r="Z219" i="11"/>
  <c r="F241" i="17"/>
  <c r="Y221" i="11"/>
  <c r="V254" i="2"/>
  <c r="V229" i="2"/>
  <c r="V251" i="2"/>
  <c r="X221" i="2"/>
  <c r="Y224" i="11"/>
  <c r="V226" i="11"/>
  <c r="X228" i="11"/>
  <c r="U230" i="11"/>
  <c r="U200" i="2"/>
  <c r="W225" i="2"/>
  <c r="AL221" i="2"/>
  <c r="G217" i="17" s="1"/>
  <c r="V230" i="11"/>
  <c r="W264" i="11"/>
  <c r="U264" i="11"/>
  <c r="X213" i="2"/>
  <c r="W230" i="11"/>
  <c r="E243" i="14"/>
  <c r="AL312" i="11"/>
  <c r="E235" i="14"/>
  <c r="X269" i="2"/>
  <c r="Z200" i="2"/>
  <c r="X200" i="2"/>
  <c r="Z208" i="2"/>
  <c r="W224" i="2"/>
  <c r="Z235" i="2"/>
  <c r="Y254" i="2"/>
  <c r="Y206" i="2"/>
  <c r="X257" i="11"/>
  <c r="X238" i="11"/>
  <c r="AH234" i="2"/>
  <c r="E230" i="14" s="1"/>
  <c r="G200" i="17"/>
  <c r="Y209" i="2"/>
  <c r="U238" i="2"/>
  <c r="W256" i="2"/>
  <c r="Y220" i="2"/>
  <c r="V241" i="2"/>
  <c r="Y248" i="2"/>
  <c r="W250" i="2"/>
  <c r="U252" i="2"/>
  <c r="U261" i="2"/>
  <c r="Y267" i="2"/>
  <c r="Y200" i="2"/>
  <c r="Y224" i="2"/>
  <c r="X226" i="2"/>
  <c r="X233" i="2"/>
  <c r="M315" i="11"/>
  <c r="M316" i="11"/>
  <c r="N317" i="11" s="1"/>
  <c r="AH313" i="11"/>
  <c r="Q314" i="2"/>
  <c r="M312" i="2"/>
  <c r="W208" i="2"/>
  <c r="U232" i="2"/>
  <c r="U247" i="2"/>
  <c r="M314" i="11"/>
  <c r="W224" i="11"/>
  <c r="U238" i="11"/>
  <c r="U242" i="11"/>
  <c r="W248" i="11"/>
  <c r="Q313" i="11"/>
  <c r="W219" i="11"/>
  <c r="U269" i="11"/>
  <c r="AL213" i="2"/>
  <c r="G209" i="17" s="1"/>
  <c r="K209" i="17" s="1"/>
  <c r="AL229" i="2"/>
  <c r="F225" i="14" s="1"/>
  <c r="AL211" i="2"/>
  <c r="F207" i="14" s="1"/>
  <c r="AH258" i="2"/>
  <c r="AL243" i="2"/>
  <c r="G239" i="17" s="1"/>
  <c r="AH222" i="11"/>
  <c r="G255" i="17"/>
  <c r="G259" i="17"/>
  <c r="K259" i="17" s="1"/>
  <c r="E249" i="14"/>
  <c r="X199" i="2"/>
  <c r="W199" i="2"/>
  <c r="U204" i="2"/>
  <c r="W204" i="2"/>
  <c r="W205" i="2"/>
  <c r="V205" i="2"/>
  <c r="W207" i="2"/>
  <c r="U207" i="2"/>
  <c r="U209" i="2"/>
  <c r="W212" i="2"/>
  <c r="U214" i="2"/>
  <c r="V225" i="2"/>
  <c r="U225" i="2"/>
  <c r="U234" i="2"/>
  <c r="U246" i="2"/>
  <c r="V255" i="2"/>
  <c r="Y201" i="2"/>
  <c r="Z201" i="2"/>
  <c r="Z216" i="2"/>
  <c r="Z218" i="2"/>
  <c r="M314" i="2"/>
  <c r="X222" i="2"/>
  <c r="Z227" i="2"/>
  <c r="Y227" i="2"/>
  <c r="Z230" i="2"/>
  <c r="X230" i="2"/>
  <c r="Z243" i="2"/>
  <c r="Y243" i="2"/>
  <c r="Y245" i="2"/>
  <c r="Z245" i="2"/>
  <c r="X250" i="2"/>
  <c r="W258" i="2"/>
  <c r="X258" i="2"/>
  <c r="Y261" i="2"/>
  <c r="X263" i="2"/>
  <c r="V265" i="2"/>
  <c r="U265" i="2"/>
  <c r="U267" i="2"/>
  <c r="Q312" i="2"/>
  <c r="W200" i="2"/>
  <c r="Q313" i="2"/>
  <c r="V213" i="2"/>
  <c r="W254" i="2"/>
  <c r="X237" i="2"/>
  <c r="V247" i="2"/>
  <c r="Z202" i="2"/>
  <c r="Y229" i="2"/>
  <c r="Z229" i="2"/>
  <c r="Y239" i="2"/>
  <c r="Z251" i="2"/>
  <c r="Y223" i="2"/>
  <c r="X228" i="2"/>
  <c r="W249" i="2"/>
  <c r="W253" i="2"/>
  <c r="Z215" i="2"/>
  <c r="X242" i="2"/>
  <c r="Y244" i="2"/>
  <c r="W202" i="11"/>
  <c r="U202" i="11"/>
  <c r="W207" i="11"/>
  <c r="U207" i="11"/>
  <c r="Y223" i="11"/>
  <c r="Z223" i="11"/>
  <c r="X227" i="11"/>
  <c r="V229" i="11"/>
  <c r="U253" i="11"/>
  <c r="W253" i="11"/>
  <c r="W255" i="11"/>
  <c r="U255" i="11"/>
  <c r="W257" i="11"/>
  <c r="W259" i="11"/>
  <c r="U259" i="11"/>
  <c r="U261" i="11"/>
  <c r="W261" i="11"/>
  <c r="W263" i="11"/>
  <c r="U263" i="11"/>
  <c r="Q312" i="11"/>
  <c r="R313" i="11" s="1"/>
  <c r="U204" i="11"/>
  <c r="W206" i="11"/>
  <c r="U206" i="11"/>
  <c r="U209" i="11"/>
  <c r="W215" i="11"/>
  <c r="U220" i="11"/>
  <c r="W220" i="11"/>
  <c r="W203" i="11"/>
  <c r="U203" i="11"/>
  <c r="U208" i="11"/>
  <c r="W217" i="11"/>
  <c r="U217" i="11"/>
  <c r="Q314" i="11"/>
  <c r="V224" i="11"/>
  <c r="U224" i="11"/>
  <c r="W228" i="11"/>
  <c r="U232" i="11"/>
  <c r="U234" i="11"/>
  <c r="W234" i="11"/>
  <c r="U236" i="11"/>
  <c r="W238" i="11"/>
  <c r="W240" i="11"/>
  <c r="U240" i="11"/>
  <c r="W242" i="11"/>
  <c r="W244" i="11"/>
  <c r="U244" i="11"/>
  <c r="U246" i="11"/>
  <c r="W246" i="11"/>
  <c r="U248" i="11"/>
  <c r="U250" i="11"/>
  <c r="W250" i="11"/>
  <c r="W252" i="11"/>
  <c r="U252" i="11"/>
  <c r="U265" i="11"/>
  <c r="W265" i="11"/>
  <c r="U267" i="11"/>
  <c r="U205" i="11"/>
  <c r="M313" i="11"/>
  <c r="U214" i="11"/>
  <c r="W214" i="11"/>
  <c r="U219" i="11"/>
  <c r="AL230" i="2"/>
  <c r="G226" i="17" s="1"/>
  <c r="M313" i="2"/>
  <c r="V206" i="2"/>
  <c r="W247" i="2"/>
  <c r="Y202" i="2"/>
  <c r="V260" i="2"/>
  <c r="Z266" i="2"/>
  <c r="W219" i="2"/>
  <c r="V253" i="2"/>
  <c r="Y215" i="2"/>
  <c r="V217" i="2"/>
  <c r="V221" i="2"/>
  <c r="W221" i="2"/>
  <c r="Z242" i="2"/>
  <c r="Z259" i="2"/>
  <c r="X223" i="11"/>
  <c r="Y227" i="11"/>
  <c r="U257" i="11"/>
  <c r="M312" i="11"/>
  <c r="W204" i="11"/>
  <c r="W209" i="11"/>
  <c r="U215" i="11"/>
  <c r="W208" i="11"/>
  <c r="U228" i="11"/>
  <c r="W232" i="11"/>
  <c r="W236" i="11"/>
  <c r="W267" i="11"/>
  <c r="W205" i="11"/>
  <c r="AH246" i="2"/>
  <c r="AL258" i="2"/>
  <c r="AH234" i="11"/>
  <c r="H230" i="17" s="1"/>
  <c r="F251" i="17"/>
  <c r="Y199" i="2"/>
  <c r="Z205" i="2"/>
  <c r="Z207" i="2"/>
  <c r="V209" i="2"/>
  <c r="Z209" i="2"/>
  <c r="X225" i="2"/>
  <c r="Y231" i="2"/>
  <c r="Z231" i="2"/>
  <c r="Q315" i="2"/>
  <c r="Z236" i="2"/>
  <c r="V246" i="2"/>
  <c r="Q316" i="2"/>
  <c r="R317" i="2" s="1"/>
  <c r="U255" i="2"/>
  <c r="X256" i="2"/>
  <c r="U201" i="2"/>
  <c r="W201" i="2"/>
  <c r="U216" i="2"/>
  <c r="V216" i="2"/>
  <c r="X218" i="2"/>
  <c r="W220" i="2"/>
  <c r="V227" i="2"/>
  <c r="V230" i="2"/>
  <c r="U230" i="2"/>
  <c r="U243" i="2"/>
  <c r="V243" i="2"/>
  <c r="W245" i="2"/>
  <c r="W248" i="2"/>
  <c r="W252" i="2"/>
  <c r="Z258" i="2"/>
  <c r="U258" i="2"/>
  <c r="W267" i="2"/>
  <c r="U213" i="2"/>
  <c r="X266" i="2"/>
  <c r="Y266" i="2"/>
  <c r="Y251" i="2"/>
  <c r="V219" i="2"/>
  <c r="Z223" i="2"/>
  <c r="X240" i="2"/>
  <c r="Z240" i="2"/>
  <c r="V249" i="2"/>
  <c r="U253" i="2"/>
  <c r="W217" i="2"/>
  <c r="U217" i="2"/>
  <c r="U221" i="2"/>
  <c r="X259" i="2"/>
  <c r="Y259" i="2"/>
  <c r="Q315" i="11"/>
  <c r="Q316" i="11"/>
  <c r="R317" i="11" s="1"/>
  <c r="Y213" i="11"/>
  <c r="V212" i="11"/>
  <c r="V218" i="11"/>
  <c r="Z225" i="11"/>
  <c r="V227" i="11"/>
  <c r="Z229" i="11"/>
  <c r="V233" i="11"/>
  <c r="Y235" i="11"/>
  <c r="V237" i="11"/>
  <c r="V241" i="11"/>
  <c r="V245" i="11"/>
  <c r="V249" i="11"/>
  <c r="Y251" i="11"/>
  <c r="Y266" i="11"/>
  <c r="V268" i="11"/>
  <c r="Y216" i="11"/>
  <c r="V198" i="11"/>
  <c r="Y199" i="11"/>
  <c r="V213" i="11"/>
  <c r="Y200" i="11"/>
  <c r="V211" i="11"/>
  <c r="V222" i="11"/>
  <c r="Y254" i="11"/>
  <c r="V256" i="11"/>
  <c r="V260" i="11"/>
  <c r="V210" i="11"/>
  <c r="V264" i="11"/>
  <c r="X269" i="11"/>
  <c r="W269" i="11"/>
  <c r="Y233" i="11"/>
  <c r="Y249" i="11"/>
  <c r="Y256" i="11"/>
  <c r="Y262" i="11"/>
  <c r="AL210" i="11"/>
  <c r="Y210" i="11"/>
  <c r="Y264" i="11"/>
  <c r="AH198" i="11"/>
  <c r="AH312" i="11" s="1"/>
  <c r="Z212" i="11"/>
  <c r="X212" i="11"/>
  <c r="Z218" i="11"/>
  <c r="X218" i="11"/>
  <c r="U223" i="11"/>
  <c r="W223" i="11"/>
  <c r="W225" i="11"/>
  <c r="X225" i="11"/>
  <c r="U227" i="11"/>
  <c r="Z227" i="11"/>
  <c r="W229" i="11"/>
  <c r="X229" i="11"/>
  <c r="X231" i="11"/>
  <c r="Z231" i="11"/>
  <c r="Z233" i="11"/>
  <c r="X233" i="11"/>
  <c r="X235" i="11"/>
  <c r="Z235" i="11"/>
  <c r="Z237" i="11"/>
  <c r="X237" i="11"/>
  <c r="X239" i="11"/>
  <c r="Z239" i="11"/>
  <c r="Z241" i="11"/>
  <c r="X241" i="11"/>
  <c r="X243" i="11"/>
  <c r="Z243" i="11"/>
  <c r="Z245" i="11"/>
  <c r="X245" i="11"/>
  <c r="X247" i="11"/>
  <c r="Z247" i="11"/>
  <c r="Z249" i="11"/>
  <c r="X249" i="11"/>
  <c r="X251" i="11"/>
  <c r="Z251" i="11"/>
  <c r="Y253" i="11"/>
  <c r="Y257" i="11"/>
  <c r="Y261" i="11"/>
  <c r="X266" i="11"/>
  <c r="Z266" i="11"/>
  <c r="Z268" i="11"/>
  <c r="X268" i="11"/>
  <c r="X216" i="11"/>
  <c r="Z216" i="11"/>
  <c r="X221" i="11"/>
  <c r="Z221" i="11"/>
  <c r="Z198" i="11"/>
  <c r="X198" i="11"/>
  <c r="Y215" i="11"/>
  <c r="Y220" i="11"/>
  <c r="X199" i="11"/>
  <c r="V199" i="11"/>
  <c r="Z213" i="11"/>
  <c r="X213" i="11"/>
  <c r="X200" i="11"/>
  <c r="Z200" i="11"/>
  <c r="U201" i="11"/>
  <c r="Z201" i="11"/>
  <c r="Z211" i="11"/>
  <c r="X211" i="11"/>
  <c r="Z222" i="11"/>
  <c r="X222" i="11"/>
  <c r="Y226" i="11"/>
  <c r="V228" i="11"/>
  <c r="Y230" i="11"/>
  <c r="Y234" i="11"/>
  <c r="Y238" i="11"/>
  <c r="Y242" i="11"/>
  <c r="Y246" i="11"/>
  <c r="Y250" i="11"/>
  <c r="X254" i="11"/>
  <c r="Z254" i="11"/>
  <c r="Z256" i="11"/>
  <c r="X256" i="11"/>
  <c r="X258" i="11"/>
  <c r="Z258" i="11"/>
  <c r="Z260" i="11"/>
  <c r="X260" i="11"/>
  <c r="X262" i="11"/>
  <c r="Z262" i="11"/>
  <c r="Y265" i="11"/>
  <c r="Z210" i="11"/>
  <c r="X210" i="11"/>
  <c r="Y214" i="11"/>
  <c r="Z264" i="11"/>
  <c r="X264" i="11"/>
  <c r="Y269" i="11"/>
  <c r="Y229" i="11"/>
  <c r="Y237" i="11"/>
  <c r="Y268" i="11"/>
  <c r="W212" i="11"/>
  <c r="U212" i="11"/>
  <c r="W218" i="11"/>
  <c r="U218" i="11"/>
  <c r="V223" i="11"/>
  <c r="Y225" i="11"/>
  <c r="U225" i="11"/>
  <c r="W227" i="11"/>
  <c r="U229" i="11"/>
  <c r="U231" i="11"/>
  <c r="W231" i="11"/>
  <c r="W233" i="11"/>
  <c r="U233" i="11"/>
  <c r="U235" i="11"/>
  <c r="W235" i="11"/>
  <c r="W237" i="11"/>
  <c r="U237" i="11"/>
  <c r="U239" i="11"/>
  <c r="W239" i="11"/>
  <c r="W241" i="11"/>
  <c r="U241" i="11"/>
  <c r="U243" i="11"/>
  <c r="W243" i="11"/>
  <c r="W245" i="11"/>
  <c r="U245" i="11"/>
  <c r="U247" i="11"/>
  <c r="W247" i="11"/>
  <c r="W249" i="11"/>
  <c r="U249" i="11"/>
  <c r="U251" i="11"/>
  <c r="W251" i="11"/>
  <c r="V253" i="11"/>
  <c r="V257" i="11"/>
  <c r="V261" i="11"/>
  <c r="U266" i="11"/>
  <c r="W266" i="11"/>
  <c r="W268" i="11"/>
  <c r="U268" i="11"/>
  <c r="U216" i="11"/>
  <c r="W216" i="11"/>
  <c r="U221" i="11"/>
  <c r="W221" i="11"/>
  <c r="W198" i="11"/>
  <c r="U198" i="11"/>
  <c r="V215" i="11"/>
  <c r="V220" i="11"/>
  <c r="Z199" i="11"/>
  <c r="U199" i="11"/>
  <c r="W213" i="11"/>
  <c r="U213" i="11"/>
  <c r="V200" i="11"/>
  <c r="W200" i="11"/>
  <c r="Y201" i="11"/>
  <c r="W201" i="11"/>
  <c r="W211" i="11"/>
  <c r="U211" i="11"/>
  <c r="W222" i="11"/>
  <c r="U222" i="11"/>
  <c r="Z226" i="11"/>
  <c r="V234" i="11"/>
  <c r="V238" i="11"/>
  <c r="V242" i="11"/>
  <c r="V246" i="11"/>
  <c r="V250" i="11"/>
  <c r="U254" i="11"/>
  <c r="W254" i="11"/>
  <c r="W256" i="11"/>
  <c r="U256" i="11"/>
  <c r="U258" i="11"/>
  <c r="W258" i="11"/>
  <c r="W260" i="11"/>
  <c r="U260" i="11"/>
  <c r="U262" i="11"/>
  <c r="W262" i="11"/>
  <c r="V265" i="11"/>
  <c r="W210" i="11"/>
  <c r="U210" i="11"/>
  <c r="V214" i="11"/>
  <c r="V269" i="11"/>
  <c r="F263" i="17"/>
  <c r="J263" i="17" s="1"/>
  <c r="E263" i="14"/>
  <c r="W236" i="2"/>
  <c r="X255" i="2"/>
  <c r="AL255" i="2"/>
  <c r="W222" i="2"/>
  <c r="V198" i="2"/>
  <c r="X203" i="2"/>
  <c r="W210" i="2"/>
  <c r="AH210" i="2"/>
  <c r="W226" i="2"/>
  <c r="AH226" i="2"/>
  <c r="V202" i="2"/>
  <c r="AH202" i="2"/>
  <c r="U268" i="2"/>
  <c r="W228" i="2"/>
  <c r="AH228" i="2"/>
  <c r="AL248" i="2"/>
  <c r="F244" i="14" s="1"/>
  <c r="E219" i="14"/>
  <c r="Y214" i="2"/>
  <c r="Y234" i="2"/>
  <c r="Y246" i="2"/>
  <c r="U208" i="2"/>
  <c r="U210" i="2"/>
  <c r="Y210" i="2"/>
  <c r="AL210" i="2"/>
  <c r="Z232" i="2"/>
  <c r="U235" i="2"/>
  <c r="X257" i="2"/>
  <c r="U206" i="2"/>
  <c r="U226" i="2"/>
  <c r="W233" i="2"/>
  <c r="U237" i="2"/>
  <c r="U202" i="2"/>
  <c r="W266" i="2"/>
  <c r="Z219" i="2"/>
  <c r="Y219" i="2"/>
  <c r="V240" i="2"/>
  <c r="Y264" i="2"/>
  <c r="Z268" i="2"/>
  <c r="U228" i="2"/>
  <c r="U215" i="2"/>
  <c r="Y221" i="2"/>
  <c r="W259" i="2"/>
  <c r="AH259" i="2"/>
  <c r="F219" i="17"/>
  <c r="V199" i="2"/>
  <c r="V204" i="2"/>
  <c r="AH204" i="2"/>
  <c r="U205" i="2"/>
  <c r="V207" i="2"/>
  <c r="W209" i="2"/>
  <c r="U212" i="2"/>
  <c r="Z214" i="2"/>
  <c r="V231" i="2"/>
  <c r="W234" i="2"/>
  <c r="V236" i="2"/>
  <c r="V238" i="2"/>
  <c r="Y238" i="2"/>
  <c r="AL238" i="2"/>
  <c r="W246" i="2"/>
  <c r="N316" i="2"/>
  <c r="W255" i="2"/>
  <c r="U256" i="2"/>
  <c r="X201" i="2"/>
  <c r="Y216" i="2"/>
  <c r="X216" i="2"/>
  <c r="Y218" i="2"/>
  <c r="U220" i="2"/>
  <c r="X227" i="2"/>
  <c r="X241" i="2"/>
  <c r="X245" i="2"/>
  <c r="X248" i="2"/>
  <c r="Y265" i="2"/>
  <c r="Z269" i="2"/>
  <c r="U198" i="2"/>
  <c r="Y198" i="2"/>
  <c r="Z203" i="2"/>
  <c r="Y203" i="2"/>
  <c r="X208" i="2"/>
  <c r="Y208" i="2"/>
  <c r="Z210" i="2"/>
  <c r="Z213" i="2"/>
  <c r="U224" i="2"/>
  <c r="X232" i="2"/>
  <c r="X235" i="2"/>
  <c r="Y235" i="2"/>
  <c r="Z254" i="2"/>
  <c r="V257" i="2"/>
  <c r="Z257" i="2"/>
  <c r="X206" i="2"/>
  <c r="Z206" i="2"/>
  <c r="Z211" i="2"/>
  <c r="Y211" i="2"/>
  <c r="Y226" i="2"/>
  <c r="Z226" i="2"/>
  <c r="V233" i="2"/>
  <c r="Y237" i="2"/>
  <c r="Z237" i="2"/>
  <c r="X247" i="2"/>
  <c r="W202" i="2"/>
  <c r="U229" i="2"/>
  <c r="W229" i="2"/>
  <c r="W239" i="2"/>
  <c r="U239" i="2"/>
  <c r="W260" i="2"/>
  <c r="U260" i="2"/>
  <c r="U251" i="2"/>
  <c r="W223" i="2"/>
  <c r="V264" i="2"/>
  <c r="W268" i="2"/>
  <c r="V268" i="2"/>
  <c r="V228" i="2"/>
  <c r="X249" i="2"/>
  <c r="Z253" i="2"/>
  <c r="W215" i="2"/>
  <c r="W242" i="2"/>
  <c r="W244" i="2"/>
  <c r="W214" i="2"/>
  <c r="AH214" i="2"/>
  <c r="Y232" i="2"/>
  <c r="AL232" i="2"/>
  <c r="Y257" i="2"/>
  <c r="AL257" i="2"/>
  <c r="AH198" i="2"/>
  <c r="F194" i="17" s="1"/>
  <c r="AL220" i="2"/>
  <c r="F216" i="14" s="1"/>
  <c r="X204" i="2"/>
  <c r="Y225" i="2"/>
  <c r="X234" i="2"/>
  <c r="U236" i="2"/>
  <c r="W238" i="2"/>
  <c r="Z255" i="2"/>
  <c r="U222" i="2"/>
  <c r="U241" i="2"/>
  <c r="U250" i="2"/>
  <c r="V252" i="2"/>
  <c r="V261" i="2"/>
  <c r="W263" i="2"/>
  <c r="U263" i="2"/>
  <c r="W198" i="2"/>
  <c r="AL217" i="2"/>
  <c r="G213" i="17" s="1"/>
  <c r="AL219" i="2"/>
  <c r="F215" i="14" s="1"/>
  <c r="AH222" i="2"/>
  <c r="F218" i="17" s="1"/>
  <c r="AL233" i="2"/>
  <c r="G229" i="17" s="1"/>
  <c r="AH238" i="2"/>
  <c r="E234" i="14" s="1"/>
  <c r="AL246" i="2"/>
  <c r="G242" i="17" s="1"/>
  <c r="AL254" i="2"/>
  <c r="G250" i="17" s="1"/>
  <c r="AH248" i="2"/>
  <c r="E244" i="14" s="1"/>
  <c r="AH252" i="2"/>
  <c r="E248" i="14" s="1"/>
  <c r="AL198" i="2"/>
  <c r="AL312" i="2" s="1"/>
  <c r="AL253" i="2"/>
  <c r="F249" i="14" s="1"/>
  <c r="AH206" i="2"/>
  <c r="F202" i="17" s="1"/>
  <c r="J202" i="17" s="1"/>
  <c r="AL237" i="2"/>
  <c r="F233" i="14" s="1"/>
  <c r="AH250" i="2"/>
  <c r="F246" i="17" s="1"/>
  <c r="AL260" i="2"/>
  <c r="G256" i="17" s="1"/>
  <c r="AH256" i="2"/>
  <c r="F252" i="17" s="1"/>
  <c r="AL224" i="2"/>
  <c r="G220" i="17" s="1"/>
  <c r="AH212" i="2"/>
  <c r="E208" i="14" s="1"/>
  <c r="AH240" i="2"/>
  <c r="E236" i="14" s="1"/>
  <c r="G198" i="17"/>
  <c r="U199" i="2"/>
  <c r="Z199" i="2"/>
  <c r="Y204" i="2"/>
  <c r="Z204" i="2"/>
  <c r="Y205" i="2"/>
  <c r="X207" i="2"/>
  <c r="X209" i="2"/>
  <c r="Y212" i="2"/>
  <c r="V214" i="2"/>
  <c r="X214" i="2"/>
  <c r="Z225" i="2"/>
  <c r="U231" i="2"/>
  <c r="X231" i="2"/>
  <c r="Z234" i="2"/>
  <c r="Y236" i="2"/>
  <c r="Z238" i="2"/>
  <c r="X238" i="2"/>
  <c r="Z246" i="2"/>
  <c r="X246" i="2"/>
  <c r="Y255" i="2"/>
  <c r="Y256" i="2"/>
  <c r="W216" i="2"/>
  <c r="W218" i="2"/>
  <c r="V218" i="2"/>
  <c r="V220" i="2"/>
  <c r="X220" i="2"/>
  <c r="Y222" i="2"/>
  <c r="V222" i="2"/>
  <c r="W227" i="2"/>
  <c r="W230" i="2"/>
  <c r="AH230" i="2"/>
  <c r="Y241" i="2"/>
  <c r="W241" i="2"/>
  <c r="V245" i="2"/>
  <c r="V248" i="2"/>
  <c r="U248" i="2"/>
  <c r="Y250" i="2"/>
  <c r="V250" i="2"/>
  <c r="Y252" i="2"/>
  <c r="V258" i="2"/>
  <c r="W261" i="2"/>
  <c r="V263" i="2"/>
  <c r="W265" i="2"/>
  <c r="X265" i="2"/>
  <c r="Z267" i="2"/>
  <c r="X267" i="2"/>
  <c r="Y269" i="2"/>
  <c r="W269" i="2"/>
  <c r="X198" i="2"/>
  <c r="V200" i="2"/>
  <c r="AH200" i="2"/>
  <c r="U203" i="2"/>
  <c r="V203" i="2"/>
  <c r="V208" i="2"/>
  <c r="X210" i="2"/>
  <c r="W213" i="2"/>
  <c r="X224" i="2"/>
  <c r="V224" i="2"/>
  <c r="W232" i="2"/>
  <c r="AH232" i="2"/>
  <c r="V232" i="2"/>
  <c r="W235" i="2"/>
  <c r="V235" i="2"/>
  <c r="X254" i="2"/>
  <c r="U257" i="2"/>
  <c r="W257" i="2"/>
  <c r="W206" i="2"/>
  <c r="U211" i="2"/>
  <c r="V211" i="2"/>
  <c r="V226" i="2"/>
  <c r="Y233" i="2"/>
  <c r="U233" i="2"/>
  <c r="W237" i="2"/>
  <c r="Y247" i="2"/>
  <c r="X202" i="2"/>
  <c r="X239" i="2"/>
  <c r="AL239" i="2"/>
  <c r="Z260" i="2"/>
  <c r="Y260" i="2"/>
  <c r="V266" i="2"/>
  <c r="W251" i="2"/>
  <c r="X251" i="2"/>
  <c r="V223" i="2"/>
  <c r="X223" i="2"/>
  <c r="Y240" i="2"/>
  <c r="U240" i="2"/>
  <c r="Y262" i="2"/>
  <c r="Z262" i="2"/>
  <c r="X264" i="2"/>
  <c r="Z264" i="2"/>
  <c r="Y268" i="2"/>
  <c r="X268" i="2"/>
  <c r="Y228" i="2"/>
  <c r="AL228" i="2"/>
  <c r="Y253" i="2"/>
  <c r="V215" i="2"/>
  <c r="X215" i="2"/>
  <c r="Z217" i="2"/>
  <c r="Z221" i="2"/>
  <c r="V242" i="2"/>
  <c r="Y242" i="2"/>
  <c r="X244" i="2"/>
  <c r="V259" i="2"/>
  <c r="DV10" i="8"/>
  <c r="DR10" i="8"/>
  <c r="DN10" i="8"/>
  <c r="DJ10" i="8"/>
  <c r="CX10" i="8"/>
  <c r="CS10" i="8"/>
  <c r="DR9" i="8"/>
  <c r="DJ9" i="8"/>
  <c r="CP9" i="8"/>
  <c r="DY8" i="8"/>
  <c r="DU8" i="8"/>
  <c r="DQ8" i="8"/>
  <c r="DM8" i="8"/>
  <c r="DB8" i="8"/>
  <c r="CW8" i="8"/>
  <c r="CL8" i="8"/>
  <c r="DB7" i="8"/>
  <c r="CT7" i="8"/>
  <c r="DF6" i="8"/>
  <c r="DA6" i="8"/>
  <c r="CP6" i="8"/>
  <c r="CK6" i="8"/>
  <c r="DV5" i="8"/>
  <c r="DN5" i="8"/>
  <c r="CL5" i="8"/>
  <c r="DE4" i="8"/>
  <c r="CT4" i="8"/>
  <c r="CO4" i="8"/>
  <c r="DJ3" i="8"/>
  <c r="CT3" i="8"/>
  <c r="DY10" i="8"/>
  <c r="DU10" i="8"/>
  <c r="DQ10" i="8"/>
  <c r="DM10" i="8"/>
  <c r="DB10" i="8"/>
  <c r="CW10" i="8"/>
  <c r="CL10" i="8"/>
  <c r="DB9" i="8"/>
  <c r="CT9" i="8"/>
  <c r="DF8" i="8"/>
  <c r="DV7" i="8"/>
  <c r="DN7" i="8"/>
  <c r="CL7" i="8"/>
  <c r="CX5" i="8"/>
  <c r="DR4" i="8"/>
  <c r="I199" i="17"/>
  <c r="H197" i="17"/>
  <c r="I215" i="17"/>
  <c r="I219" i="17"/>
  <c r="I210" i="17"/>
  <c r="H205" i="17"/>
  <c r="I220" i="17"/>
  <c r="I221" i="17"/>
  <c r="I237" i="17"/>
  <c r="H228" i="17"/>
  <c r="I235" i="17"/>
  <c r="H224" i="17"/>
  <c r="H221" i="17"/>
  <c r="I248" i="17"/>
  <c r="I256" i="17"/>
  <c r="H258" i="17"/>
  <c r="H250" i="17"/>
  <c r="H233" i="17"/>
  <c r="I208" i="17"/>
  <c r="H234" i="17"/>
  <c r="I200" i="17"/>
  <c r="I224" i="17"/>
  <c r="I197" i="17"/>
  <c r="H211" i="17"/>
  <c r="I205" i="17"/>
  <c r="I230" i="17"/>
  <c r="H206" i="17"/>
  <c r="I194" i="17"/>
  <c r="I244" i="17"/>
  <c r="I255" i="17"/>
  <c r="I195" i="17"/>
  <c r="H200" i="17"/>
  <c r="H251" i="17"/>
  <c r="H203" i="17"/>
  <c r="I198" i="17"/>
  <c r="H215" i="17"/>
  <c r="I202" i="17"/>
  <c r="H212" i="17"/>
  <c r="I216" i="17"/>
  <c r="H220" i="17"/>
  <c r="I225" i="17"/>
  <c r="H241" i="17"/>
  <c r="J241" i="17" s="1"/>
  <c r="I231" i="17"/>
  <c r="H235" i="17"/>
  <c r="J235" i="17" s="1"/>
  <c r="I227" i="17"/>
  <c r="I243" i="17"/>
  <c r="H252" i="17"/>
  <c r="H246" i="17"/>
  <c r="I254" i="17"/>
  <c r="I204" i="17"/>
  <c r="H219" i="17"/>
  <c r="H210" i="17"/>
  <c r="H213" i="17"/>
  <c r="H199" i="17"/>
  <c r="H201" i="17"/>
  <c r="H207" i="17"/>
  <c r="I217" i="17"/>
  <c r="H237" i="17"/>
  <c r="I232" i="17"/>
  <c r="H239" i="17"/>
  <c r="H256" i="17"/>
  <c r="I250" i="17"/>
  <c r="H226" i="17"/>
  <c r="I203" i="17"/>
  <c r="I201" i="17"/>
  <c r="I211" i="17"/>
  <c r="I207" i="17"/>
  <c r="H214" i="17"/>
  <c r="H216" i="17"/>
  <c r="I226" i="17"/>
  <c r="I233" i="17"/>
  <c r="I241" i="17"/>
  <c r="H231" i="17"/>
  <c r="I236" i="17"/>
  <c r="H227" i="17"/>
  <c r="H243" i="17"/>
  <c r="J243" i="17" s="1"/>
  <c r="I252" i="17"/>
  <c r="H254" i="17"/>
  <c r="I213" i="17"/>
  <c r="H229" i="17"/>
  <c r="H225" i="17"/>
  <c r="I245" i="17"/>
  <c r="I218" i="17"/>
  <c r="F199" i="17"/>
  <c r="E199" i="14"/>
  <c r="F205" i="17"/>
  <c r="E205" i="14"/>
  <c r="F201" i="17"/>
  <c r="E201" i="14"/>
  <c r="G225" i="17"/>
  <c r="G223" i="17"/>
  <c r="F223" i="14"/>
  <c r="G231" i="17"/>
  <c r="F231" i="14"/>
  <c r="F240" i="17"/>
  <c r="E240" i="14"/>
  <c r="F252" i="14"/>
  <c r="G252" i="17"/>
  <c r="G261" i="17"/>
  <c r="F261" i="14"/>
  <c r="F245" i="17"/>
  <c r="E245" i="14"/>
  <c r="G243" i="17"/>
  <c r="F243" i="14"/>
  <c r="G258" i="17"/>
  <c r="F258" i="14"/>
  <c r="F264" i="17"/>
  <c r="E264" i="14"/>
  <c r="F214" i="14"/>
  <c r="G214" i="17"/>
  <c r="K214" i="17" s="1"/>
  <c r="F219" i="14"/>
  <c r="G219" i="17"/>
  <c r="G195" i="17"/>
  <c r="F195" i="14"/>
  <c r="F237" i="17"/>
  <c r="E237" i="14"/>
  <c r="G199" i="17"/>
  <c r="F199" i="14"/>
  <c r="G197" i="17"/>
  <c r="F197" i="14"/>
  <c r="F209" i="17"/>
  <c r="J209" i="17" s="1"/>
  <c r="E209" i="14"/>
  <c r="F215" i="17"/>
  <c r="E215" i="14"/>
  <c r="F221" i="17"/>
  <c r="E221" i="14"/>
  <c r="G203" i="17"/>
  <c r="F203" i="14"/>
  <c r="F223" i="17"/>
  <c r="E223" i="14"/>
  <c r="E231" i="14"/>
  <c r="F231" i="17"/>
  <c r="F229" i="17"/>
  <c r="E229" i="14"/>
  <c r="G238" i="17"/>
  <c r="F238" i="14"/>
  <c r="E254" i="14"/>
  <c r="G257" i="17"/>
  <c r="F257" i="14"/>
  <c r="F253" i="17"/>
  <c r="E253" i="14"/>
  <c r="F265" i="17"/>
  <c r="E265" i="14"/>
  <c r="G222" i="17"/>
  <c r="F222" i="14"/>
  <c r="G247" i="17"/>
  <c r="F247" i="14"/>
  <c r="G260" i="17"/>
  <c r="F260" i="14"/>
  <c r="G196" i="17"/>
  <c r="K196" i="17" s="1"/>
  <c r="F196" i="14"/>
  <c r="G236" i="17"/>
  <c r="F236" i="14"/>
  <c r="G204" i="17"/>
  <c r="F204" i="14"/>
  <c r="G202" i="17"/>
  <c r="F202" i="14"/>
  <c r="F197" i="17"/>
  <c r="E197" i="14"/>
  <c r="G211" i="17"/>
  <c r="F211" i="14"/>
  <c r="G212" i="17"/>
  <c r="K212" i="17" s="1"/>
  <c r="F212" i="14"/>
  <c r="G221" i="17"/>
  <c r="F221" i="14"/>
  <c r="F203" i="17"/>
  <c r="E203" i="14"/>
  <c r="F227" i="14"/>
  <c r="G227" i="17"/>
  <c r="F233" i="17"/>
  <c r="E233" i="14"/>
  <c r="E232" i="14"/>
  <c r="F232" i="17"/>
  <c r="F238" i="17"/>
  <c r="E238" i="14"/>
  <c r="G246" i="17"/>
  <c r="F246" i="14"/>
  <c r="F263" i="14"/>
  <c r="G263" i="17"/>
  <c r="K263" i="17" s="1"/>
  <c r="G241" i="17"/>
  <c r="F241" i="14"/>
  <c r="G241" i="14" s="1"/>
  <c r="I241" i="14" s="1"/>
  <c r="E256" i="14"/>
  <c r="F256" i="17"/>
  <c r="F259" i="17"/>
  <c r="E259" i="14"/>
  <c r="G259" i="14" s="1"/>
  <c r="G265" i="17"/>
  <c r="F265" i="14"/>
  <c r="E239" i="14"/>
  <c r="F239" i="17"/>
  <c r="F217" i="17"/>
  <c r="J217" i="17" s="1"/>
  <c r="E217" i="14"/>
  <c r="G210" i="17"/>
  <c r="F210" i="14"/>
  <c r="F257" i="17"/>
  <c r="E257" i="14"/>
  <c r="F260" i="17"/>
  <c r="J260" i="17" s="1"/>
  <c r="E260" i="14"/>
  <c r="G237" i="17"/>
  <c r="F237" i="14"/>
  <c r="E204" i="14"/>
  <c r="F204" i="17"/>
  <c r="J204" i="17" s="1"/>
  <c r="F262" i="17"/>
  <c r="J262" i="17" s="1"/>
  <c r="E262" i="14"/>
  <c r="F214" i="17"/>
  <c r="E214" i="14"/>
  <c r="F247" i="17"/>
  <c r="E247" i="14"/>
  <c r="G205" i="17"/>
  <c r="F205" i="14"/>
  <c r="G201" i="17"/>
  <c r="F201" i="14"/>
  <c r="F213" i="17"/>
  <c r="E213" i="14"/>
  <c r="E211" i="14"/>
  <c r="F211" i="17"/>
  <c r="F216" i="17"/>
  <c r="E216" i="14"/>
  <c r="E225" i="14"/>
  <c r="F225" i="17"/>
  <c r="G208" i="17"/>
  <c r="F208" i="14"/>
  <c r="E227" i="14"/>
  <c r="F227" i="17"/>
  <c r="F207" i="17"/>
  <c r="E207" i="14"/>
  <c r="G230" i="17"/>
  <c r="F230" i="14"/>
  <c r="F232" i="14"/>
  <c r="G232" i="17"/>
  <c r="E242" i="14"/>
  <c r="F250" i="17"/>
  <c r="E250" i="14"/>
  <c r="G240" i="17"/>
  <c r="F240" i="14"/>
  <c r="G248" i="17"/>
  <c r="F248" i="14"/>
  <c r="G245" i="17"/>
  <c r="F245" i="14"/>
  <c r="F261" i="17"/>
  <c r="E261" i="14"/>
  <c r="F195" i="17"/>
  <c r="J195" i="17" s="1"/>
  <c r="E195" i="14"/>
  <c r="F218" i="14"/>
  <c r="G218" i="17"/>
  <c r="F212" i="17"/>
  <c r="E212" i="14"/>
  <c r="F258" i="17"/>
  <c r="E258" i="14"/>
  <c r="G264" i="17"/>
  <c r="K264" i="17" s="1"/>
  <c r="F264" i="14"/>
  <c r="F262" i="14"/>
  <c r="G262" i="17"/>
  <c r="K262" i="17" s="1"/>
  <c r="F220" i="17"/>
  <c r="E220" i="14"/>
  <c r="AL264" i="11"/>
  <c r="AL257" i="11"/>
  <c r="AH263" i="11"/>
  <c r="AH252" i="11"/>
  <c r="AL250" i="11"/>
  <c r="AH251" i="11"/>
  <c r="AH227" i="11"/>
  <c r="AL227" i="11"/>
  <c r="AH261" i="11"/>
  <c r="AL262" i="11"/>
  <c r="AL233" i="11"/>
  <c r="AL243" i="11"/>
  <c r="AH268" i="11"/>
  <c r="H264" i="17" s="1"/>
  <c r="AL255" i="11"/>
  <c r="AL261" i="11"/>
  <c r="AL265" i="11"/>
  <c r="AH253" i="11"/>
  <c r="AH265" i="11"/>
  <c r="H261" i="17" s="1"/>
  <c r="AH249" i="11"/>
  <c r="AL242" i="11"/>
  <c r="AL226" i="11"/>
  <c r="AL253" i="11"/>
  <c r="AH246" i="11"/>
  <c r="AH269" i="11"/>
  <c r="H265" i="17" s="1"/>
  <c r="AH259" i="11"/>
  <c r="AL246" i="11"/>
  <c r="AH240" i="11"/>
  <c r="AL244" i="11"/>
  <c r="AL232" i="11"/>
  <c r="AH226" i="11"/>
  <c r="AH248" i="11"/>
  <c r="AL269" i="11"/>
  <c r="AH257" i="11"/>
  <c r="AH236" i="11"/>
  <c r="AH242" i="11"/>
  <c r="AL251" i="11"/>
  <c r="AH244" i="11"/>
  <c r="AL238" i="11"/>
  <c r="DK9" i="8"/>
  <c r="CU9" i="8"/>
  <c r="DK7" i="8"/>
  <c r="CU7" i="8"/>
  <c r="DK5" i="8"/>
  <c r="CU5" i="8"/>
  <c r="CU3" i="8"/>
  <c r="DO9" i="8"/>
  <c r="CY9" i="8"/>
  <c r="DO7" i="8"/>
  <c r="CY7" i="8"/>
  <c r="DO5" i="8"/>
  <c r="CY5" i="8"/>
  <c r="CY3" i="8"/>
  <c r="DG10" i="8"/>
  <c r="DC10" i="8"/>
  <c r="CY10" i="8"/>
  <c r="CU10" i="8"/>
  <c r="CQ10" i="8"/>
  <c r="CM10" i="8"/>
  <c r="DS9" i="8"/>
  <c r="DC9" i="8"/>
  <c r="CM9" i="8"/>
  <c r="DG8" i="8"/>
  <c r="DC8" i="8"/>
  <c r="CY8" i="8"/>
  <c r="CU8" i="8"/>
  <c r="CQ8" i="8"/>
  <c r="CM8" i="8"/>
  <c r="DS7" i="8"/>
  <c r="DC7" i="8"/>
  <c r="CM7" i="8"/>
  <c r="DG6" i="8"/>
  <c r="DC6" i="8"/>
  <c r="CY6" i="8"/>
  <c r="CU6" i="8"/>
  <c r="CQ6" i="8"/>
  <c r="CM6" i="8"/>
  <c r="DS5" i="8"/>
  <c r="DC5" i="8"/>
  <c r="CM5" i="8"/>
  <c r="DC4" i="8"/>
  <c r="CM4" i="8"/>
  <c r="DI10" i="8"/>
  <c r="DI6" i="8"/>
  <c r="DI4" i="8"/>
  <c r="DI8" i="8"/>
  <c r="DY9" i="8"/>
  <c r="DU9" i="8"/>
  <c r="DQ9" i="8"/>
  <c r="DM9" i="8"/>
  <c r="DI9" i="8"/>
  <c r="DE9" i="8"/>
  <c r="DA9" i="8"/>
  <c r="CW9" i="8"/>
  <c r="CS9" i="8"/>
  <c r="CO9" i="8"/>
  <c r="CK9" i="8"/>
  <c r="DY7" i="8"/>
  <c r="DU7" i="8"/>
  <c r="DQ7" i="8"/>
  <c r="DM7" i="8"/>
  <c r="DI7" i="8"/>
  <c r="DE7" i="8"/>
  <c r="DA7" i="8"/>
  <c r="CW7" i="8"/>
  <c r="CS7" i="8"/>
  <c r="CO7" i="8"/>
  <c r="CK7" i="8"/>
  <c r="DY5" i="8"/>
  <c r="DU5" i="8"/>
  <c r="DQ5" i="8"/>
  <c r="DM5" i="8"/>
  <c r="DI5" i="8"/>
  <c r="DE5" i="8"/>
  <c r="DA5" i="8"/>
  <c r="CW5" i="8"/>
  <c r="CS5" i="8"/>
  <c r="CO5" i="8"/>
  <c r="CK5" i="8"/>
  <c r="DY3" i="8"/>
  <c r="DU3" i="8"/>
  <c r="DQ3" i="8"/>
  <c r="DM3" i="8"/>
  <c r="DI3" i="8"/>
  <c r="DE3" i="8"/>
  <c r="DA3" i="8"/>
  <c r="CW3" i="8"/>
  <c r="CS3" i="8"/>
  <c r="CO3" i="8"/>
  <c r="CK3" i="8"/>
  <c r="AL317" i="11" l="1"/>
  <c r="AM318" i="11" s="1"/>
  <c r="AH317" i="11"/>
  <c r="AI318" i="11" s="1"/>
  <c r="G254" i="17"/>
  <c r="AL317" i="2"/>
  <c r="F254" i="17"/>
  <c r="J254" i="17" s="1"/>
  <c r="AH317" i="2"/>
  <c r="E252" i="14"/>
  <c r="G244" i="17"/>
  <c r="K244" i="17" s="1"/>
  <c r="F209" i="14"/>
  <c r="G209" i="14" s="1"/>
  <c r="I209" i="14" s="1"/>
  <c r="F230" i="17"/>
  <c r="J230" i="17" s="1"/>
  <c r="J219" i="17"/>
  <c r="F220" i="14"/>
  <c r="G220" i="14" s="1"/>
  <c r="I220" i="14" s="1"/>
  <c r="F217" i="14"/>
  <c r="G217" i="14" s="1"/>
  <c r="I217" i="14" s="1"/>
  <c r="K255" i="17"/>
  <c r="G207" i="17"/>
  <c r="K207" i="17" s="1"/>
  <c r="N315" i="11"/>
  <c r="K197" i="17"/>
  <c r="J225" i="17"/>
  <c r="G257" i="14"/>
  <c r="I257" i="14" s="1"/>
  <c r="F226" i="14"/>
  <c r="K256" i="17"/>
  <c r="K208" i="17"/>
  <c r="G233" i="17"/>
  <c r="K233" i="17" s="1"/>
  <c r="K199" i="17"/>
  <c r="F239" i="14"/>
  <c r="J211" i="17"/>
  <c r="F229" i="14"/>
  <c r="G229" i="14" s="1"/>
  <c r="J229" i="14" s="1"/>
  <c r="R314" i="2"/>
  <c r="R314" i="11"/>
  <c r="K230" i="17"/>
  <c r="K211" i="17"/>
  <c r="G249" i="17"/>
  <c r="J251" i="17"/>
  <c r="K200" i="17"/>
  <c r="G227" i="14"/>
  <c r="I227" i="14" s="1"/>
  <c r="K237" i="17"/>
  <c r="K236" i="17"/>
  <c r="F256" i="14"/>
  <c r="G256" i="14" s="1"/>
  <c r="J256" i="14" s="1"/>
  <c r="F234" i="17"/>
  <c r="J234" i="17" s="1"/>
  <c r="E218" i="14"/>
  <c r="G218" i="14" s="1"/>
  <c r="I218" i="14" s="1"/>
  <c r="N313" i="11"/>
  <c r="R313" i="2"/>
  <c r="R315" i="2"/>
  <c r="AL315" i="11"/>
  <c r="J216" i="17"/>
  <c r="F236" i="17"/>
  <c r="G223" i="14"/>
  <c r="I223" i="14" s="1"/>
  <c r="K219" i="17"/>
  <c r="F250" i="14"/>
  <c r="G250" i="14" s="1"/>
  <c r="I250" i="14" s="1"/>
  <c r="F213" i="14"/>
  <c r="J205" i="17"/>
  <c r="R316" i="11"/>
  <c r="AL314" i="11"/>
  <c r="J220" i="17"/>
  <c r="G212" i="14"/>
  <c r="I212" i="14" s="1"/>
  <c r="F254" i="14"/>
  <c r="G254" i="14" s="1"/>
  <c r="J254" i="14" s="1"/>
  <c r="H194" i="17"/>
  <c r="J194" i="17" s="1"/>
  <c r="N313" i="2"/>
  <c r="G216" i="17"/>
  <c r="K216" i="17" s="1"/>
  <c r="K205" i="17"/>
  <c r="J215" i="17"/>
  <c r="AH314" i="11"/>
  <c r="AI314" i="11" s="1"/>
  <c r="J256" i="17"/>
  <c r="E246" i="14"/>
  <c r="G215" i="17"/>
  <c r="AH316" i="2"/>
  <c r="K232" i="17"/>
  <c r="J239" i="17"/>
  <c r="K204" i="17"/>
  <c r="K203" i="17"/>
  <c r="K243" i="17"/>
  <c r="F244" i="17"/>
  <c r="AH314" i="2"/>
  <c r="AH313" i="2"/>
  <c r="AL314" i="2"/>
  <c r="AH316" i="11"/>
  <c r="AI317" i="11" s="1"/>
  <c r="K245" i="17"/>
  <c r="G204" i="14"/>
  <c r="I204" i="14" s="1"/>
  <c r="J197" i="17"/>
  <c r="E202" i="14"/>
  <c r="G202" i="14" s="1"/>
  <c r="I202" i="14" s="1"/>
  <c r="J201" i="17"/>
  <c r="K198" i="17"/>
  <c r="F242" i="14"/>
  <c r="AL316" i="2"/>
  <c r="AH315" i="11"/>
  <c r="AI315" i="11" s="1"/>
  <c r="AL316" i="11"/>
  <c r="AM317" i="11" s="1"/>
  <c r="F242" i="17"/>
  <c r="J227" i="17"/>
  <c r="H218" i="17"/>
  <c r="J218" i="17" s="1"/>
  <c r="K220" i="17"/>
  <c r="E194" i="14"/>
  <c r="AH312" i="2"/>
  <c r="AL313" i="2"/>
  <c r="AM313" i="2" s="1"/>
  <c r="AN313" i="11" s="1"/>
  <c r="I206" i="17"/>
  <c r="AL313" i="11"/>
  <c r="AL315" i="2"/>
  <c r="AM315" i="2" s="1"/>
  <c r="AN315" i="11" s="1"/>
  <c r="AH315" i="2"/>
  <c r="R315" i="11"/>
  <c r="N314" i="11"/>
  <c r="K217" i="17"/>
  <c r="K218" i="17"/>
  <c r="J221" i="17"/>
  <c r="J212" i="17"/>
  <c r="K248" i="17"/>
  <c r="K201" i="17"/>
  <c r="N316" i="11"/>
  <c r="K202" i="17"/>
  <c r="J237" i="17"/>
  <c r="J199" i="17"/>
  <c r="K213" i="17"/>
  <c r="J258" i="17"/>
  <c r="J250" i="17"/>
  <c r="J207" i="17"/>
  <c r="J214" i="17"/>
  <c r="K210" i="17"/>
  <c r="K241" i="17"/>
  <c r="K254" i="17"/>
  <c r="J252" i="17"/>
  <c r="K226" i="17"/>
  <c r="K250" i="17"/>
  <c r="K225" i="17"/>
  <c r="E228" i="14"/>
  <c r="F228" i="17"/>
  <c r="J228" i="17" s="1"/>
  <c r="G214" i="14"/>
  <c r="I214" i="14" s="1"/>
  <c r="G194" i="17"/>
  <c r="K194" i="17" s="1"/>
  <c r="G228" i="17"/>
  <c r="F228" i="14"/>
  <c r="F222" i="17"/>
  <c r="E222" i="14"/>
  <c r="G222" i="14" s="1"/>
  <c r="I222" i="14" s="1"/>
  <c r="G213" i="14"/>
  <c r="I213" i="14" s="1"/>
  <c r="G239" i="14"/>
  <c r="I239" i="14" s="1"/>
  <c r="F194" i="14"/>
  <c r="F248" i="17"/>
  <c r="F224" i="14"/>
  <c r="G224" i="17"/>
  <c r="K224" i="17" s="1"/>
  <c r="F226" i="17"/>
  <c r="J226" i="17" s="1"/>
  <c r="E226" i="14"/>
  <c r="F234" i="14"/>
  <c r="G234" i="14" s="1"/>
  <c r="J234" i="14" s="1"/>
  <c r="G234" i="17"/>
  <c r="N315" i="2"/>
  <c r="F200" i="17"/>
  <c r="J200" i="17" s="1"/>
  <c r="E200" i="14"/>
  <c r="G200" i="14" s="1"/>
  <c r="F255" i="17"/>
  <c r="E255" i="14"/>
  <c r="F208" i="17"/>
  <c r="J208" i="17" s="1"/>
  <c r="F196" i="17"/>
  <c r="J196" i="17" s="1"/>
  <c r="E196" i="14"/>
  <c r="G196" i="14" s="1"/>
  <c r="I196" i="14" s="1"/>
  <c r="F206" i="14"/>
  <c r="G206" i="17"/>
  <c r="N314" i="2"/>
  <c r="G225" i="14"/>
  <c r="I225" i="14" s="1"/>
  <c r="F235" i="14"/>
  <c r="G235" i="14" s="1"/>
  <c r="I235" i="14" s="1"/>
  <c r="G235" i="17"/>
  <c r="K235" i="17" s="1"/>
  <c r="G253" i="17"/>
  <c r="F253" i="14"/>
  <c r="G253" i="14" s="1"/>
  <c r="E210" i="14"/>
  <c r="G210" i="14" s="1"/>
  <c r="F210" i="17"/>
  <c r="J210" i="17" s="1"/>
  <c r="R316" i="2"/>
  <c r="E224" i="14"/>
  <c r="F224" i="17"/>
  <c r="J224" i="17" s="1"/>
  <c r="E198" i="14"/>
  <c r="G198" i="14" s="1"/>
  <c r="F198" i="17"/>
  <c r="J198" i="17" s="1"/>
  <c r="E206" i="14"/>
  <c r="F206" i="17"/>
  <c r="J206" i="17" s="1"/>
  <c r="G251" i="17"/>
  <c r="F251" i="14"/>
  <c r="H238" i="17"/>
  <c r="J238" i="17" s="1"/>
  <c r="H236" i="17"/>
  <c r="J236" i="17" s="1"/>
  <c r="H242" i="17"/>
  <c r="I257" i="17"/>
  <c r="K257" i="17" s="1"/>
  <c r="I229" i="17"/>
  <c r="K229" i="17" s="1"/>
  <c r="H223" i="17"/>
  <c r="J223" i="17" s="1"/>
  <c r="H259" i="17"/>
  <c r="J259" i="17" s="1"/>
  <c r="J213" i="17"/>
  <c r="J233" i="17"/>
  <c r="K227" i="17"/>
  <c r="K221" i="17"/>
  <c r="J265" i="17"/>
  <c r="J231" i="17"/>
  <c r="K195" i="17"/>
  <c r="K231" i="17"/>
  <c r="K215" i="17"/>
  <c r="I234" i="17"/>
  <c r="H232" i="17"/>
  <c r="J232" i="17" s="1"/>
  <c r="H222" i="17"/>
  <c r="I242" i="17"/>
  <c r="K242" i="17" s="1"/>
  <c r="I249" i="17"/>
  <c r="I251" i="17"/>
  <c r="I258" i="17"/>
  <c r="K258" i="17" s="1"/>
  <c r="H247" i="17"/>
  <c r="J247" i="17" s="1"/>
  <c r="I253" i="17"/>
  <c r="J246" i="17"/>
  <c r="AI313" i="11"/>
  <c r="I247" i="17"/>
  <c r="K247" i="17" s="1"/>
  <c r="I265" i="17"/>
  <c r="K265" i="17" s="1"/>
  <c r="I240" i="17"/>
  <c r="K240" i="17" s="1"/>
  <c r="I238" i="17"/>
  <c r="K238" i="17" s="1"/>
  <c r="I261" i="17"/>
  <c r="K261" i="17" s="1"/>
  <c r="I239" i="17"/>
  <c r="K239" i="17" s="1"/>
  <c r="I223" i="17"/>
  <c r="K223" i="17" s="1"/>
  <c r="H248" i="17"/>
  <c r="H244" i="17"/>
  <c r="H245" i="17"/>
  <c r="J245" i="17" s="1"/>
  <c r="H240" i="17"/>
  <c r="J240" i="17" s="1"/>
  <c r="H253" i="17"/>
  <c r="J253" i="17" s="1"/>
  <c r="I228" i="17"/>
  <c r="H255" i="17"/>
  <c r="I222" i="17"/>
  <c r="K222" i="17" s="1"/>
  <c r="H249" i="17"/>
  <c r="J249" i="17" s="1"/>
  <c r="H257" i="17"/>
  <c r="J257" i="17" s="1"/>
  <c r="I246" i="17"/>
  <c r="K246" i="17" s="1"/>
  <c r="I260" i="17"/>
  <c r="K260" i="17" s="1"/>
  <c r="J261" i="17"/>
  <c r="J203" i="17"/>
  <c r="J229" i="17"/>
  <c r="J264" i="17"/>
  <c r="K252" i="17"/>
  <c r="G195" i="14"/>
  <c r="I195" i="14" s="1"/>
  <c r="G261" i="14"/>
  <c r="I261" i="14" s="1"/>
  <c r="G242" i="14"/>
  <c r="I242" i="14" s="1"/>
  <c r="G232" i="14"/>
  <c r="I232" i="14" s="1"/>
  <c r="G211" i="14"/>
  <c r="I211" i="14" s="1"/>
  <c r="G247" i="14"/>
  <c r="I247" i="14" s="1"/>
  <c r="I259" i="14"/>
  <c r="J259" i="14"/>
  <c r="G246" i="14"/>
  <c r="I246" i="14" s="1"/>
  <c r="G233" i="14"/>
  <c r="I233" i="14" s="1"/>
  <c r="G197" i="14"/>
  <c r="I197" i="14" s="1"/>
  <c r="G260" i="14"/>
  <c r="J260" i="14" s="1"/>
  <c r="G208" i="14"/>
  <c r="I208" i="14" s="1"/>
  <c r="G237" i="14"/>
  <c r="I237" i="14" s="1"/>
  <c r="G201" i="14"/>
  <c r="J201" i="14" s="1"/>
  <c r="G205" i="14"/>
  <c r="I205" i="14" s="1"/>
  <c r="G243" i="14"/>
  <c r="I243" i="14" s="1"/>
  <c r="G258" i="14"/>
  <c r="I258" i="14" s="1"/>
  <c r="G248" i="14"/>
  <c r="I248" i="14" s="1"/>
  <c r="G244" i="14"/>
  <c r="J244" i="14" s="1"/>
  <c r="G230" i="14"/>
  <c r="I230" i="14" s="1"/>
  <c r="G265" i="14"/>
  <c r="I265" i="14" s="1"/>
  <c r="G221" i="14"/>
  <c r="J221" i="14" s="1"/>
  <c r="G215" i="14"/>
  <c r="I215" i="14" s="1"/>
  <c r="G252" i="14"/>
  <c r="I252" i="14" s="1"/>
  <c r="J241" i="14"/>
  <c r="G203" i="14"/>
  <c r="J203" i="14" s="1"/>
  <c r="G236" i="14"/>
  <c r="J236" i="14" s="1"/>
  <c r="G245" i="14"/>
  <c r="J245" i="14" s="1"/>
  <c r="G240" i="14"/>
  <c r="I240" i="14" s="1"/>
  <c r="G219" i="14"/>
  <c r="I219" i="14" s="1"/>
  <c r="G207" i="14"/>
  <c r="J207" i="14" s="1"/>
  <c r="G216" i="14"/>
  <c r="I216" i="14" s="1"/>
  <c r="G262" i="14"/>
  <c r="I262" i="14" s="1"/>
  <c r="G238" i="14"/>
  <c r="J238" i="14" s="1"/>
  <c r="G263" i="14"/>
  <c r="I263" i="14" s="1"/>
  <c r="G231" i="14"/>
  <c r="J231" i="14" s="1"/>
  <c r="G264" i="14"/>
  <c r="I264" i="14" s="1"/>
  <c r="G199" i="14"/>
  <c r="J199" i="14" s="1"/>
  <c r="G249" i="14"/>
  <c r="I249" i="14" s="1"/>
  <c r="AL307" i="2"/>
  <c r="AH307" i="2"/>
  <c r="A136" i="11"/>
  <c r="D136" i="11"/>
  <c r="N136" i="11" s="1"/>
  <c r="AH136" i="11"/>
  <c r="AI136" i="11"/>
  <c r="AJ136" i="11"/>
  <c r="AK136" i="11"/>
  <c r="AL136" i="11"/>
  <c r="AM136" i="11"/>
  <c r="AN136" i="11"/>
  <c r="AO136" i="11"/>
  <c r="AP136" i="11"/>
  <c r="AQ136" i="11"/>
  <c r="AR136" i="11"/>
  <c r="AS136" i="11"/>
  <c r="AT136" i="11"/>
  <c r="AU136" i="11"/>
  <c r="AV136" i="11"/>
  <c r="AW136" i="11"/>
  <c r="AH136" i="2"/>
  <c r="AI136" i="2"/>
  <c r="AJ136" i="2"/>
  <c r="AK136" i="2"/>
  <c r="AL136" i="2"/>
  <c r="AM136" i="2"/>
  <c r="AN136" i="2"/>
  <c r="AO136" i="2"/>
  <c r="AP136" i="2"/>
  <c r="AQ136" i="2"/>
  <c r="AR136" i="2"/>
  <c r="AS136" i="2"/>
  <c r="AT136" i="2"/>
  <c r="AU136" i="2"/>
  <c r="AV136" i="2"/>
  <c r="AW136" i="2"/>
  <c r="AM314" i="11" l="1"/>
  <c r="AI317" i="2"/>
  <c r="AJ317" i="11" s="1"/>
  <c r="AN317" i="2"/>
  <c r="AN318" i="2"/>
  <c r="AI318" i="2"/>
  <c r="AJ318" i="11" s="1"/>
  <c r="J227" i="14"/>
  <c r="G226" i="14"/>
  <c r="I226" i="14" s="1"/>
  <c r="AM317" i="2"/>
  <c r="AN317" i="11" s="1"/>
  <c r="AM318" i="2"/>
  <c r="AN318" i="11" s="1"/>
  <c r="AM315" i="11"/>
  <c r="AM316" i="11"/>
  <c r="J204" i="14"/>
  <c r="AI316" i="11"/>
  <c r="J257" i="14"/>
  <c r="AM314" i="2"/>
  <c r="AN314" i="11" s="1"/>
  <c r="J223" i="14"/>
  <c r="J222" i="17"/>
  <c r="K206" i="17"/>
  <c r="K249" i="17"/>
  <c r="K228" i="17"/>
  <c r="J226" i="14"/>
  <c r="J225" i="14"/>
  <c r="J255" i="17"/>
  <c r="K234" i="17"/>
  <c r="AI315" i="2"/>
  <c r="AJ315" i="11" s="1"/>
  <c r="J212" i="14"/>
  <c r="J250" i="14"/>
  <c r="I203" i="14"/>
  <c r="J215" i="14"/>
  <c r="J220" i="14"/>
  <c r="J196" i="14"/>
  <c r="J246" i="14"/>
  <c r="J232" i="14"/>
  <c r="I260" i="14"/>
  <c r="J235" i="14"/>
  <c r="J195" i="14"/>
  <c r="AI316" i="2"/>
  <c r="AJ316" i="11" s="1"/>
  <c r="I231" i="14"/>
  <c r="I254" i="14"/>
  <c r="K253" i="17"/>
  <c r="J242" i="17"/>
  <c r="AI314" i="2"/>
  <c r="AJ314" i="11" s="1"/>
  <c r="J205" i="14"/>
  <c r="J214" i="14"/>
  <c r="AN314" i="2"/>
  <c r="J242" i="14"/>
  <c r="J244" i="17"/>
  <c r="AI313" i="2"/>
  <c r="AJ313" i="11" s="1"/>
  <c r="J213" i="14"/>
  <c r="J209" i="14"/>
  <c r="AM313" i="11"/>
  <c r="G206" i="14"/>
  <c r="I206" i="14" s="1"/>
  <c r="G224" i="14"/>
  <c r="I224" i="14" s="1"/>
  <c r="G194" i="14"/>
  <c r="I194" i="14" s="1"/>
  <c r="I229" i="14"/>
  <c r="I207" i="14"/>
  <c r="I234" i="14"/>
  <c r="J252" i="14"/>
  <c r="J248" i="14"/>
  <c r="K251" i="17"/>
  <c r="J248" i="17"/>
  <c r="J253" i="14"/>
  <c r="I253" i="14"/>
  <c r="I210" i="14"/>
  <c r="J210" i="14"/>
  <c r="G251" i="14"/>
  <c r="I251" i="14" s="1"/>
  <c r="J222" i="14"/>
  <c r="AN316" i="2"/>
  <c r="I256" i="14"/>
  <c r="G255" i="14"/>
  <c r="J255" i="14" s="1"/>
  <c r="AN315" i="2"/>
  <c r="I244" i="14"/>
  <c r="J233" i="14"/>
  <c r="I236" i="14"/>
  <c r="J208" i="14"/>
  <c r="J197" i="14"/>
  <c r="AN313" i="2"/>
  <c r="I200" i="14"/>
  <c r="J200" i="14"/>
  <c r="J224" i="14"/>
  <c r="G228" i="14"/>
  <c r="I228" i="14" s="1"/>
  <c r="J202" i="14"/>
  <c r="I199" i="14"/>
  <c r="J249" i="14"/>
  <c r="J239" i="14"/>
  <c r="I238" i="14"/>
  <c r="AM316" i="2"/>
  <c r="AN316" i="11" s="1"/>
  <c r="J258" i="14"/>
  <c r="I221" i="14"/>
  <c r="J230" i="14"/>
  <c r="I198" i="14"/>
  <c r="J198" i="14"/>
  <c r="J247" i="14"/>
  <c r="I245" i="14"/>
  <c r="J216" i="14"/>
  <c r="J243" i="14"/>
  <c r="J264" i="14"/>
  <c r="J237" i="14"/>
  <c r="J262" i="14"/>
  <c r="J240" i="14"/>
  <c r="J263" i="14"/>
  <c r="J261" i="14"/>
  <c r="J219" i="14"/>
  <c r="J265" i="14"/>
  <c r="J217" i="14"/>
  <c r="I201" i="14"/>
  <c r="J211" i="14"/>
  <c r="J218" i="14"/>
  <c r="T136" i="11"/>
  <c r="Q136" i="11"/>
  <c r="P136" i="11"/>
  <c r="M136" i="11"/>
  <c r="U136" i="11" s="1"/>
  <c r="S136" i="11"/>
  <c r="O136" i="11"/>
  <c r="R136" i="11"/>
  <c r="A135" i="11"/>
  <c r="D135" i="11"/>
  <c r="N135" i="11" s="1"/>
  <c r="AH135" i="11"/>
  <c r="AI135" i="11"/>
  <c r="AJ135" i="11"/>
  <c r="AK135" i="11"/>
  <c r="AL135" i="11"/>
  <c r="AM135" i="11"/>
  <c r="AN135" i="11"/>
  <c r="AO135" i="11"/>
  <c r="AP135" i="11"/>
  <c r="AQ135" i="11"/>
  <c r="AR135" i="11"/>
  <c r="AS135" i="11"/>
  <c r="AT135" i="11"/>
  <c r="AU135" i="11"/>
  <c r="AV135" i="11"/>
  <c r="AW135" i="11"/>
  <c r="A135" i="2"/>
  <c r="B135" i="2"/>
  <c r="D135" i="2"/>
  <c r="N135" i="2" s="1"/>
  <c r="AH135" i="2"/>
  <c r="AI135" i="2"/>
  <c r="AJ135" i="2"/>
  <c r="AK135" i="2"/>
  <c r="AL135" i="2"/>
  <c r="AM135" i="2"/>
  <c r="AN135" i="2"/>
  <c r="AO135" i="2"/>
  <c r="AP135" i="2"/>
  <c r="AQ135" i="2"/>
  <c r="AR135" i="2"/>
  <c r="AS135" i="2"/>
  <c r="AT135" i="2"/>
  <c r="AU135" i="2"/>
  <c r="AV135" i="2"/>
  <c r="AW135" i="2"/>
  <c r="J228" i="14" l="1"/>
  <c r="I255" i="14"/>
  <c r="J194" i="14"/>
  <c r="J206" i="14"/>
  <c r="J251" i="14"/>
  <c r="Y136" i="11"/>
  <c r="Z136" i="11"/>
  <c r="X136" i="11"/>
  <c r="W136" i="11"/>
  <c r="Q135" i="11"/>
  <c r="M135" i="11"/>
  <c r="U135" i="11" s="1"/>
  <c r="V136" i="11"/>
  <c r="Q135" i="2"/>
  <c r="M135" i="2"/>
  <c r="U135" i="2" s="1"/>
  <c r="T135" i="11"/>
  <c r="P135" i="11"/>
  <c r="S135" i="11"/>
  <c r="O135" i="11"/>
  <c r="R135" i="11"/>
  <c r="T135" i="2"/>
  <c r="P135" i="2"/>
  <c r="S135" i="2"/>
  <c r="O135" i="2"/>
  <c r="R135" i="2"/>
  <c r="X135" i="2" l="1"/>
  <c r="Y135" i="2"/>
  <c r="V135" i="11"/>
  <c r="Z135" i="2"/>
  <c r="W135" i="2"/>
  <c r="V135" i="2"/>
  <c r="Y135" i="11"/>
  <c r="X135" i="11"/>
  <c r="Z135" i="11"/>
  <c r="W135" i="11"/>
  <c r="AH130" i="11"/>
  <c r="AI130" i="11"/>
  <c r="AJ130" i="11"/>
  <c r="AK130" i="11"/>
  <c r="AL130" i="11"/>
  <c r="AM130" i="11"/>
  <c r="AN130" i="11"/>
  <c r="AO130" i="11"/>
  <c r="AP130" i="11"/>
  <c r="AQ130" i="11"/>
  <c r="AR130" i="11"/>
  <c r="AS130" i="11"/>
  <c r="AT130" i="11"/>
  <c r="AU130" i="11"/>
  <c r="AV130" i="11"/>
  <c r="AW130" i="11"/>
  <c r="AH131" i="11"/>
  <c r="AI131" i="11"/>
  <c r="AJ131" i="11"/>
  <c r="AK131" i="11"/>
  <c r="AL131" i="11"/>
  <c r="AM131" i="11"/>
  <c r="AN131" i="11"/>
  <c r="AO131" i="11"/>
  <c r="AP131" i="11"/>
  <c r="AQ131" i="11"/>
  <c r="AR131" i="11"/>
  <c r="AS131" i="11"/>
  <c r="AT131" i="11"/>
  <c r="AU131" i="11"/>
  <c r="AV131" i="11"/>
  <c r="AW131" i="11"/>
  <c r="AH132" i="11"/>
  <c r="AI132" i="11"/>
  <c r="AJ132" i="11"/>
  <c r="AK132" i="11"/>
  <c r="AL132" i="11"/>
  <c r="AM132" i="11"/>
  <c r="AN132" i="11"/>
  <c r="AO132" i="11"/>
  <c r="AP132" i="11"/>
  <c r="AQ132" i="11"/>
  <c r="AR132" i="11"/>
  <c r="AS132" i="11"/>
  <c r="AT132" i="11"/>
  <c r="AU132" i="11"/>
  <c r="AV132" i="11"/>
  <c r="AW132" i="11"/>
  <c r="AH133" i="11"/>
  <c r="AI133" i="11"/>
  <c r="AJ133" i="11"/>
  <c r="AK133" i="11"/>
  <c r="AL133" i="11"/>
  <c r="AM133" i="11"/>
  <c r="AN133" i="11"/>
  <c r="AO133" i="11"/>
  <c r="AP133" i="11"/>
  <c r="AQ133" i="11"/>
  <c r="AR133" i="11"/>
  <c r="AS133" i="11"/>
  <c r="AT133" i="11"/>
  <c r="AU133" i="11"/>
  <c r="AV133" i="11"/>
  <c r="AW133" i="11"/>
  <c r="AH134" i="11"/>
  <c r="AI134" i="11"/>
  <c r="AJ134" i="11"/>
  <c r="AK134" i="11"/>
  <c r="AL134" i="11"/>
  <c r="AM134" i="11"/>
  <c r="AN134" i="11"/>
  <c r="AO134" i="11"/>
  <c r="AP134" i="11"/>
  <c r="AQ134" i="11"/>
  <c r="AR134" i="11"/>
  <c r="AS134" i="11"/>
  <c r="AT134" i="11"/>
  <c r="AU134" i="11"/>
  <c r="AV134" i="11"/>
  <c r="AW134" i="11"/>
  <c r="D131" i="2"/>
  <c r="D132" i="2"/>
  <c r="D133" i="2"/>
  <c r="D134" i="2"/>
  <c r="AH130" i="2"/>
  <c r="AI130" i="2"/>
  <c r="AJ130" i="2"/>
  <c r="AK130" i="2"/>
  <c r="AL130" i="2"/>
  <c r="AM130" i="2"/>
  <c r="AN130" i="2"/>
  <c r="AO130" i="2"/>
  <c r="AP130" i="2"/>
  <c r="AQ130" i="2"/>
  <c r="AR130" i="2"/>
  <c r="AS130" i="2"/>
  <c r="AT130" i="2"/>
  <c r="AU130" i="2"/>
  <c r="AV130" i="2"/>
  <c r="AW130" i="2"/>
  <c r="AH131" i="2"/>
  <c r="AI131" i="2"/>
  <c r="AJ131" i="2"/>
  <c r="AK131" i="2"/>
  <c r="AL131" i="2"/>
  <c r="AM131" i="2"/>
  <c r="AN131" i="2"/>
  <c r="AO131" i="2"/>
  <c r="AP131" i="2"/>
  <c r="AQ131" i="2"/>
  <c r="AR131" i="2"/>
  <c r="AS131" i="2"/>
  <c r="AT131" i="2"/>
  <c r="AU131" i="2"/>
  <c r="AV131" i="2"/>
  <c r="AW131" i="2"/>
  <c r="AH132" i="2"/>
  <c r="AI132" i="2"/>
  <c r="AJ132" i="2"/>
  <c r="AK132" i="2"/>
  <c r="AL132" i="2"/>
  <c r="AM132" i="2"/>
  <c r="AN132" i="2"/>
  <c r="AO132" i="2"/>
  <c r="AP132" i="2"/>
  <c r="AQ132" i="2"/>
  <c r="AR132" i="2"/>
  <c r="AS132" i="2"/>
  <c r="AT132" i="2"/>
  <c r="AU132" i="2"/>
  <c r="AV132" i="2"/>
  <c r="AW132" i="2"/>
  <c r="AH133" i="2"/>
  <c r="AI133" i="2"/>
  <c r="AJ133" i="2"/>
  <c r="AK133" i="2"/>
  <c r="AL133" i="2"/>
  <c r="AM133" i="2"/>
  <c r="AN133" i="2"/>
  <c r="AO133" i="2"/>
  <c r="AP133" i="2"/>
  <c r="AQ133" i="2"/>
  <c r="AR133" i="2"/>
  <c r="AS133" i="2"/>
  <c r="AT133" i="2"/>
  <c r="AU133" i="2"/>
  <c r="AV133" i="2"/>
  <c r="AW133" i="2"/>
  <c r="AH134" i="2"/>
  <c r="AI134" i="2"/>
  <c r="AJ134" i="2"/>
  <c r="AK134" i="2"/>
  <c r="AL134" i="2"/>
  <c r="AM134" i="2"/>
  <c r="AN134" i="2"/>
  <c r="AO134" i="2"/>
  <c r="AP134" i="2"/>
  <c r="AQ134" i="2"/>
  <c r="AR134" i="2"/>
  <c r="AS134" i="2"/>
  <c r="AT134" i="2"/>
  <c r="AU134" i="2"/>
  <c r="AV134" i="2"/>
  <c r="AW134" i="2"/>
  <c r="M131" i="2" l="1"/>
  <c r="N131" i="2"/>
  <c r="O131" i="2"/>
  <c r="P131" i="2"/>
  <c r="Q131" i="2"/>
  <c r="R131" i="2"/>
  <c r="S131" i="2"/>
  <c r="T131" i="2"/>
  <c r="M132" i="2"/>
  <c r="N132" i="2"/>
  <c r="O132" i="2"/>
  <c r="P132" i="2"/>
  <c r="Q132" i="2"/>
  <c r="R132" i="2"/>
  <c r="S132" i="2"/>
  <c r="T132" i="2"/>
  <c r="M133" i="2"/>
  <c r="N133" i="2"/>
  <c r="O133" i="2"/>
  <c r="P133" i="2"/>
  <c r="Q133" i="2"/>
  <c r="R133" i="2"/>
  <c r="S133" i="2"/>
  <c r="T133" i="2"/>
  <c r="M134" i="2"/>
  <c r="N134" i="2"/>
  <c r="O134" i="2"/>
  <c r="P134" i="2"/>
  <c r="Q134" i="2"/>
  <c r="R134" i="2"/>
  <c r="S134" i="2"/>
  <c r="T134" i="2"/>
  <c r="Z134" i="2" l="1"/>
  <c r="W134" i="2"/>
  <c r="Z133" i="2"/>
  <c r="W133" i="2"/>
  <c r="Y134" i="2"/>
  <c r="V134" i="2"/>
  <c r="Y133" i="2"/>
  <c r="Y132" i="2"/>
  <c r="X134" i="2"/>
  <c r="U134" i="2"/>
  <c r="U133" i="2"/>
  <c r="V131" i="2"/>
  <c r="V133" i="2"/>
  <c r="Z132" i="2"/>
  <c r="W132" i="2"/>
  <c r="X132" i="2"/>
  <c r="U132" i="2"/>
  <c r="V132" i="2"/>
  <c r="Z131" i="2"/>
  <c r="U131" i="2"/>
  <c r="W131" i="2"/>
  <c r="X133" i="2"/>
  <c r="Y131" i="2"/>
  <c r="X131" i="2"/>
  <c r="T2" i="14" l="1"/>
  <c r="H264" i="14" l="1"/>
  <c r="H262" i="14"/>
  <c r="H254" i="14"/>
  <c r="H256" i="14"/>
  <c r="H243" i="14"/>
  <c r="H250" i="14"/>
  <c r="H230" i="14"/>
  <c r="H231" i="14"/>
  <c r="H227" i="14"/>
  <c r="H228" i="14"/>
  <c r="H220" i="14"/>
  <c r="H221" i="14"/>
  <c r="H198" i="14"/>
  <c r="H199" i="14"/>
  <c r="H200" i="14"/>
  <c r="H201" i="14"/>
  <c r="H210" i="14"/>
  <c r="H211" i="14"/>
  <c r="H263" i="14"/>
  <c r="H259" i="14"/>
  <c r="H251" i="14"/>
  <c r="H246" i="14"/>
  <c r="H247" i="14"/>
  <c r="H239" i="14"/>
  <c r="H240" i="14"/>
  <c r="H236" i="14"/>
  <c r="H224" i="14"/>
  <c r="H216" i="14"/>
  <c r="H217" i="14"/>
  <c r="H194" i="14"/>
  <c r="H195" i="14"/>
  <c r="H204" i="14"/>
  <c r="H205" i="14"/>
  <c r="H206" i="14"/>
  <c r="H207" i="14"/>
  <c r="H265" i="14"/>
  <c r="H258" i="14"/>
  <c r="H245" i="14"/>
  <c r="H238" i="14"/>
  <c r="H233" i="14"/>
  <c r="H235" i="14"/>
  <c r="H215" i="14"/>
  <c r="H222" i="14"/>
  <c r="H202" i="14"/>
  <c r="H213" i="14"/>
  <c r="H260" i="14"/>
  <c r="H261" i="14"/>
  <c r="H252" i="14"/>
  <c r="H253" i="14"/>
  <c r="H255" i="14"/>
  <c r="H248" i="14"/>
  <c r="H249" i="14"/>
  <c r="H241" i="14"/>
  <c r="H242" i="14"/>
  <c r="H229" i="14"/>
  <c r="H223" i="14"/>
  <c r="H225" i="14"/>
  <c r="H226" i="14"/>
  <c r="H218" i="14"/>
  <c r="H219" i="14"/>
  <c r="H196" i="14"/>
  <c r="H197" i="14"/>
  <c r="H208" i="14"/>
  <c r="H209" i="14"/>
  <c r="H257" i="14"/>
  <c r="H244" i="14"/>
  <c r="H237" i="14"/>
  <c r="H232" i="14"/>
  <c r="H234" i="14"/>
  <c r="H214" i="14"/>
  <c r="H203" i="14"/>
  <c r="H212" i="14"/>
  <c r="AH129" i="11"/>
  <c r="AI129" i="11"/>
  <c r="AJ129" i="11"/>
  <c r="AK129" i="11"/>
  <c r="AL129" i="11"/>
  <c r="AM129" i="11"/>
  <c r="AN129" i="11"/>
  <c r="AO129" i="11"/>
  <c r="AP129" i="11"/>
  <c r="AQ129" i="11"/>
  <c r="AR129" i="11"/>
  <c r="AS129" i="11"/>
  <c r="AT129" i="11"/>
  <c r="AU129" i="11"/>
  <c r="AV129" i="11"/>
  <c r="AW129" i="11"/>
  <c r="AH129" i="2"/>
  <c r="AI129" i="2"/>
  <c r="AJ129" i="2"/>
  <c r="AK129" i="2"/>
  <c r="AL129" i="2"/>
  <c r="AM129" i="2"/>
  <c r="AN129" i="2"/>
  <c r="AO129" i="2"/>
  <c r="AP129" i="2"/>
  <c r="AQ129" i="2"/>
  <c r="AR129" i="2"/>
  <c r="AS129" i="2"/>
  <c r="AT129" i="2"/>
  <c r="AU129" i="2"/>
  <c r="AV129" i="2"/>
  <c r="AW129" i="2"/>
  <c r="D192" i="17" l="1"/>
  <c r="A192" i="17" s="1"/>
  <c r="D193" i="17"/>
  <c r="A193" i="17" s="1"/>
  <c r="D182" i="17"/>
  <c r="A182" i="17" s="1"/>
  <c r="D183" i="17"/>
  <c r="A183" i="17" s="1"/>
  <c r="D184" i="17"/>
  <c r="A184" i="17" s="1"/>
  <c r="D185" i="17"/>
  <c r="A185" i="17" s="1"/>
  <c r="D186" i="17"/>
  <c r="A186" i="17" s="1"/>
  <c r="D187" i="17"/>
  <c r="C187" i="17" s="1"/>
  <c r="D188" i="17"/>
  <c r="A188" i="17" s="1"/>
  <c r="D189" i="17"/>
  <c r="A189" i="17" s="1"/>
  <c r="D190" i="17"/>
  <c r="A190" i="17" s="1"/>
  <c r="D191" i="17"/>
  <c r="A191" i="17" s="1"/>
  <c r="V182" i="14"/>
  <c r="W182" i="14"/>
  <c r="V183" i="14"/>
  <c r="W183" i="14"/>
  <c r="V184" i="14"/>
  <c r="W184" i="14"/>
  <c r="V185" i="14"/>
  <c r="W185" i="14"/>
  <c r="V186" i="14"/>
  <c r="W186" i="14"/>
  <c r="V187" i="14"/>
  <c r="W187" i="14"/>
  <c r="V188" i="14"/>
  <c r="W188" i="14"/>
  <c r="V189" i="14"/>
  <c r="W189" i="14"/>
  <c r="V190" i="14"/>
  <c r="W190" i="14"/>
  <c r="V191" i="14"/>
  <c r="W191" i="14"/>
  <c r="V192" i="14"/>
  <c r="W192" i="14"/>
  <c r="V193" i="14"/>
  <c r="W193" i="14"/>
  <c r="C182" i="14"/>
  <c r="A182" i="14" s="1"/>
  <c r="C183" i="14"/>
  <c r="A183" i="14" s="1"/>
  <c r="C184" i="14"/>
  <c r="A184" i="14" s="1"/>
  <c r="C185" i="14"/>
  <c r="A185" i="14" s="1"/>
  <c r="C186" i="14"/>
  <c r="A186" i="14" s="1"/>
  <c r="C187" i="14"/>
  <c r="A187" i="14" s="1"/>
  <c r="C188" i="14"/>
  <c r="A188" i="14" s="1"/>
  <c r="C189" i="14"/>
  <c r="A189" i="14" s="1"/>
  <c r="C190" i="14"/>
  <c r="A190" i="14" s="1"/>
  <c r="C191" i="14"/>
  <c r="A191" i="14" s="1"/>
  <c r="C192" i="14"/>
  <c r="A192" i="14" s="1"/>
  <c r="C193" i="14"/>
  <c r="A193" i="14" s="1"/>
  <c r="AH128" i="11"/>
  <c r="AI128" i="11"/>
  <c r="AJ128" i="11"/>
  <c r="AK128" i="11"/>
  <c r="AL128" i="11"/>
  <c r="AM128" i="11"/>
  <c r="AN128" i="11"/>
  <c r="AO128" i="11"/>
  <c r="AP128" i="11"/>
  <c r="AQ128" i="11"/>
  <c r="AR128" i="11"/>
  <c r="AS128" i="11"/>
  <c r="AT128" i="11"/>
  <c r="AU128" i="11"/>
  <c r="AV128" i="11"/>
  <c r="AW128" i="11"/>
  <c r="AH128" i="2"/>
  <c r="AI128" i="2"/>
  <c r="AJ128" i="2"/>
  <c r="AK128" i="2"/>
  <c r="AL128" i="2"/>
  <c r="AM128" i="2"/>
  <c r="AN128" i="2"/>
  <c r="AO128" i="2"/>
  <c r="AP128" i="2"/>
  <c r="AQ128" i="2"/>
  <c r="AR128" i="2"/>
  <c r="AS128" i="2"/>
  <c r="AT128" i="2"/>
  <c r="AU128" i="2"/>
  <c r="AV128" i="2"/>
  <c r="AW128" i="2"/>
  <c r="C189" i="17" l="1"/>
  <c r="C193" i="17"/>
  <c r="C185" i="17"/>
  <c r="C191" i="17"/>
  <c r="C183" i="17"/>
  <c r="A187" i="17"/>
  <c r="C192" i="17"/>
  <c r="C190" i="17"/>
  <c r="C188" i="17"/>
  <c r="C186" i="17"/>
  <c r="C184" i="17"/>
  <c r="C182" i="17"/>
  <c r="AH127" i="2"/>
  <c r="AI127" i="2"/>
  <c r="AJ127" i="2"/>
  <c r="AK127" i="2"/>
  <c r="AL127" i="2"/>
  <c r="AM127" i="2"/>
  <c r="AN127" i="2"/>
  <c r="AO127" i="2"/>
  <c r="AP127" i="2"/>
  <c r="AQ127" i="2"/>
  <c r="AR127" i="2"/>
  <c r="AS127" i="2"/>
  <c r="AT127" i="2"/>
  <c r="AU127" i="2"/>
  <c r="AV127" i="2"/>
  <c r="AW127" i="2"/>
  <c r="AH127" i="11"/>
  <c r="AI127" i="11"/>
  <c r="AJ127" i="11"/>
  <c r="AK127" i="11"/>
  <c r="AL127" i="11"/>
  <c r="AM127" i="11"/>
  <c r="AN127" i="11"/>
  <c r="AO127" i="11"/>
  <c r="AP127" i="11"/>
  <c r="AQ127" i="11"/>
  <c r="AR127" i="11"/>
  <c r="AS127" i="11"/>
  <c r="AT127" i="11"/>
  <c r="AU127" i="11"/>
  <c r="AV127" i="11"/>
  <c r="AW127" i="11"/>
  <c r="D186" i="11" l="1"/>
  <c r="D187" i="11"/>
  <c r="D188" i="11"/>
  <c r="D189" i="11"/>
  <c r="D190" i="11"/>
  <c r="D191" i="11"/>
  <c r="D192" i="11"/>
  <c r="D193" i="11"/>
  <c r="D194" i="11"/>
  <c r="D195" i="11"/>
  <c r="D196" i="11"/>
  <c r="D197" i="11"/>
  <c r="B186" i="11"/>
  <c r="B187" i="11"/>
  <c r="B188" i="11"/>
  <c r="B189" i="11"/>
  <c r="B190" i="11"/>
  <c r="B191" i="11"/>
  <c r="B192" i="11"/>
  <c r="B193" i="11"/>
  <c r="B194" i="11"/>
  <c r="B195" i="11"/>
  <c r="B196" i="11"/>
  <c r="B197" i="11"/>
  <c r="B186" i="2"/>
  <c r="D186" i="2"/>
  <c r="B187" i="2"/>
  <c r="D187" i="2"/>
  <c r="B188" i="2"/>
  <c r="D188" i="2"/>
  <c r="B189" i="2"/>
  <c r="D189" i="2"/>
  <c r="B190" i="2"/>
  <c r="D190" i="2"/>
  <c r="B191" i="2"/>
  <c r="D191" i="2"/>
  <c r="B192" i="2"/>
  <c r="D192" i="2"/>
  <c r="B193" i="2"/>
  <c r="D193" i="2"/>
  <c r="B194" i="2"/>
  <c r="D194" i="2"/>
  <c r="B195" i="2"/>
  <c r="D195" i="2"/>
  <c r="B196" i="2"/>
  <c r="D196" i="2"/>
  <c r="B197" i="2"/>
  <c r="D197" i="2"/>
  <c r="N191" i="11" l="1"/>
  <c r="R191" i="11"/>
  <c r="O191" i="11"/>
  <c r="S191" i="11"/>
  <c r="P191" i="11"/>
  <c r="T191" i="11"/>
  <c r="Q191" i="11"/>
  <c r="M191" i="11"/>
  <c r="P194" i="11"/>
  <c r="T194" i="11"/>
  <c r="M194" i="11"/>
  <c r="Q194" i="11"/>
  <c r="N194" i="11"/>
  <c r="R194" i="11"/>
  <c r="O194" i="11"/>
  <c r="V194" i="11" s="1"/>
  <c r="S194" i="11"/>
  <c r="N190" i="11"/>
  <c r="R190" i="11"/>
  <c r="O190" i="11"/>
  <c r="S190" i="11"/>
  <c r="P190" i="11"/>
  <c r="T190" i="11"/>
  <c r="M190" i="11"/>
  <c r="Q190" i="11"/>
  <c r="P186" i="11"/>
  <c r="T186" i="11"/>
  <c r="M186" i="11"/>
  <c r="Q186" i="11"/>
  <c r="N186" i="11"/>
  <c r="R186" i="11"/>
  <c r="O186" i="11"/>
  <c r="V186" i="11" s="1"/>
  <c r="S186" i="11"/>
  <c r="Y186" i="11" s="1"/>
  <c r="P195" i="11"/>
  <c r="T195" i="11"/>
  <c r="M195" i="11"/>
  <c r="Q195" i="11"/>
  <c r="N195" i="11"/>
  <c r="R195" i="11"/>
  <c r="S195" i="11"/>
  <c r="O195" i="11"/>
  <c r="M197" i="11"/>
  <c r="Q197" i="11"/>
  <c r="N197" i="11"/>
  <c r="R197" i="11"/>
  <c r="O197" i="11"/>
  <c r="S197" i="11"/>
  <c r="Y197" i="11" s="1"/>
  <c r="P197" i="11"/>
  <c r="T197" i="11"/>
  <c r="O193" i="11"/>
  <c r="S193" i="11"/>
  <c r="P193" i="11"/>
  <c r="T193" i="11"/>
  <c r="M193" i="11"/>
  <c r="Q193" i="11"/>
  <c r="N193" i="11"/>
  <c r="R193" i="11"/>
  <c r="M189" i="11"/>
  <c r="Q189" i="11"/>
  <c r="N189" i="11"/>
  <c r="R189" i="11"/>
  <c r="O189" i="11"/>
  <c r="V189" i="11" s="1"/>
  <c r="S189" i="11"/>
  <c r="Y189" i="11" s="1"/>
  <c r="P189" i="11"/>
  <c r="T189" i="11"/>
  <c r="P187" i="11"/>
  <c r="T187" i="11"/>
  <c r="M187" i="11"/>
  <c r="Q187" i="11"/>
  <c r="N187" i="11"/>
  <c r="R187" i="11"/>
  <c r="O187" i="11"/>
  <c r="V187" i="11" s="1"/>
  <c r="S187" i="11"/>
  <c r="Y187" i="11" s="1"/>
  <c r="M196" i="11"/>
  <c r="Q196" i="11"/>
  <c r="N196" i="11"/>
  <c r="R196" i="11"/>
  <c r="O196" i="11"/>
  <c r="V196" i="11" s="1"/>
  <c r="S196" i="11"/>
  <c r="Y196" i="11" s="1"/>
  <c r="P196" i="11"/>
  <c r="T196" i="11"/>
  <c r="O192" i="11"/>
  <c r="S192" i="11"/>
  <c r="P192" i="11"/>
  <c r="T192" i="11"/>
  <c r="M192" i="11"/>
  <c r="Q192" i="11"/>
  <c r="N192" i="11"/>
  <c r="R192" i="11"/>
  <c r="M188" i="11"/>
  <c r="Q188" i="11"/>
  <c r="N188" i="11"/>
  <c r="R188" i="11"/>
  <c r="O188" i="11"/>
  <c r="V188" i="11" s="1"/>
  <c r="S188" i="11"/>
  <c r="Y188" i="11" s="1"/>
  <c r="T188" i="11"/>
  <c r="P188" i="11"/>
  <c r="M196" i="2"/>
  <c r="Q196" i="2"/>
  <c r="R196" i="2"/>
  <c r="N196" i="2"/>
  <c r="S196" i="2"/>
  <c r="O196" i="2"/>
  <c r="P196" i="2"/>
  <c r="T196" i="2"/>
  <c r="N192" i="2"/>
  <c r="R192" i="2"/>
  <c r="O192" i="2"/>
  <c r="S192" i="2"/>
  <c r="T192" i="2"/>
  <c r="P192" i="2"/>
  <c r="Q192" i="2"/>
  <c r="M192" i="2"/>
  <c r="N188" i="2"/>
  <c r="R188" i="2"/>
  <c r="O188" i="2"/>
  <c r="S188" i="2"/>
  <c r="P188" i="2"/>
  <c r="Q188" i="2"/>
  <c r="T188" i="2"/>
  <c r="M188" i="2"/>
  <c r="N197" i="2"/>
  <c r="R197" i="2"/>
  <c r="Q197" i="2"/>
  <c r="M197" i="2"/>
  <c r="S197" i="2"/>
  <c r="O197" i="2"/>
  <c r="P197" i="2"/>
  <c r="T197" i="2"/>
  <c r="M195" i="2"/>
  <c r="Q195" i="2"/>
  <c r="N195" i="2"/>
  <c r="R195" i="2"/>
  <c r="S195" i="2"/>
  <c r="O195" i="2"/>
  <c r="P195" i="2"/>
  <c r="T195" i="2"/>
  <c r="O193" i="2"/>
  <c r="S193" i="2"/>
  <c r="P193" i="2"/>
  <c r="T193" i="2"/>
  <c r="Q193" i="2"/>
  <c r="N193" i="2"/>
  <c r="R193" i="2"/>
  <c r="M193" i="2"/>
  <c r="M191" i="2"/>
  <c r="Q191" i="2"/>
  <c r="N191" i="2"/>
  <c r="R191" i="2"/>
  <c r="O191" i="2"/>
  <c r="V191" i="2" s="1"/>
  <c r="P191" i="2"/>
  <c r="S191" i="2"/>
  <c r="T191" i="2"/>
  <c r="O189" i="2"/>
  <c r="S189" i="2"/>
  <c r="P189" i="2"/>
  <c r="T189" i="2"/>
  <c r="M189" i="2"/>
  <c r="Q189" i="2"/>
  <c r="R189" i="2"/>
  <c r="N189" i="2"/>
  <c r="M187" i="2"/>
  <c r="Q187" i="2"/>
  <c r="N187" i="2"/>
  <c r="R187" i="2"/>
  <c r="S187" i="2"/>
  <c r="P187" i="2"/>
  <c r="T187" i="2"/>
  <c r="O187" i="2"/>
  <c r="P194" i="2"/>
  <c r="T194" i="2"/>
  <c r="M194" i="2"/>
  <c r="Q194" i="2"/>
  <c r="N194" i="2"/>
  <c r="O194" i="2"/>
  <c r="R194" i="2"/>
  <c r="S194" i="2"/>
  <c r="Y194" i="2" s="1"/>
  <c r="P190" i="2"/>
  <c r="T190" i="2"/>
  <c r="M190" i="2"/>
  <c r="Q190" i="2"/>
  <c r="R190" i="2"/>
  <c r="O190" i="2"/>
  <c r="S190" i="2"/>
  <c r="N190" i="2"/>
  <c r="P186" i="2"/>
  <c r="T186" i="2"/>
  <c r="M186" i="2"/>
  <c r="Q186" i="2"/>
  <c r="N186" i="2"/>
  <c r="R186" i="2"/>
  <c r="S186" i="2"/>
  <c r="O186" i="2"/>
  <c r="E193" i="17"/>
  <c r="D193" i="14"/>
  <c r="E190" i="17"/>
  <c r="D190" i="14"/>
  <c r="E186" i="17"/>
  <c r="D186" i="14"/>
  <c r="E182" i="17"/>
  <c r="D182" i="14"/>
  <c r="E192" i="17"/>
  <c r="D192" i="14"/>
  <c r="E188" i="17"/>
  <c r="D188" i="14"/>
  <c r="E184" i="17"/>
  <c r="D184" i="14"/>
  <c r="E191" i="17"/>
  <c r="D191" i="14"/>
  <c r="D189" i="14"/>
  <c r="E189" i="17"/>
  <c r="E187" i="17"/>
  <c r="D187" i="14"/>
  <c r="D185" i="14"/>
  <c r="E185" i="17"/>
  <c r="E183" i="17"/>
  <c r="D183" i="14"/>
  <c r="B191" i="14"/>
  <c r="B191" i="17"/>
  <c r="B187" i="14"/>
  <c r="B187" i="17"/>
  <c r="B183" i="14"/>
  <c r="B183" i="17"/>
  <c r="B193" i="17"/>
  <c r="B193" i="14"/>
  <c r="B189" i="17"/>
  <c r="B189" i="14"/>
  <c r="B185" i="17"/>
  <c r="B185" i="14"/>
  <c r="B190" i="17"/>
  <c r="B190" i="14"/>
  <c r="B186" i="17"/>
  <c r="B186" i="14"/>
  <c r="B182" i="17"/>
  <c r="B182" i="14"/>
  <c r="B192" i="17"/>
  <c r="B192" i="14"/>
  <c r="B188" i="14"/>
  <c r="B188" i="17"/>
  <c r="B184" i="17"/>
  <c r="B184" i="14"/>
  <c r="Q311" i="2" l="1"/>
  <c r="R312" i="2" s="1"/>
  <c r="U190" i="2"/>
  <c r="Y187" i="2"/>
  <c r="Z197" i="2"/>
  <c r="V188" i="2"/>
  <c r="V192" i="2"/>
  <c r="Y192" i="2"/>
  <c r="V195" i="11"/>
  <c r="X187" i="2"/>
  <c r="Z189" i="2"/>
  <c r="Z191" i="2"/>
  <c r="X191" i="2"/>
  <c r="Z195" i="2"/>
  <c r="X195" i="2"/>
  <c r="Y188" i="2"/>
  <c r="Z196" i="2"/>
  <c r="Z187" i="2"/>
  <c r="X189" i="2"/>
  <c r="Y191" i="2"/>
  <c r="U196" i="2"/>
  <c r="Q311" i="11"/>
  <c r="V187" i="2"/>
  <c r="U189" i="2"/>
  <c r="Z193" i="2"/>
  <c r="U187" i="2"/>
  <c r="W189" i="2"/>
  <c r="U191" i="2"/>
  <c r="X193" i="2"/>
  <c r="W195" i="2"/>
  <c r="U195" i="2"/>
  <c r="W196" i="2"/>
  <c r="V197" i="11"/>
  <c r="Y194" i="11"/>
  <c r="Y195" i="2"/>
  <c r="V190" i="2"/>
  <c r="V194" i="2"/>
  <c r="Z188" i="2"/>
  <c r="X196" i="2"/>
  <c r="Y196" i="2"/>
  <c r="Y191" i="11"/>
  <c r="M311" i="2"/>
  <c r="X187" i="11"/>
  <c r="Z187" i="11"/>
  <c r="X195" i="11"/>
  <c r="Z195" i="11"/>
  <c r="X186" i="11"/>
  <c r="Z186" i="11"/>
  <c r="Z190" i="11"/>
  <c r="X190" i="11"/>
  <c r="X194" i="11"/>
  <c r="Z194" i="11"/>
  <c r="Z191" i="11"/>
  <c r="X191" i="11"/>
  <c r="M311" i="11"/>
  <c r="U187" i="11"/>
  <c r="W187" i="11"/>
  <c r="U195" i="11"/>
  <c r="W195" i="11"/>
  <c r="U186" i="11"/>
  <c r="W186" i="11"/>
  <c r="W190" i="11"/>
  <c r="U190" i="11"/>
  <c r="U194" i="11"/>
  <c r="W194" i="11"/>
  <c r="W191" i="11"/>
  <c r="U191" i="11"/>
  <c r="Y192" i="11"/>
  <c r="Y193" i="11"/>
  <c r="V192" i="11"/>
  <c r="V193" i="11"/>
  <c r="W188" i="11"/>
  <c r="X188" i="11"/>
  <c r="X192" i="11"/>
  <c r="Z192" i="11"/>
  <c r="Z196" i="11"/>
  <c r="X196" i="11"/>
  <c r="Z189" i="11"/>
  <c r="X189" i="11"/>
  <c r="X193" i="11"/>
  <c r="Z193" i="11"/>
  <c r="Z197" i="11"/>
  <c r="X197" i="11"/>
  <c r="Y190" i="11"/>
  <c r="Z188" i="11"/>
  <c r="U188" i="11"/>
  <c r="U192" i="11"/>
  <c r="W192" i="11"/>
  <c r="W196" i="11"/>
  <c r="U196" i="11"/>
  <c r="W189" i="11"/>
  <c r="U189" i="11"/>
  <c r="U193" i="11"/>
  <c r="W193" i="11"/>
  <c r="W197" i="11"/>
  <c r="U197" i="11"/>
  <c r="Y195" i="11"/>
  <c r="V190" i="11"/>
  <c r="V191" i="11"/>
  <c r="V186" i="2"/>
  <c r="W193" i="2"/>
  <c r="W197" i="2"/>
  <c r="X186" i="2"/>
  <c r="Z186" i="2"/>
  <c r="Z190" i="2"/>
  <c r="Z194" i="2"/>
  <c r="W187" i="2"/>
  <c r="Y189" i="2"/>
  <c r="W191" i="2"/>
  <c r="U193" i="2"/>
  <c r="Y193" i="2"/>
  <c r="V195" i="2"/>
  <c r="V197" i="2"/>
  <c r="X197" i="2"/>
  <c r="X188" i="2"/>
  <c r="W192" i="2"/>
  <c r="X192" i="2"/>
  <c r="Y186" i="2"/>
  <c r="Y190" i="2"/>
  <c r="X194" i="2"/>
  <c r="U186" i="2"/>
  <c r="W186" i="2"/>
  <c r="X190" i="2"/>
  <c r="W190" i="2"/>
  <c r="U194" i="2"/>
  <c r="W194" i="2"/>
  <c r="V189" i="2"/>
  <c r="V193" i="2"/>
  <c r="Y197" i="2"/>
  <c r="U197" i="2"/>
  <c r="W188" i="2"/>
  <c r="U188" i="2"/>
  <c r="Z192" i="2"/>
  <c r="U192" i="2"/>
  <c r="V196" i="2"/>
  <c r="AH126" i="11"/>
  <c r="AH306" i="11" s="1"/>
  <c r="AI126" i="11"/>
  <c r="AJ126" i="11"/>
  <c r="AK126" i="11"/>
  <c r="AL126" i="11"/>
  <c r="AL306" i="11" s="1"/>
  <c r="AM126" i="11"/>
  <c r="AN126" i="11"/>
  <c r="AO126" i="11"/>
  <c r="AP126" i="11"/>
  <c r="AQ126" i="11"/>
  <c r="AR126" i="11"/>
  <c r="AS126" i="11"/>
  <c r="AT126" i="11"/>
  <c r="AU126" i="11"/>
  <c r="AV126" i="11"/>
  <c r="AW126" i="11"/>
  <c r="N312" i="11" l="1"/>
  <c r="R312" i="11"/>
  <c r="N312" i="2"/>
  <c r="AH126" i="2"/>
  <c r="AI126" i="2"/>
  <c r="AJ126" i="2"/>
  <c r="AK126" i="2"/>
  <c r="AL126" i="2"/>
  <c r="AM126" i="2"/>
  <c r="AN126" i="2"/>
  <c r="AO126" i="2"/>
  <c r="AP126" i="2"/>
  <c r="AQ126" i="2"/>
  <c r="AR126" i="2"/>
  <c r="AS126" i="2"/>
  <c r="AT126" i="2"/>
  <c r="AU126" i="2"/>
  <c r="AV126" i="2"/>
  <c r="AW126" i="2"/>
  <c r="AH125" i="11" l="1"/>
  <c r="AI125" i="11"/>
  <c r="AJ125" i="11"/>
  <c r="AK125" i="11"/>
  <c r="AL125" i="11"/>
  <c r="AM125" i="11"/>
  <c r="AN125" i="11"/>
  <c r="AO125" i="11"/>
  <c r="AP125" i="11"/>
  <c r="AQ125" i="11"/>
  <c r="AR125" i="11"/>
  <c r="AS125" i="11"/>
  <c r="AT125" i="11"/>
  <c r="AU125" i="11"/>
  <c r="AV125" i="11"/>
  <c r="AW125" i="11"/>
  <c r="AH125" i="2"/>
  <c r="AI125" i="2"/>
  <c r="AJ125" i="2"/>
  <c r="AK125" i="2"/>
  <c r="AL125" i="2"/>
  <c r="AM125" i="2"/>
  <c r="AN125" i="2"/>
  <c r="AO125" i="2"/>
  <c r="AP125" i="2"/>
  <c r="AQ125" i="2"/>
  <c r="AR125" i="2"/>
  <c r="AS125" i="2"/>
  <c r="AT125" i="2"/>
  <c r="AU125" i="2"/>
  <c r="AV125" i="2"/>
  <c r="AW125" i="2"/>
  <c r="AH124" i="11" l="1"/>
  <c r="AI124" i="11"/>
  <c r="AJ124" i="11"/>
  <c r="AK124" i="11"/>
  <c r="AL124" i="11"/>
  <c r="AM124" i="11"/>
  <c r="AN124" i="11"/>
  <c r="AO124" i="11"/>
  <c r="AP124" i="11"/>
  <c r="AQ124" i="11"/>
  <c r="AR124" i="11"/>
  <c r="AS124" i="11"/>
  <c r="AT124" i="11"/>
  <c r="AU124" i="11"/>
  <c r="AV124" i="11"/>
  <c r="AW124" i="11"/>
  <c r="AH124" i="2"/>
  <c r="AI124" i="2"/>
  <c r="AJ124" i="2"/>
  <c r="AK124" i="2"/>
  <c r="AL124" i="2"/>
  <c r="AM124" i="2"/>
  <c r="AN124" i="2"/>
  <c r="AO124" i="2"/>
  <c r="AP124" i="2"/>
  <c r="AQ124" i="2"/>
  <c r="AR124" i="2"/>
  <c r="AS124" i="2"/>
  <c r="AT124" i="2"/>
  <c r="AU124" i="2"/>
  <c r="AV124" i="2"/>
  <c r="AW124" i="2"/>
  <c r="AH123" i="11" l="1"/>
  <c r="AI123" i="11"/>
  <c r="AJ123" i="11"/>
  <c r="AK123" i="11"/>
  <c r="AL123" i="11"/>
  <c r="AM123" i="11"/>
  <c r="AN123" i="11"/>
  <c r="AO123" i="11"/>
  <c r="AP123" i="11"/>
  <c r="AQ123" i="11"/>
  <c r="AR123" i="11"/>
  <c r="AS123" i="11"/>
  <c r="AT123" i="11"/>
  <c r="AU123" i="11"/>
  <c r="AV123" i="11"/>
  <c r="AW123" i="11"/>
  <c r="AH123" i="2"/>
  <c r="AI123" i="2"/>
  <c r="AJ123" i="2"/>
  <c r="AK123" i="2"/>
  <c r="AL123" i="2"/>
  <c r="AM123" i="2"/>
  <c r="AN123" i="2"/>
  <c r="AO123" i="2"/>
  <c r="AP123" i="2"/>
  <c r="AQ123" i="2"/>
  <c r="AR123" i="2"/>
  <c r="AS123" i="2"/>
  <c r="AT123" i="2"/>
  <c r="AU123" i="2"/>
  <c r="AV123" i="2"/>
  <c r="AW123" i="2"/>
  <c r="AH122" i="11" l="1"/>
  <c r="AI122" i="11"/>
  <c r="AJ122" i="11"/>
  <c r="AK122" i="11"/>
  <c r="AL122" i="11"/>
  <c r="AM122" i="11"/>
  <c r="AN122" i="11"/>
  <c r="AO122" i="11"/>
  <c r="AP122" i="11"/>
  <c r="AQ122" i="11"/>
  <c r="AR122" i="11"/>
  <c r="AS122" i="11"/>
  <c r="AT122" i="11"/>
  <c r="AU122" i="11"/>
  <c r="AV122" i="11"/>
  <c r="AW122" i="11"/>
  <c r="AH122" i="2"/>
  <c r="AI122" i="2"/>
  <c r="AJ122" i="2"/>
  <c r="AK122" i="2"/>
  <c r="AL122" i="2"/>
  <c r="AM122" i="2"/>
  <c r="AN122" i="2"/>
  <c r="AO122" i="2"/>
  <c r="AP122" i="2"/>
  <c r="AQ122" i="2"/>
  <c r="AR122" i="2"/>
  <c r="AS122" i="2"/>
  <c r="AT122" i="2"/>
  <c r="AU122" i="2"/>
  <c r="AV122" i="2"/>
  <c r="AW122" i="2"/>
  <c r="AH121" i="11" l="1"/>
  <c r="AI121" i="11"/>
  <c r="AJ121" i="11"/>
  <c r="AK121" i="11"/>
  <c r="AL121" i="11"/>
  <c r="AM121" i="11"/>
  <c r="AN121" i="11"/>
  <c r="AO121" i="11"/>
  <c r="AP121" i="11"/>
  <c r="AQ121" i="11"/>
  <c r="AR121" i="11"/>
  <c r="AS121" i="11"/>
  <c r="AT121" i="11"/>
  <c r="AU121" i="11"/>
  <c r="AV121" i="11"/>
  <c r="AW121" i="11"/>
  <c r="AH121" i="2"/>
  <c r="AI121" i="2"/>
  <c r="AJ121" i="2"/>
  <c r="AK121" i="2"/>
  <c r="AL121" i="2"/>
  <c r="AM121" i="2"/>
  <c r="AN121" i="2"/>
  <c r="AO121" i="2"/>
  <c r="AP121" i="2"/>
  <c r="AQ121" i="2"/>
  <c r="AR121" i="2"/>
  <c r="AS121" i="2"/>
  <c r="AT121" i="2"/>
  <c r="AU121" i="2"/>
  <c r="AV121" i="2"/>
  <c r="AW121" i="2"/>
  <c r="AH120" i="11" l="1"/>
  <c r="AI120" i="11"/>
  <c r="AJ120" i="11"/>
  <c r="AK120" i="11"/>
  <c r="AL120" i="11"/>
  <c r="AM120" i="11"/>
  <c r="AN120" i="11"/>
  <c r="AO120" i="11"/>
  <c r="AP120" i="11"/>
  <c r="AQ120" i="11"/>
  <c r="AR120" i="11"/>
  <c r="AS120" i="11"/>
  <c r="AT120" i="11"/>
  <c r="AU120" i="11"/>
  <c r="AV120" i="11"/>
  <c r="AW120" i="11"/>
  <c r="AH120" i="2"/>
  <c r="AI120" i="2"/>
  <c r="AJ120" i="2"/>
  <c r="AK120" i="2"/>
  <c r="AL120" i="2"/>
  <c r="AM120" i="2"/>
  <c r="AN120" i="2"/>
  <c r="AO120" i="2"/>
  <c r="AP120" i="2"/>
  <c r="AQ120" i="2"/>
  <c r="AR120" i="2"/>
  <c r="AS120" i="2"/>
  <c r="AT120" i="2"/>
  <c r="AU120" i="2"/>
  <c r="AV120" i="2"/>
  <c r="AW120" i="2"/>
  <c r="AH119" i="11" l="1"/>
  <c r="AI119" i="11"/>
  <c r="AJ119" i="11"/>
  <c r="AK119" i="11"/>
  <c r="AL119" i="11"/>
  <c r="AM119" i="11"/>
  <c r="AN119" i="11"/>
  <c r="AO119" i="11"/>
  <c r="AP119" i="11"/>
  <c r="AQ119" i="11"/>
  <c r="AR119" i="11"/>
  <c r="AS119" i="11"/>
  <c r="AT119" i="11"/>
  <c r="AU119" i="11"/>
  <c r="AV119" i="11"/>
  <c r="AW119" i="11"/>
  <c r="AH119" i="2"/>
  <c r="AI119" i="2"/>
  <c r="AJ119" i="2"/>
  <c r="AK119" i="2"/>
  <c r="AL119" i="2"/>
  <c r="AM119" i="2"/>
  <c r="AN119" i="2"/>
  <c r="AO119" i="2"/>
  <c r="AP119" i="2"/>
  <c r="AQ119" i="2"/>
  <c r="AR119" i="2"/>
  <c r="AS119" i="2"/>
  <c r="AT119" i="2"/>
  <c r="AU119" i="2"/>
  <c r="AV119" i="2"/>
  <c r="AW119" i="2"/>
  <c r="AH118" i="11" l="1"/>
  <c r="AI118" i="11"/>
  <c r="AJ118" i="11"/>
  <c r="AK118" i="11"/>
  <c r="AL118" i="11"/>
  <c r="AM118" i="11"/>
  <c r="AN118" i="11"/>
  <c r="AO118" i="11"/>
  <c r="AP118" i="11"/>
  <c r="AQ118" i="11"/>
  <c r="AR118" i="11"/>
  <c r="AS118" i="11"/>
  <c r="AT118" i="11"/>
  <c r="AU118" i="11"/>
  <c r="AV118" i="11"/>
  <c r="AW118" i="11"/>
  <c r="AH118" i="2"/>
  <c r="AI118" i="2"/>
  <c r="AJ118" i="2"/>
  <c r="AK118" i="2"/>
  <c r="AL118" i="2"/>
  <c r="AM118" i="2"/>
  <c r="AN118" i="2"/>
  <c r="AO118" i="2"/>
  <c r="AP118" i="2"/>
  <c r="AQ118" i="2"/>
  <c r="AR118" i="2"/>
  <c r="AS118" i="2"/>
  <c r="AT118" i="2"/>
  <c r="AU118" i="2"/>
  <c r="AV118" i="2"/>
  <c r="AW118" i="2"/>
  <c r="AH117" i="11" l="1"/>
  <c r="AI117" i="11"/>
  <c r="AJ117" i="11"/>
  <c r="AK117" i="11"/>
  <c r="AL117" i="11"/>
  <c r="AM117" i="11"/>
  <c r="AN117" i="11"/>
  <c r="AO117" i="11"/>
  <c r="AP117" i="11"/>
  <c r="AQ117" i="11"/>
  <c r="AR117" i="11"/>
  <c r="AS117" i="11"/>
  <c r="AT117" i="11"/>
  <c r="AU117" i="11"/>
  <c r="AV117" i="11"/>
  <c r="AW117" i="11"/>
  <c r="AH117" i="2"/>
  <c r="AI117" i="2"/>
  <c r="AJ117" i="2"/>
  <c r="AK117" i="2"/>
  <c r="AL117" i="2"/>
  <c r="AM117" i="2"/>
  <c r="AN117" i="2"/>
  <c r="AO117" i="2"/>
  <c r="AP117" i="2"/>
  <c r="AQ117" i="2"/>
  <c r="AR117" i="2"/>
  <c r="AS117" i="2"/>
  <c r="AT117" i="2"/>
  <c r="AU117" i="2"/>
  <c r="AV117" i="2"/>
  <c r="AW117" i="2"/>
  <c r="AH116" i="11" l="1"/>
  <c r="AI116" i="11"/>
  <c r="AJ116" i="11"/>
  <c r="AK116" i="11"/>
  <c r="AL116" i="11"/>
  <c r="AM116" i="11"/>
  <c r="AN116" i="11"/>
  <c r="AO116" i="11"/>
  <c r="AP116" i="11"/>
  <c r="AQ116" i="11"/>
  <c r="AR116" i="11"/>
  <c r="AS116" i="11"/>
  <c r="AT116" i="11"/>
  <c r="AU116" i="11"/>
  <c r="AV116" i="11"/>
  <c r="AW116" i="11"/>
  <c r="AH116" i="2"/>
  <c r="AI116" i="2"/>
  <c r="AJ116" i="2"/>
  <c r="AK116" i="2"/>
  <c r="AL116" i="2"/>
  <c r="AM116" i="2"/>
  <c r="AN116" i="2"/>
  <c r="AO116" i="2"/>
  <c r="AP116" i="2"/>
  <c r="AQ116" i="2"/>
  <c r="AR116" i="2"/>
  <c r="AS116" i="2"/>
  <c r="AT116" i="2"/>
  <c r="AU116" i="2"/>
  <c r="AV116" i="2"/>
  <c r="AW116" i="2"/>
  <c r="AH115" i="11" l="1"/>
  <c r="AI115" i="11"/>
  <c r="AJ115" i="11"/>
  <c r="AK115" i="11"/>
  <c r="AL115" i="11"/>
  <c r="AM115" i="11"/>
  <c r="AN115" i="11"/>
  <c r="AO115" i="11"/>
  <c r="AP115" i="11"/>
  <c r="AQ115" i="11"/>
  <c r="AR115" i="11"/>
  <c r="AS115" i="11"/>
  <c r="AT115" i="11"/>
  <c r="AU115" i="11"/>
  <c r="AV115" i="11"/>
  <c r="AW115" i="11"/>
  <c r="AH115" i="2"/>
  <c r="AI115" i="2"/>
  <c r="AJ115" i="2"/>
  <c r="AK115" i="2"/>
  <c r="AL115" i="2"/>
  <c r="AM115" i="2"/>
  <c r="AN115" i="2"/>
  <c r="AO115" i="2"/>
  <c r="AP115" i="2"/>
  <c r="AQ115" i="2"/>
  <c r="AR115" i="2"/>
  <c r="AS115" i="2"/>
  <c r="AT115" i="2"/>
  <c r="AU115" i="2"/>
  <c r="AV115" i="2"/>
  <c r="AW115" i="2"/>
  <c r="AH114" i="11" l="1"/>
  <c r="AH305" i="11" s="1"/>
  <c r="AI306" i="11" s="1"/>
  <c r="AI114" i="11"/>
  <c r="AJ114" i="11"/>
  <c r="AK114" i="11"/>
  <c r="AL114" i="11"/>
  <c r="AL305" i="11" s="1"/>
  <c r="AM306" i="11" s="1"/>
  <c r="AM114" i="11"/>
  <c r="AN114" i="11"/>
  <c r="AO114" i="11"/>
  <c r="AP114" i="11"/>
  <c r="AP305" i="11" s="1"/>
  <c r="AQ114" i="11"/>
  <c r="AR114" i="11"/>
  <c r="AS114" i="11"/>
  <c r="AT114" i="11"/>
  <c r="AT305" i="11" s="1"/>
  <c r="AU114" i="11"/>
  <c r="AV114" i="11"/>
  <c r="AW114" i="11"/>
  <c r="AH114" i="2"/>
  <c r="AH305" i="2" s="1"/>
  <c r="AI114" i="2"/>
  <c r="AJ114" i="2"/>
  <c r="AK114" i="2"/>
  <c r="AL114" i="2"/>
  <c r="AL305" i="2" s="1"/>
  <c r="AM114" i="2"/>
  <c r="AN114" i="2"/>
  <c r="AO114" i="2"/>
  <c r="AP114" i="2"/>
  <c r="AP305" i="2" s="1"/>
  <c r="AQ114" i="2"/>
  <c r="AR114" i="2"/>
  <c r="AS114" i="2"/>
  <c r="AT114" i="2"/>
  <c r="AT305" i="2" s="1"/>
  <c r="AU114" i="2"/>
  <c r="AV114" i="2"/>
  <c r="AW114" i="2"/>
  <c r="BX2" i="8" l="1"/>
  <c r="BX9" i="8" s="1"/>
  <c r="BY2" i="8"/>
  <c r="BY5" i="8" s="1"/>
  <c r="BZ2" i="8"/>
  <c r="BZ3" i="8" s="1"/>
  <c r="CA2" i="8"/>
  <c r="CA4" i="8" s="1"/>
  <c r="CB2" i="8"/>
  <c r="CB3" i="8" s="1"/>
  <c r="CC2" i="8"/>
  <c r="CC4" i="8" s="1"/>
  <c r="CD2" i="8"/>
  <c r="CD3" i="8" s="1"/>
  <c r="CE2" i="8"/>
  <c r="CE3" i="8" s="1"/>
  <c r="CF2" i="8"/>
  <c r="CF4" i="8" s="1"/>
  <c r="CG2" i="8"/>
  <c r="CG5" i="8" s="1"/>
  <c r="CH2" i="8"/>
  <c r="CH4" i="8" s="1"/>
  <c r="CI2" i="8"/>
  <c r="CI3" i="8" s="1"/>
  <c r="BX3" i="8" l="1"/>
  <c r="BX10" i="8"/>
  <c r="CB6" i="8"/>
  <c r="BY3" i="8"/>
  <c r="CG8" i="8"/>
  <c r="CG3" i="8"/>
  <c r="CF10" i="8"/>
  <c r="CB4" i="8"/>
  <c r="CF8" i="8"/>
  <c r="BZ8" i="8"/>
  <c r="CB9" i="8"/>
  <c r="BX7" i="8"/>
  <c r="CF5" i="8"/>
  <c r="CF3" i="8"/>
  <c r="CF7" i="8"/>
  <c r="BX5" i="8"/>
  <c r="BZ9" i="8"/>
  <c r="CH3" i="8"/>
  <c r="CC10" i="8"/>
  <c r="CG9" i="8"/>
  <c r="BY8" i="8"/>
  <c r="CC7" i="8"/>
  <c r="CG6" i="8"/>
  <c r="BY6" i="8"/>
  <c r="CC5" i="8"/>
  <c r="CG4" i="8"/>
  <c r="BY4" i="8"/>
  <c r="CB10" i="8"/>
  <c r="CF9" i="8"/>
  <c r="BY9" i="8"/>
  <c r="CC8" i="8"/>
  <c r="BX8" i="8"/>
  <c r="CB7" i="8"/>
  <c r="CF6" i="8"/>
  <c r="BX6" i="8"/>
  <c r="CB5" i="8"/>
  <c r="BX4" i="8"/>
  <c r="CC3" i="8"/>
  <c r="CG10" i="8"/>
  <c r="BY10" i="8"/>
  <c r="CC9" i="8"/>
  <c r="CB8" i="8"/>
  <c r="CG7" i="8"/>
  <c r="BY7" i="8"/>
  <c r="CC6" i="8"/>
  <c r="CH10" i="8"/>
  <c r="CD5" i="8"/>
  <c r="CD6" i="8"/>
  <c r="CD9" i="8"/>
  <c r="CH6" i="8"/>
  <c r="BZ4" i="8"/>
  <c r="CD10" i="8"/>
  <c r="CH7" i="8"/>
  <c r="BZ5" i="8"/>
  <c r="CH9" i="8"/>
  <c r="CD8" i="8"/>
  <c r="BZ7" i="8"/>
  <c r="CH5" i="8"/>
  <c r="CD4" i="8"/>
  <c r="BZ10" i="8"/>
  <c r="CH8" i="8"/>
  <c r="CD7" i="8"/>
  <c r="BZ6" i="8"/>
  <c r="CA3" i="8"/>
  <c r="CI10" i="8"/>
  <c r="CE10" i="8"/>
  <c r="CA10" i="8"/>
  <c r="CI9" i="8"/>
  <c r="CE9" i="8"/>
  <c r="CA9" i="8"/>
  <c r="CI8" i="8"/>
  <c r="CE8" i="8"/>
  <c r="CA8" i="8"/>
  <c r="CI7" i="8"/>
  <c r="CE7" i="8"/>
  <c r="CA7" i="8"/>
  <c r="CI6" i="8"/>
  <c r="CE6" i="8"/>
  <c r="CA6" i="8"/>
  <c r="CI5" i="8"/>
  <c r="CE5" i="8"/>
  <c r="CA5" i="8"/>
  <c r="CI4" i="8"/>
  <c r="CE4" i="8"/>
  <c r="H182" i="14" l="1"/>
  <c r="H183" i="14"/>
  <c r="H185" i="14"/>
  <c r="H187" i="14"/>
  <c r="H189" i="14"/>
  <c r="H191" i="14"/>
  <c r="H193" i="14"/>
  <c r="H184" i="14"/>
  <c r="H186" i="14"/>
  <c r="H188" i="14"/>
  <c r="H190" i="14"/>
  <c r="H192" i="14"/>
  <c r="D180" i="17"/>
  <c r="A180" i="17" s="1"/>
  <c r="D181" i="17"/>
  <c r="C181" i="17" s="1"/>
  <c r="D170" i="17"/>
  <c r="A170" i="17" s="1"/>
  <c r="D171" i="17"/>
  <c r="A171" i="17" s="1"/>
  <c r="D172" i="17"/>
  <c r="C172" i="17" s="1"/>
  <c r="D173" i="17"/>
  <c r="A173" i="17" s="1"/>
  <c r="D174" i="17"/>
  <c r="A174" i="17" s="1"/>
  <c r="D175" i="17"/>
  <c r="C175" i="17" s="1"/>
  <c r="D176" i="17"/>
  <c r="C176" i="17" s="1"/>
  <c r="D177" i="17"/>
  <c r="A177" i="17" s="1"/>
  <c r="D178" i="17"/>
  <c r="A178" i="17" s="1"/>
  <c r="D179" i="17"/>
  <c r="A179" i="17" s="1"/>
  <c r="V170" i="14"/>
  <c r="W170" i="14"/>
  <c r="V171" i="14"/>
  <c r="W171" i="14"/>
  <c r="V172" i="14"/>
  <c r="W172" i="14"/>
  <c r="V173" i="14"/>
  <c r="W173" i="14"/>
  <c r="V174" i="14"/>
  <c r="W174" i="14"/>
  <c r="V175" i="14"/>
  <c r="W175" i="14"/>
  <c r="V176" i="14"/>
  <c r="W176" i="14"/>
  <c r="V177" i="14"/>
  <c r="W177" i="14"/>
  <c r="V178" i="14"/>
  <c r="W178" i="14"/>
  <c r="V179" i="14"/>
  <c r="W179" i="14"/>
  <c r="V180" i="14"/>
  <c r="W180" i="14"/>
  <c r="V181" i="14"/>
  <c r="W181" i="14"/>
  <c r="C181" i="14"/>
  <c r="A181" i="14" s="1"/>
  <c r="C170" i="14"/>
  <c r="A170" i="14" s="1"/>
  <c r="C171" i="14"/>
  <c r="A171" i="14" s="1"/>
  <c r="C172" i="14"/>
  <c r="A172" i="14" s="1"/>
  <c r="C173" i="14"/>
  <c r="A173" i="14" s="1"/>
  <c r="C174" i="14"/>
  <c r="A174" i="14" s="1"/>
  <c r="C175" i="14"/>
  <c r="A175" i="14" s="1"/>
  <c r="C176" i="14"/>
  <c r="A176" i="14" s="1"/>
  <c r="C177" i="14"/>
  <c r="A177" i="14" s="1"/>
  <c r="C178" i="14"/>
  <c r="A178" i="14" s="1"/>
  <c r="C179" i="14"/>
  <c r="A179" i="14" s="1"/>
  <c r="C180" i="14"/>
  <c r="A180" i="14" s="1"/>
  <c r="B174" i="11"/>
  <c r="D174" i="11"/>
  <c r="B175" i="11"/>
  <c r="D175" i="11"/>
  <c r="B176" i="11"/>
  <c r="D176" i="11"/>
  <c r="B177" i="11"/>
  <c r="D177" i="11"/>
  <c r="B178" i="11"/>
  <c r="D178" i="11"/>
  <c r="B179" i="11"/>
  <c r="D179" i="11"/>
  <c r="B180" i="11"/>
  <c r="D180" i="11"/>
  <c r="B181" i="11"/>
  <c r="D181" i="11"/>
  <c r="B182" i="11"/>
  <c r="D182" i="11"/>
  <c r="B183" i="11"/>
  <c r="D183" i="11"/>
  <c r="B184" i="11"/>
  <c r="D184" i="11"/>
  <c r="B185" i="11"/>
  <c r="D185" i="11"/>
  <c r="B174" i="2"/>
  <c r="B170" i="17" s="1"/>
  <c r="D174" i="2"/>
  <c r="B175" i="2"/>
  <c r="B171" i="17" s="1"/>
  <c r="D175" i="2"/>
  <c r="B176" i="2"/>
  <c r="B172" i="14" s="1"/>
  <c r="D176" i="2"/>
  <c r="B177" i="2"/>
  <c r="B173" i="14" s="1"/>
  <c r="D177" i="2"/>
  <c r="B178" i="2"/>
  <c r="B174" i="14" s="1"/>
  <c r="D178" i="2"/>
  <c r="B179" i="2"/>
  <c r="B175" i="17" s="1"/>
  <c r="D179" i="2"/>
  <c r="B180" i="2"/>
  <c r="B176" i="14" s="1"/>
  <c r="D180" i="2"/>
  <c r="B181" i="2"/>
  <c r="B177" i="17" s="1"/>
  <c r="D181" i="2"/>
  <c r="B182" i="2"/>
  <c r="B178" i="17" s="1"/>
  <c r="D182" i="2"/>
  <c r="B183" i="2"/>
  <c r="B179" i="17" s="1"/>
  <c r="D183" i="2"/>
  <c r="B184" i="2"/>
  <c r="B180" i="17" s="1"/>
  <c r="D184" i="2"/>
  <c r="B185" i="2"/>
  <c r="B181" i="17" s="1"/>
  <c r="D185" i="2"/>
  <c r="C171" i="17" l="1"/>
  <c r="P184" i="11"/>
  <c r="T184" i="11"/>
  <c r="M184" i="11"/>
  <c r="Q184" i="11"/>
  <c r="N184" i="11"/>
  <c r="R184" i="11"/>
  <c r="S184" i="11"/>
  <c r="O184" i="11"/>
  <c r="O182" i="11"/>
  <c r="S182" i="11"/>
  <c r="P182" i="11"/>
  <c r="T182" i="11"/>
  <c r="M182" i="11"/>
  <c r="Q182" i="11"/>
  <c r="N182" i="11"/>
  <c r="R182" i="11"/>
  <c r="N180" i="11"/>
  <c r="R180" i="11"/>
  <c r="O180" i="11"/>
  <c r="S180" i="11"/>
  <c r="P180" i="11"/>
  <c r="T180" i="11"/>
  <c r="Q180" i="11"/>
  <c r="M180" i="11"/>
  <c r="O178" i="11"/>
  <c r="S178" i="11"/>
  <c r="P178" i="11"/>
  <c r="T178" i="11"/>
  <c r="M178" i="11"/>
  <c r="Q178" i="11"/>
  <c r="N178" i="11"/>
  <c r="R178" i="11"/>
  <c r="O176" i="11"/>
  <c r="S176" i="11"/>
  <c r="P176" i="11"/>
  <c r="T176" i="11"/>
  <c r="M176" i="11"/>
  <c r="Q176" i="11"/>
  <c r="R176" i="11"/>
  <c r="N176" i="11"/>
  <c r="O174" i="11"/>
  <c r="S174" i="11"/>
  <c r="P174" i="11"/>
  <c r="T174" i="11"/>
  <c r="M174" i="11"/>
  <c r="Q174" i="11"/>
  <c r="N174" i="11"/>
  <c r="R174" i="11"/>
  <c r="P185" i="11"/>
  <c r="T185" i="11"/>
  <c r="M185" i="11"/>
  <c r="Q185" i="11"/>
  <c r="N185" i="11"/>
  <c r="R185" i="11"/>
  <c r="O185" i="11"/>
  <c r="V185" i="11" s="1"/>
  <c r="S185" i="11"/>
  <c r="O183" i="11"/>
  <c r="S183" i="11"/>
  <c r="P183" i="11"/>
  <c r="T183" i="11"/>
  <c r="M183" i="11"/>
  <c r="Q183" i="11"/>
  <c r="N183" i="11"/>
  <c r="R183" i="11"/>
  <c r="N181" i="11"/>
  <c r="R181" i="11"/>
  <c r="O181" i="11"/>
  <c r="S181" i="11"/>
  <c r="P181" i="11"/>
  <c r="T181" i="11"/>
  <c r="M181" i="11"/>
  <c r="Q181" i="11"/>
  <c r="O179" i="11"/>
  <c r="P179" i="11"/>
  <c r="M179" i="11"/>
  <c r="Q179" i="11"/>
  <c r="N179" i="11"/>
  <c r="R179" i="11"/>
  <c r="S179" i="11"/>
  <c r="T179" i="11"/>
  <c r="Z179" i="11" s="1"/>
  <c r="O177" i="11"/>
  <c r="S177" i="11"/>
  <c r="P177" i="11"/>
  <c r="T177" i="11"/>
  <c r="M177" i="11"/>
  <c r="Q177" i="11"/>
  <c r="N177" i="11"/>
  <c r="R177" i="11"/>
  <c r="O175" i="11"/>
  <c r="S175" i="11"/>
  <c r="P175" i="11"/>
  <c r="T175" i="11"/>
  <c r="M175" i="11"/>
  <c r="Q175" i="11"/>
  <c r="N175" i="11"/>
  <c r="R175" i="11"/>
  <c r="N184" i="2"/>
  <c r="R184" i="2"/>
  <c r="O184" i="2"/>
  <c r="S184" i="2"/>
  <c r="T184" i="2"/>
  <c r="Q184" i="2"/>
  <c r="M184" i="2"/>
  <c r="P184" i="2"/>
  <c r="P182" i="2"/>
  <c r="T182" i="2"/>
  <c r="M182" i="2"/>
  <c r="Q182" i="2"/>
  <c r="R182" i="2"/>
  <c r="S182" i="2"/>
  <c r="N182" i="2"/>
  <c r="U182" i="2" s="1"/>
  <c r="O182" i="2"/>
  <c r="M180" i="2"/>
  <c r="N180" i="2"/>
  <c r="R180" i="2"/>
  <c r="O180" i="2"/>
  <c r="S180" i="2"/>
  <c r="P180" i="2"/>
  <c r="T180" i="2"/>
  <c r="Q180" i="2"/>
  <c r="N178" i="2"/>
  <c r="R178" i="2"/>
  <c r="O178" i="2"/>
  <c r="S178" i="2"/>
  <c r="T178" i="2"/>
  <c r="M178" i="2"/>
  <c r="P178" i="2"/>
  <c r="Q178" i="2"/>
  <c r="P176" i="2"/>
  <c r="T176" i="2"/>
  <c r="M176" i="2"/>
  <c r="Q176" i="2"/>
  <c r="R176" i="2"/>
  <c r="S176" i="2"/>
  <c r="N176" i="2"/>
  <c r="O176" i="2"/>
  <c r="N174" i="2"/>
  <c r="R174" i="2"/>
  <c r="O174" i="2"/>
  <c r="S174" i="2"/>
  <c r="P174" i="2"/>
  <c r="Q174" i="2"/>
  <c r="T174" i="2"/>
  <c r="M174" i="2"/>
  <c r="M310" i="2" s="1"/>
  <c r="O185" i="2"/>
  <c r="S185" i="2"/>
  <c r="P185" i="2"/>
  <c r="T185" i="2"/>
  <c r="Z185" i="2" s="1"/>
  <c r="Q185" i="2"/>
  <c r="R185" i="2"/>
  <c r="M185" i="2"/>
  <c r="N185" i="2"/>
  <c r="U185" i="2" s="1"/>
  <c r="M183" i="2"/>
  <c r="Q183" i="2"/>
  <c r="N183" i="2"/>
  <c r="R183" i="2"/>
  <c r="X183" i="2" s="1"/>
  <c r="O183" i="2"/>
  <c r="V183" i="2" s="1"/>
  <c r="S183" i="2"/>
  <c r="Y183" i="2" s="1"/>
  <c r="T183" i="2"/>
  <c r="P183" i="2"/>
  <c r="W183" i="2" s="1"/>
  <c r="O181" i="2"/>
  <c r="S181" i="2"/>
  <c r="P181" i="2"/>
  <c r="T181" i="2"/>
  <c r="M181" i="2"/>
  <c r="R181" i="2"/>
  <c r="N181" i="2"/>
  <c r="Q181" i="2"/>
  <c r="O179" i="2"/>
  <c r="S179" i="2"/>
  <c r="P179" i="2"/>
  <c r="T179" i="2"/>
  <c r="Z179" i="2" s="1"/>
  <c r="Q179" i="2"/>
  <c r="R179" i="2"/>
  <c r="M179" i="2"/>
  <c r="N179" i="2"/>
  <c r="U179" i="2" s="1"/>
  <c r="M177" i="2"/>
  <c r="Q177" i="2"/>
  <c r="N177" i="2"/>
  <c r="R177" i="2"/>
  <c r="X177" i="2" s="1"/>
  <c r="O177" i="2"/>
  <c r="V177" i="2" s="1"/>
  <c r="P177" i="2"/>
  <c r="W177" i="2" s="1"/>
  <c r="S177" i="2"/>
  <c r="T177" i="2"/>
  <c r="Z177" i="2" s="1"/>
  <c r="O175" i="2"/>
  <c r="S175" i="2"/>
  <c r="P175" i="2"/>
  <c r="T175" i="2"/>
  <c r="Z175" i="2" s="1"/>
  <c r="M175" i="2"/>
  <c r="N175" i="2"/>
  <c r="Q175" i="2"/>
  <c r="R175" i="2"/>
  <c r="X175" i="2" s="1"/>
  <c r="A175" i="17"/>
  <c r="C179" i="17"/>
  <c r="D176" i="14"/>
  <c r="E172" i="17"/>
  <c r="D178" i="14"/>
  <c r="D170" i="14"/>
  <c r="E176" i="17"/>
  <c r="D173" i="14"/>
  <c r="D179" i="14"/>
  <c r="D174" i="14"/>
  <c r="D171" i="14"/>
  <c r="E179" i="17"/>
  <c r="E178" i="17"/>
  <c r="C177" i="17"/>
  <c r="E175" i="17"/>
  <c r="E174" i="17"/>
  <c r="C173" i="17"/>
  <c r="E171" i="17"/>
  <c r="E170" i="17"/>
  <c r="A181" i="17"/>
  <c r="D180" i="14"/>
  <c r="D177" i="14"/>
  <c r="D172" i="14"/>
  <c r="D181" i="14"/>
  <c r="E180" i="17"/>
  <c r="D175" i="14"/>
  <c r="E177" i="17"/>
  <c r="E173" i="17"/>
  <c r="E181" i="17"/>
  <c r="B179" i="14"/>
  <c r="B171" i="14"/>
  <c r="B178" i="14"/>
  <c r="B170" i="14"/>
  <c r="B176" i="17"/>
  <c r="B174" i="17"/>
  <c r="B172" i="17"/>
  <c r="B177" i="14"/>
  <c r="B181" i="14"/>
  <c r="B175" i="14"/>
  <c r="B173" i="17"/>
  <c r="B180" i="14"/>
  <c r="C180" i="17"/>
  <c r="C178" i="17"/>
  <c r="A176" i="17"/>
  <c r="C174" i="17"/>
  <c r="A172" i="17"/>
  <c r="C170" i="17"/>
  <c r="W184" i="2" l="1"/>
  <c r="Y174" i="2"/>
  <c r="Y184" i="2"/>
  <c r="X174" i="11"/>
  <c r="Z174" i="11"/>
  <c r="U176" i="11"/>
  <c r="Z176" i="11"/>
  <c r="X178" i="11"/>
  <c r="Z178" i="11"/>
  <c r="X182" i="11"/>
  <c r="Z182" i="11"/>
  <c r="Y185" i="11"/>
  <c r="U175" i="2"/>
  <c r="X179" i="2"/>
  <c r="Y180" i="11"/>
  <c r="V184" i="11"/>
  <c r="X185" i="2"/>
  <c r="U176" i="2"/>
  <c r="V184" i="2"/>
  <c r="Y179" i="2"/>
  <c r="Z184" i="2"/>
  <c r="Y185" i="2"/>
  <c r="U178" i="2"/>
  <c r="Q310" i="2"/>
  <c r="R311" i="2" s="1"/>
  <c r="W179" i="11"/>
  <c r="Z180" i="11"/>
  <c r="X180" i="11"/>
  <c r="Y175" i="2"/>
  <c r="W176" i="2"/>
  <c r="U179" i="11"/>
  <c r="V179" i="11"/>
  <c r="W181" i="11"/>
  <c r="U181" i="11"/>
  <c r="U185" i="11"/>
  <c r="W185" i="11"/>
  <c r="U184" i="11"/>
  <c r="W184" i="11"/>
  <c r="W175" i="2"/>
  <c r="U177" i="2"/>
  <c r="U181" i="2"/>
  <c r="W181" i="2"/>
  <c r="U183" i="2"/>
  <c r="Z174" i="2"/>
  <c r="W178" i="2"/>
  <c r="X179" i="11"/>
  <c r="Z181" i="11"/>
  <c r="X181" i="11"/>
  <c r="X185" i="11"/>
  <c r="Z185" i="11"/>
  <c r="Q310" i="11"/>
  <c r="V177" i="11"/>
  <c r="V183" i="11"/>
  <c r="M310" i="11"/>
  <c r="N311" i="11" s="1"/>
  <c r="V175" i="11"/>
  <c r="X175" i="11"/>
  <c r="Z175" i="11"/>
  <c r="X177" i="11"/>
  <c r="Z177" i="11"/>
  <c r="Y181" i="11"/>
  <c r="X183" i="11"/>
  <c r="Z183" i="11"/>
  <c r="U175" i="11"/>
  <c r="W175" i="11"/>
  <c r="U177" i="11"/>
  <c r="W177" i="11"/>
  <c r="Y179" i="11"/>
  <c r="V181" i="11"/>
  <c r="U183" i="11"/>
  <c r="W183" i="11"/>
  <c r="U174" i="11"/>
  <c r="W174" i="11"/>
  <c r="X176" i="11"/>
  <c r="W176" i="11"/>
  <c r="U178" i="11"/>
  <c r="W178" i="11"/>
  <c r="V180" i="11"/>
  <c r="U182" i="11"/>
  <c r="W182" i="11"/>
  <c r="Y184" i="11"/>
  <c r="Y175" i="11"/>
  <c r="Y177" i="11"/>
  <c r="Y183" i="11"/>
  <c r="Y174" i="11"/>
  <c r="Y176" i="11"/>
  <c r="Y178" i="11"/>
  <c r="Y182" i="11"/>
  <c r="X184" i="11"/>
  <c r="Z184" i="11"/>
  <c r="V174" i="11"/>
  <c r="V176" i="11"/>
  <c r="V178" i="11"/>
  <c r="W180" i="11"/>
  <c r="U180" i="11"/>
  <c r="V182" i="11"/>
  <c r="Z181" i="2"/>
  <c r="V174" i="2"/>
  <c r="N311" i="2"/>
  <c r="Y178" i="2"/>
  <c r="Y177" i="2"/>
  <c r="W179" i="2"/>
  <c r="Z183" i="2"/>
  <c r="W185" i="2"/>
  <c r="V176" i="2"/>
  <c r="Z180" i="2"/>
  <c r="X180" i="2"/>
  <c r="V182" i="2"/>
  <c r="X174" i="2"/>
  <c r="Y176" i="2"/>
  <c r="Z176" i="2"/>
  <c r="V178" i="2"/>
  <c r="X178" i="2"/>
  <c r="W180" i="2"/>
  <c r="U180" i="2"/>
  <c r="Y182" i="2"/>
  <c r="Z182" i="2"/>
  <c r="X184" i="2"/>
  <c r="X181" i="2"/>
  <c r="Y181" i="2"/>
  <c r="V175" i="2"/>
  <c r="V179" i="2"/>
  <c r="V181" i="2"/>
  <c r="V185" i="2"/>
  <c r="W174" i="2"/>
  <c r="U174" i="2"/>
  <c r="X176" i="2"/>
  <c r="Z178" i="2"/>
  <c r="Y180" i="2"/>
  <c r="V180" i="2"/>
  <c r="X182" i="2"/>
  <c r="W182" i="2"/>
  <c r="U184" i="2"/>
  <c r="AH113" i="11"/>
  <c r="AI113" i="11"/>
  <c r="AJ113" i="11"/>
  <c r="AK113" i="11"/>
  <c r="AL113" i="11"/>
  <c r="AM113" i="11"/>
  <c r="AN113" i="11"/>
  <c r="AO113" i="11"/>
  <c r="AP113" i="11"/>
  <c r="AQ113" i="11"/>
  <c r="AR113" i="11"/>
  <c r="AS113" i="11"/>
  <c r="AT113" i="11"/>
  <c r="AU113" i="11"/>
  <c r="AV113" i="11"/>
  <c r="AW113" i="11"/>
  <c r="AH113" i="2"/>
  <c r="AI113" i="2"/>
  <c r="AJ113" i="2"/>
  <c r="AK113" i="2"/>
  <c r="AL113" i="2"/>
  <c r="AM113" i="2"/>
  <c r="AN113" i="2"/>
  <c r="AO113" i="2"/>
  <c r="AP113" i="2"/>
  <c r="AQ113" i="2"/>
  <c r="AR113" i="2"/>
  <c r="AS113" i="2"/>
  <c r="AT113" i="2"/>
  <c r="AU113" i="2"/>
  <c r="AV113" i="2"/>
  <c r="AW113" i="2"/>
  <c r="R311" i="11" l="1"/>
  <c r="AH112" i="11"/>
  <c r="AI112" i="11"/>
  <c r="AJ112" i="11"/>
  <c r="AK112" i="11"/>
  <c r="AL112" i="11"/>
  <c r="AM112" i="11"/>
  <c r="AN112" i="11"/>
  <c r="AO112" i="11"/>
  <c r="AP112" i="11"/>
  <c r="AQ112" i="11"/>
  <c r="AR112" i="11"/>
  <c r="AS112" i="11"/>
  <c r="AT112" i="11"/>
  <c r="AU112" i="11"/>
  <c r="AV112" i="11"/>
  <c r="AW112" i="11"/>
  <c r="AH112" i="2"/>
  <c r="AI112" i="2"/>
  <c r="AJ112" i="2"/>
  <c r="AK112" i="2"/>
  <c r="AL112" i="2"/>
  <c r="AM112" i="2"/>
  <c r="AN112" i="2"/>
  <c r="AO112" i="2"/>
  <c r="AP112" i="2"/>
  <c r="AQ112" i="2"/>
  <c r="AR112" i="2"/>
  <c r="AS112" i="2"/>
  <c r="AT112" i="2"/>
  <c r="AU112" i="2"/>
  <c r="AV112" i="2"/>
  <c r="AW112" i="2"/>
  <c r="AH111" i="11" l="1"/>
  <c r="AI111" i="11"/>
  <c r="AJ111" i="11"/>
  <c r="AK111" i="11"/>
  <c r="AL111" i="11"/>
  <c r="AM111" i="11"/>
  <c r="AN111" i="11"/>
  <c r="AO111" i="11"/>
  <c r="AP111" i="11"/>
  <c r="AQ111" i="11"/>
  <c r="AR111" i="11"/>
  <c r="AS111" i="11"/>
  <c r="AT111" i="11"/>
  <c r="AU111" i="11"/>
  <c r="AV111" i="11"/>
  <c r="AW111" i="11"/>
  <c r="AH111" i="2"/>
  <c r="AI111" i="2"/>
  <c r="AJ111" i="2"/>
  <c r="AK111" i="2"/>
  <c r="AL111" i="2"/>
  <c r="AM111" i="2"/>
  <c r="AN111" i="2"/>
  <c r="AO111" i="2"/>
  <c r="AP111" i="2"/>
  <c r="AQ111" i="2"/>
  <c r="AR111" i="2"/>
  <c r="AS111" i="2"/>
  <c r="AT111" i="2"/>
  <c r="AU111" i="2"/>
  <c r="AV111" i="2"/>
  <c r="AW111" i="2"/>
  <c r="AH110" i="11" l="1"/>
  <c r="AI110" i="11"/>
  <c r="AJ110" i="11"/>
  <c r="AK110" i="11"/>
  <c r="AL110" i="11"/>
  <c r="AM110" i="11"/>
  <c r="AN110" i="11"/>
  <c r="AO110" i="11"/>
  <c r="AP110" i="11"/>
  <c r="AQ110" i="11"/>
  <c r="AR110" i="11"/>
  <c r="AS110" i="11"/>
  <c r="AT110" i="11"/>
  <c r="AU110" i="11"/>
  <c r="AV110" i="11"/>
  <c r="AW110" i="11"/>
  <c r="AH110" i="2"/>
  <c r="AI110" i="2"/>
  <c r="AJ110" i="2"/>
  <c r="AK110" i="2"/>
  <c r="AL110" i="2"/>
  <c r="AM110" i="2"/>
  <c r="AN110" i="2"/>
  <c r="AO110" i="2"/>
  <c r="AP110" i="2"/>
  <c r="AQ110" i="2"/>
  <c r="AR110" i="2"/>
  <c r="AS110" i="2"/>
  <c r="AT110" i="2"/>
  <c r="AU110" i="2"/>
  <c r="AV110" i="2"/>
  <c r="AW110" i="2"/>
  <c r="AH109" i="11" l="1"/>
  <c r="AI109" i="11"/>
  <c r="AJ109" i="11"/>
  <c r="AK109" i="11"/>
  <c r="AL109" i="11"/>
  <c r="AM109" i="11"/>
  <c r="AN109" i="11"/>
  <c r="AO109" i="11"/>
  <c r="AP109" i="11"/>
  <c r="AQ109" i="11"/>
  <c r="AR109" i="11"/>
  <c r="AS109" i="11"/>
  <c r="AT109" i="11"/>
  <c r="AU109" i="11"/>
  <c r="AV109" i="11"/>
  <c r="AW109" i="11"/>
  <c r="AH109" i="2"/>
  <c r="AI109" i="2"/>
  <c r="AJ109" i="2"/>
  <c r="AK109" i="2"/>
  <c r="AL109" i="2"/>
  <c r="AM109" i="2"/>
  <c r="AN109" i="2"/>
  <c r="AO109" i="2"/>
  <c r="AP109" i="2"/>
  <c r="AQ109" i="2"/>
  <c r="AR109" i="2"/>
  <c r="AS109" i="2"/>
  <c r="AT109" i="2"/>
  <c r="AU109" i="2"/>
  <c r="AV109" i="2"/>
  <c r="AW109" i="2"/>
  <c r="AH108" i="11" l="1"/>
  <c r="AI108" i="11"/>
  <c r="AJ108" i="11"/>
  <c r="AK108" i="11"/>
  <c r="AL108" i="11"/>
  <c r="AM108" i="11"/>
  <c r="AN108" i="11"/>
  <c r="AO108" i="11"/>
  <c r="AP108" i="11"/>
  <c r="AQ108" i="11"/>
  <c r="AR108" i="11"/>
  <c r="AS108" i="11"/>
  <c r="AT108" i="11"/>
  <c r="AU108" i="11"/>
  <c r="AV108" i="11"/>
  <c r="AW108" i="11"/>
  <c r="AH108" i="2"/>
  <c r="AI108" i="2"/>
  <c r="AJ108" i="2"/>
  <c r="AK108" i="2"/>
  <c r="AL108" i="2"/>
  <c r="AM108" i="2"/>
  <c r="AN108" i="2"/>
  <c r="AO108" i="2"/>
  <c r="AP108" i="2"/>
  <c r="AQ108" i="2"/>
  <c r="AR108" i="2"/>
  <c r="AS108" i="2"/>
  <c r="AT108" i="2"/>
  <c r="AU108" i="2"/>
  <c r="AV108" i="2"/>
  <c r="AW108" i="2"/>
  <c r="AH107" i="11" l="1"/>
  <c r="AI107" i="11"/>
  <c r="AJ107" i="11"/>
  <c r="AK107" i="11"/>
  <c r="AL107" i="11"/>
  <c r="AM107" i="11"/>
  <c r="AN107" i="11"/>
  <c r="AO107" i="11"/>
  <c r="AP107" i="11"/>
  <c r="AQ107" i="11"/>
  <c r="AR107" i="11"/>
  <c r="AS107" i="11"/>
  <c r="AT107" i="11"/>
  <c r="AU107" i="11"/>
  <c r="AV107" i="11"/>
  <c r="AW107" i="11"/>
  <c r="AH107" i="2"/>
  <c r="AI107" i="2"/>
  <c r="AJ107" i="2"/>
  <c r="AK107" i="2"/>
  <c r="AL107" i="2"/>
  <c r="AM107" i="2"/>
  <c r="AN107" i="2"/>
  <c r="AO107" i="2"/>
  <c r="AP107" i="2"/>
  <c r="AQ107" i="2"/>
  <c r="AR107" i="2"/>
  <c r="AS107" i="2"/>
  <c r="AT107" i="2"/>
  <c r="AU107" i="2"/>
  <c r="AV107" i="2"/>
  <c r="AW107" i="2"/>
  <c r="AH106" i="11" l="1"/>
  <c r="AI106" i="11"/>
  <c r="AJ106" i="11"/>
  <c r="AK106" i="11"/>
  <c r="AL106" i="11"/>
  <c r="AM106" i="11"/>
  <c r="AN106" i="11"/>
  <c r="AO106" i="11"/>
  <c r="AP106" i="11"/>
  <c r="AQ106" i="11"/>
  <c r="AR106" i="11"/>
  <c r="AS106" i="11"/>
  <c r="AT106" i="11"/>
  <c r="AU106" i="11"/>
  <c r="AV106" i="11"/>
  <c r="AW106" i="11"/>
  <c r="AH106" i="2"/>
  <c r="AI106" i="2"/>
  <c r="AJ106" i="2"/>
  <c r="AK106" i="2"/>
  <c r="AL106" i="2"/>
  <c r="AM106" i="2"/>
  <c r="AN106" i="2"/>
  <c r="AO106" i="2"/>
  <c r="AP106" i="2"/>
  <c r="AQ106" i="2"/>
  <c r="AR106" i="2"/>
  <c r="AS106" i="2"/>
  <c r="AT106" i="2"/>
  <c r="AU106" i="2"/>
  <c r="AV106" i="2"/>
  <c r="AW106" i="2"/>
  <c r="AH105" i="11" l="1"/>
  <c r="AI105" i="11"/>
  <c r="AJ105" i="11"/>
  <c r="AK105" i="11"/>
  <c r="AL105" i="11"/>
  <c r="AM105" i="11"/>
  <c r="AN105" i="11"/>
  <c r="AO105" i="11"/>
  <c r="AP105" i="11"/>
  <c r="AQ105" i="11"/>
  <c r="AR105" i="11"/>
  <c r="AS105" i="11"/>
  <c r="AT105" i="11"/>
  <c r="AU105" i="11"/>
  <c r="AV105" i="11"/>
  <c r="AW105" i="11"/>
  <c r="AH105" i="2"/>
  <c r="AI105" i="2"/>
  <c r="AJ105" i="2"/>
  <c r="AK105" i="2"/>
  <c r="AL105" i="2"/>
  <c r="AM105" i="2"/>
  <c r="AN105" i="2"/>
  <c r="AO105" i="2"/>
  <c r="AP105" i="2"/>
  <c r="AQ105" i="2"/>
  <c r="AR105" i="2"/>
  <c r="AS105" i="2"/>
  <c r="AT105" i="2"/>
  <c r="AU105" i="2"/>
  <c r="AV105" i="2"/>
  <c r="AW105" i="2"/>
  <c r="V158" i="14" l="1"/>
  <c r="W158" i="14"/>
  <c r="V159" i="14"/>
  <c r="W159" i="14"/>
  <c r="V160" i="14"/>
  <c r="W160" i="14"/>
  <c r="V161" i="14"/>
  <c r="W161" i="14"/>
  <c r="V162" i="14"/>
  <c r="W162" i="14"/>
  <c r="V163" i="14"/>
  <c r="W163" i="14"/>
  <c r="V164" i="14"/>
  <c r="W164" i="14"/>
  <c r="V165" i="14"/>
  <c r="W165" i="14"/>
  <c r="V166" i="14"/>
  <c r="W166" i="14"/>
  <c r="V167" i="14"/>
  <c r="W167" i="14"/>
  <c r="V168" i="14"/>
  <c r="W168" i="14"/>
  <c r="V169" i="14"/>
  <c r="W169" i="14"/>
  <c r="D158" i="17"/>
  <c r="A158" i="17" s="1"/>
  <c r="D159" i="17"/>
  <c r="A159" i="17" s="1"/>
  <c r="D160" i="17"/>
  <c r="C160" i="17" s="1"/>
  <c r="D161" i="17"/>
  <c r="C161" i="17" s="1"/>
  <c r="D162" i="17"/>
  <c r="A162" i="17" s="1"/>
  <c r="D163" i="17"/>
  <c r="A163" i="17" s="1"/>
  <c r="D164" i="17"/>
  <c r="C164" i="17" s="1"/>
  <c r="D165" i="17"/>
  <c r="C165" i="17" s="1"/>
  <c r="D166" i="17"/>
  <c r="A166" i="17" s="1"/>
  <c r="D167" i="17"/>
  <c r="A167" i="17" s="1"/>
  <c r="D168" i="17"/>
  <c r="C168" i="17" s="1"/>
  <c r="D169" i="17"/>
  <c r="C169" i="17" s="1"/>
  <c r="C158" i="14"/>
  <c r="A158" i="14" s="1"/>
  <c r="C159" i="14"/>
  <c r="A159" i="14" s="1"/>
  <c r="C160" i="14"/>
  <c r="A160" i="14" s="1"/>
  <c r="C161" i="14"/>
  <c r="A161" i="14" s="1"/>
  <c r="C162" i="14"/>
  <c r="A162" i="14" s="1"/>
  <c r="C163" i="14"/>
  <c r="A163" i="14" s="1"/>
  <c r="C164" i="14"/>
  <c r="A164" i="14" s="1"/>
  <c r="C165" i="14"/>
  <c r="A165" i="14" s="1"/>
  <c r="C166" i="14"/>
  <c r="A166" i="14" s="1"/>
  <c r="C167" i="14"/>
  <c r="A167" i="14" s="1"/>
  <c r="C168" i="14"/>
  <c r="A168" i="14" s="1"/>
  <c r="C169" i="14"/>
  <c r="A169" i="14" s="1"/>
  <c r="A165" i="17" l="1"/>
  <c r="A161" i="17"/>
  <c r="A169" i="17"/>
  <c r="C167" i="17"/>
  <c r="C163" i="17"/>
  <c r="C159" i="17"/>
  <c r="A168" i="17"/>
  <c r="C166" i="17"/>
  <c r="A164" i="17"/>
  <c r="C162" i="17"/>
  <c r="A160" i="17"/>
  <c r="C158" i="17"/>
  <c r="B162" i="11"/>
  <c r="D162" i="11"/>
  <c r="B163" i="11"/>
  <c r="D163" i="11"/>
  <c r="B164" i="11"/>
  <c r="D164" i="11"/>
  <c r="B165" i="11"/>
  <c r="D165" i="11"/>
  <c r="B166" i="11"/>
  <c r="D166" i="11"/>
  <c r="B167" i="11"/>
  <c r="D167" i="11"/>
  <c r="B168" i="11"/>
  <c r="D168" i="11"/>
  <c r="B169" i="11"/>
  <c r="D169" i="11"/>
  <c r="B170" i="11"/>
  <c r="D170" i="11"/>
  <c r="B171" i="11"/>
  <c r="D171" i="11"/>
  <c r="B172" i="11"/>
  <c r="D172" i="11"/>
  <c r="B173" i="11"/>
  <c r="D173" i="11"/>
  <c r="B162" i="2"/>
  <c r="D162" i="2"/>
  <c r="B163" i="2"/>
  <c r="D163" i="2"/>
  <c r="B164" i="2"/>
  <c r="D164" i="2"/>
  <c r="B165" i="2"/>
  <c r="D165" i="2"/>
  <c r="B166" i="2"/>
  <c r="D166" i="2"/>
  <c r="B167" i="2"/>
  <c r="D167" i="2"/>
  <c r="B168" i="2"/>
  <c r="D168" i="2"/>
  <c r="B169" i="2"/>
  <c r="D169" i="2"/>
  <c r="B170" i="2"/>
  <c r="D170" i="2"/>
  <c r="B171" i="2"/>
  <c r="D171" i="2"/>
  <c r="B172" i="2"/>
  <c r="D172" i="2"/>
  <c r="B173" i="2"/>
  <c r="D173" i="2"/>
  <c r="O172" i="11" l="1"/>
  <c r="S172" i="11"/>
  <c r="P172" i="11"/>
  <c r="T172" i="11"/>
  <c r="M172" i="11"/>
  <c r="Q172" i="11"/>
  <c r="R172" i="11"/>
  <c r="N172" i="11"/>
  <c r="N166" i="11"/>
  <c r="R166" i="11"/>
  <c r="O166" i="11"/>
  <c r="S166" i="11"/>
  <c r="P166" i="11"/>
  <c r="T166" i="11"/>
  <c r="M166" i="11"/>
  <c r="Q166" i="11"/>
  <c r="O173" i="11"/>
  <c r="S173" i="11"/>
  <c r="P173" i="11"/>
  <c r="T173" i="11"/>
  <c r="M173" i="11"/>
  <c r="Q173" i="11"/>
  <c r="N173" i="11"/>
  <c r="R173" i="11"/>
  <c r="O171" i="11"/>
  <c r="S171" i="11"/>
  <c r="P171" i="11"/>
  <c r="T171" i="11"/>
  <c r="M171" i="11"/>
  <c r="Q171" i="11"/>
  <c r="N171" i="11"/>
  <c r="R171" i="11"/>
  <c r="N169" i="11"/>
  <c r="R169" i="11"/>
  <c r="O169" i="11"/>
  <c r="S169" i="11"/>
  <c r="P169" i="11"/>
  <c r="T169" i="11"/>
  <c r="M169" i="11"/>
  <c r="Q169" i="11"/>
  <c r="N167" i="11"/>
  <c r="R167" i="11"/>
  <c r="O167" i="11"/>
  <c r="S167" i="11"/>
  <c r="P167" i="11"/>
  <c r="T167" i="11"/>
  <c r="M167" i="11"/>
  <c r="Q167" i="11"/>
  <c r="N165" i="11"/>
  <c r="R165" i="11"/>
  <c r="O165" i="11"/>
  <c r="S165" i="11"/>
  <c r="P165" i="11"/>
  <c r="T165" i="11"/>
  <c r="M165" i="11"/>
  <c r="Q165" i="11"/>
  <c r="M163" i="11"/>
  <c r="Q163" i="11"/>
  <c r="N163" i="11"/>
  <c r="R163" i="11"/>
  <c r="O163" i="11"/>
  <c r="V163" i="11" s="1"/>
  <c r="S163" i="11"/>
  <c r="Y163" i="11" s="1"/>
  <c r="P163" i="11"/>
  <c r="T163" i="11"/>
  <c r="N168" i="11"/>
  <c r="R168" i="11"/>
  <c r="O168" i="11"/>
  <c r="S168" i="11"/>
  <c r="P168" i="11"/>
  <c r="T168" i="11"/>
  <c r="Q168" i="11"/>
  <c r="M168" i="11"/>
  <c r="N164" i="11"/>
  <c r="R164" i="11"/>
  <c r="O164" i="11"/>
  <c r="S164" i="11"/>
  <c r="P164" i="11"/>
  <c r="T164" i="11"/>
  <c r="Q164" i="11"/>
  <c r="M164" i="11"/>
  <c r="P162" i="11"/>
  <c r="T162" i="11"/>
  <c r="M162" i="11"/>
  <c r="Q162" i="11"/>
  <c r="Q309" i="11" s="1"/>
  <c r="N162" i="11"/>
  <c r="R162" i="11"/>
  <c r="O162" i="11"/>
  <c r="V162" i="11" s="1"/>
  <c r="S162" i="11"/>
  <c r="Y162" i="11" s="1"/>
  <c r="O170" i="11"/>
  <c r="S170" i="11"/>
  <c r="P170" i="11"/>
  <c r="T170" i="11"/>
  <c r="Z170" i="11" s="1"/>
  <c r="M170" i="11"/>
  <c r="Q170" i="11"/>
  <c r="N170" i="11"/>
  <c r="R170" i="11"/>
  <c r="X170" i="11" s="1"/>
  <c r="M173" i="2"/>
  <c r="Q173" i="2"/>
  <c r="N173" i="2"/>
  <c r="R173" i="2"/>
  <c r="X173" i="2" s="1"/>
  <c r="S173" i="2"/>
  <c r="T173" i="2"/>
  <c r="Z173" i="2" s="1"/>
  <c r="O173" i="2"/>
  <c r="P173" i="2"/>
  <c r="O171" i="2"/>
  <c r="S171" i="2"/>
  <c r="P171" i="2"/>
  <c r="T171" i="2"/>
  <c r="Q171" i="2"/>
  <c r="R171" i="2"/>
  <c r="N171" i="2"/>
  <c r="M171" i="2"/>
  <c r="M169" i="2"/>
  <c r="Q169" i="2"/>
  <c r="N169" i="2"/>
  <c r="R169" i="2"/>
  <c r="X169" i="2" s="1"/>
  <c r="O169" i="2"/>
  <c r="V169" i="2" s="1"/>
  <c r="P169" i="2"/>
  <c r="S169" i="2"/>
  <c r="T169" i="2"/>
  <c r="Z169" i="2" s="1"/>
  <c r="O167" i="2"/>
  <c r="S167" i="2"/>
  <c r="P167" i="2"/>
  <c r="T167" i="2"/>
  <c r="M167" i="2"/>
  <c r="N167" i="2"/>
  <c r="Q167" i="2"/>
  <c r="R167" i="2"/>
  <c r="M165" i="2"/>
  <c r="Q165" i="2"/>
  <c r="N165" i="2"/>
  <c r="R165" i="2"/>
  <c r="X165" i="2" s="1"/>
  <c r="S165" i="2"/>
  <c r="T165" i="2"/>
  <c r="Z165" i="2" s="1"/>
  <c r="P165" i="2"/>
  <c r="O165" i="2"/>
  <c r="P163" i="2"/>
  <c r="T163" i="2"/>
  <c r="M163" i="2"/>
  <c r="Q163" i="2"/>
  <c r="R163" i="2"/>
  <c r="S163" i="2"/>
  <c r="N163" i="2"/>
  <c r="U163" i="2" s="1"/>
  <c r="O163" i="2"/>
  <c r="P172" i="2"/>
  <c r="T172" i="2"/>
  <c r="M172" i="2"/>
  <c r="Q172" i="2"/>
  <c r="N172" i="2"/>
  <c r="O172" i="2"/>
  <c r="R172" i="2"/>
  <c r="S172" i="2"/>
  <c r="Y172" i="2" s="1"/>
  <c r="N170" i="2"/>
  <c r="R170" i="2"/>
  <c r="O170" i="2"/>
  <c r="S170" i="2"/>
  <c r="T170" i="2"/>
  <c r="M170" i="2"/>
  <c r="P170" i="2"/>
  <c r="Q170" i="2"/>
  <c r="P168" i="2"/>
  <c r="T168" i="2"/>
  <c r="M168" i="2"/>
  <c r="Q168" i="2"/>
  <c r="R168" i="2"/>
  <c r="S168" i="2"/>
  <c r="N168" i="2"/>
  <c r="U168" i="2" s="1"/>
  <c r="O168" i="2"/>
  <c r="N166" i="2"/>
  <c r="R166" i="2"/>
  <c r="O166" i="2"/>
  <c r="S166" i="2"/>
  <c r="Y166" i="2" s="1"/>
  <c r="P166" i="2"/>
  <c r="Q166" i="2"/>
  <c r="M166" i="2"/>
  <c r="V166" i="2" s="1"/>
  <c r="T166" i="2"/>
  <c r="Z166" i="2" s="1"/>
  <c r="M164" i="2"/>
  <c r="Q164" i="2"/>
  <c r="N164" i="2"/>
  <c r="U164" i="2" s="1"/>
  <c r="R164" i="2"/>
  <c r="X164" i="2" s="1"/>
  <c r="O164" i="2"/>
  <c r="V164" i="2" s="1"/>
  <c r="P164" i="2"/>
  <c r="S164" i="2"/>
  <c r="Y164" i="2" s="1"/>
  <c r="T164" i="2"/>
  <c r="Z164" i="2" s="1"/>
  <c r="P162" i="2"/>
  <c r="T162" i="2"/>
  <c r="M162" i="2"/>
  <c r="Q162" i="2"/>
  <c r="Q309" i="2" s="1"/>
  <c r="N162" i="2"/>
  <c r="O162" i="2"/>
  <c r="R162" i="2"/>
  <c r="S162" i="2"/>
  <c r="Y162" i="2" s="1"/>
  <c r="E168" i="17"/>
  <c r="D168" i="14"/>
  <c r="E166" i="17"/>
  <c r="D166" i="14"/>
  <c r="D164" i="14"/>
  <c r="E164" i="17"/>
  <c r="E162" i="17"/>
  <c r="D162" i="14"/>
  <c r="D160" i="14"/>
  <c r="E160" i="17"/>
  <c r="E158" i="17"/>
  <c r="D158" i="14"/>
  <c r="E169" i="17"/>
  <c r="D169" i="14"/>
  <c r="E167" i="17"/>
  <c r="D167" i="14"/>
  <c r="E165" i="17"/>
  <c r="D165" i="14"/>
  <c r="E163" i="17"/>
  <c r="D163" i="14"/>
  <c r="E161" i="17"/>
  <c r="D161" i="14"/>
  <c r="E159" i="17"/>
  <c r="D159" i="14"/>
  <c r="B165" i="17"/>
  <c r="B165" i="14"/>
  <c r="B163" i="17"/>
  <c r="B163" i="14"/>
  <c r="B169" i="17"/>
  <c r="B169" i="14"/>
  <c r="B167" i="17"/>
  <c r="B167" i="14"/>
  <c r="B161" i="17"/>
  <c r="B161" i="14"/>
  <c r="B159" i="17"/>
  <c r="B159" i="14"/>
  <c r="B168" i="14"/>
  <c r="B168" i="17"/>
  <c r="B166" i="14"/>
  <c r="B166" i="17"/>
  <c r="B164" i="14"/>
  <c r="B164" i="17"/>
  <c r="B162" i="14"/>
  <c r="B162" i="17"/>
  <c r="B160" i="14"/>
  <c r="B160" i="17"/>
  <c r="B158" i="14"/>
  <c r="B158" i="17"/>
  <c r="AH104" i="11"/>
  <c r="AI104" i="11"/>
  <c r="AJ104" i="11"/>
  <c r="AK104" i="11"/>
  <c r="AL104" i="11"/>
  <c r="AM104" i="11"/>
  <c r="AN104" i="11"/>
  <c r="AO104" i="11"/>
  <c r="AP104" i="11"/>
  <c r="AQ104" i="11"/>
  <c r="AR104" i="11"/>
  <c r="AS104" i="11"/>
  <c r="AT104" i="11"/>
  <c r="AU104" i="11"/>
  <c r="AV104" i="11"/>
  <c r="AW104" i="11"/>
  <c r="AH104" i="2"/>
  <c r="AI104" i="2"/>
  <c r="AJ104" i="2"/>
  <c r="AK104" i="2"/>
  <c r="AL104" i="2"/>
  <c r="AM104" i="2"/>
  <c r="AN104" i="2"/>
  <c r="AO104" i="2"/>
  <c r="AP104" i="2"/>
  <c r="AQ104" i="2"/>
  <c r="AR104" i="2"/>
  <c r="AS104" i="2"/>
  <c r="AT104" i="2"/>
  <c r="AU104" i="2"/>
  <c r="AV104" i="2"/>
  <c r="AW104" i="2"/>
  <c r="V163" i="2" l="1"/>
  <c r="V165" i="2"/>
  <c r="X167" i="2"/>
  <c r="Z167" i="2"/>
  <c r="Z171" i="2"/>
  <c r="W173" i="2"/>
  <c r="W170" i="2"/>
  <c r="Y164" i="11"/>
  <c r="Y168" i="11"/>
  <c r="V172" i="2"/>
  <c r="Z163" i="11"/>
  <c r="X163" i="11"/>
  <c r="X171" i="11"/>
  <c r="Z171" i="11"/>
  <c r="X173" i="11"/>
  <c r="Z173" i="11"/>
  <c r="U172" i="11"/>
  <c r="W165" i="2"/>
  <c r="U165" i="2"/>
  <c r="W167" i="2"/>
  <c r="Y169" i="2"/>
  <c r="U169" i="2"/>
  <c r="V173" i="2"/>
  <c r="U173" i="2"/>
  <c r="W164" i="2"/>
  <c r="U167" i="2"/>
  <c r="W169" i="2"/>
  <c r="X171" i="2"/>
  <c r="Z164" i="11"/>
  <c r="X164" i="11"/>
  <c r="M309" i="2"/>
  <c r="Z168" i="11"/>
  <c r="U162" i="11"/>
  <c r="U170" i="11"/>
  <c r="Z172" i="11"/>
  <c r="Y165" i="11"/>
  <c r="X168" i="11"/>
  <c r="W162" i="11"/>
  <c r="W170" i="11"/>
  <c r="M309" i="11"/>
  <c r="Y167" i="11"/>
  <c r="Y171" i="2"/>
  <c r="W165" i="11"/>
  <c r="U165" i="11"/>
  <c r="W167" i="11"/>
  <c r="U167" i="11"/>
  <c r="W169" i="11"/>
  <c r="U169" i="11"/>
  <c r="W166" i="11"/>
  <c r="U166" i="11"/>
  <c r="V164" i="11"/>
  <c r="V168" i="11"/>
  <c r="W163" i="11"/>
  <c r="U163" i="11"/>
  <c r="V165" i="11"/>
  <c r="V167" i="11"/>
  <c r="V169" i="11"/>
  <c r="U171" i="11"/>
  <c r="W171" i="11"/>
  <c r="U173" i="11"/>
  <c r="W173" i="11"/>
  <c r="V166" i="11"/>
  <c r="X172" i="11"/>
  <c r="W172" i="11"/>
  <c r="Y169" i="11"/>
  <c r="Y170" i="11"/>
  <c r="X162" i="11"/>
  <c r="Z162" i="11"/>
  <c r="Z165" i="11"/>
  <c r="X165" i="11"/>
  <c r="Z167" i="11"/>
  <c r="X167" i="11"/>
  <c r="Z169" i="11"/>
  <c r="X169" i="11"/>
  <c r="Y171" i="11"/>
  <c r="Y173" i="11"/>
  <c r="Z166" i="11"/>
  <c r="X166" i="11"/>
  <c r="Y172" i="11"/>
  <c r="R310" i="11"/>
  <c r="Y166" i="11"/>
  <c r="V170" i="11"/>
  <c r="W164" i="11"/>
  <c r="U164" i="11"/>
  <c r="W168" i="11"/>
  <c r="U168" i="11"/>
  <c r="V171" i="11"/>
  <c r="V173" i="11"/>
  <c r="V172" i="11"/>
  <c r="Y170" i="2"/>
  <c r="X162" i="2"/>
  <c r="V168" i="2"/>
  <c r="X172" i="2"/>
  <c r="U171" i="2"/>
  <c r="W171" i="2"/>
  <c r="V162" i="2"/>
  <c r="Z162" i="2"/>
  <c r="X166" i="2"/>
  <c r="Y168" i="2"/>
  <c r="Z168" i="2"/>
  <c r="V170" i="2"/>
  <c r="X170" i="2"/>
  <c r="Z172" i="2"/>
  <c r="Y163" i="2"/>
  <c r="Z163" i="2"/>
  <c r="Y167" i="2"/>
  <c r="U162" i="2"/>
  <c r="W162" i="2"/>
  <c r="W166" i="2"/>
  <c r="U166" i="2"/>
  <c r="X168" i="2"/>
  <c r="W168" i="2"/>
  <c r="Z170" i="2"/>
  <c r="U170" i="2"/>
  <c r="U172" i="2"/>
  <c r="W172" i="2"/>
  <c r="X163" i="2"/>
  <c r="W163" i="2"/>
  <c r="Y165" i="2"/>
  <c r="V167" i="2"/>
  <c r="V171" i="2"/>
  <c r="Y173" i="2"/>
  <c r="AH103" i="11"/>
  <c r="AI103" i="11"/>
  <c r="AJ103" i="11"/>
  <c r="AK103" i="11"/>
  <c r="AL103" i="11"/>
  <c r="AM103" i="11"/>
  <c r="AN103" i="11"/>
  <c r="AO103" i="11"/>
  <c r="AP103" i="11"/>
  <c r="AQ103" i="11"/>
  <c r="AR103" i="11"/>
  <c r="AS103" i="11"/>
  <c r="AT103" i="11"/>
  <c r="AU103" i="11"/>
  <c r="AV103" i="11"/>
  <c r="AW103" i="11"/>
  <c r="AH103" i="2"/>
  <c r="AI103" i="2"/>
  <c r="AJ103" i="2"/>
  <c r="AK103" i="2"/>
  <c r="AL103" i="2"/>
  <c r="AM103" i="2"/>
  <c r="AN103" i="2"/>
  <c r="AO103" i="2"/>
  <c r="AP103" i="2"/>
  <c r="AQ103" i="2"/>
  <c r="AR103" i="2"/>
  <c r="AS103" i="2"/>
  <c r="AT103" i="2"/>
  <c r="AU103" i="2"/>
  <c r="AV103" i="2"/>
  <c r="AW103" i="2"/>
  <c r="AH102" i="11" l="1"/>
  <c r="AH304" i="11" s="1"/>
  <c r="AI102" i="11"/>
  <c r="AJ102" i="11"/>
  <c r="AK102" i="11"/>
  <c r="AL102" i="11"/>
  <c r="AL304" i="11" s="1"/>
  <c r="AM102" i="11"/>
  <c r="AN102" i="11"/>
  <c r="AO102" i="11"/>
  <c r="AP102" i="11"/>
  <c r="AP304" i="11" s="1"/>
  <c r="AQ102" i="11"/>
  <c r="AR102" i="11"/>
  <c r="AS102" i="11"/>
  <c r="AT102" i="11"/>
  <c r="AT304" i="11" s="1"/>
  <c r="AU102" i="11"/>
  <c r="AV102" i="11"/>
  <c r="AW102" i="11"/>
  <c r="AH102" i="2"/>
  <c r="AH304" i="2" s="1"/>
  <c r="AI102" i="2"/>
  <c r="AJ102" i="2"/>
  <c r="AK102" i="2"/>
  <c r="AL102" i="2"/>
  <c r="AL304" i="2" s="1"/>
  <c r="AM102" i="2"/>
  <c r="AN102" i="2"/>
  <c r="AO102" i="2"/>
  <c r="AP102" i="2"/>
  <c r="AP304" i="2" s="1"/>
  <c r="AQ102" i="2"/>
  <c r="AR102" i="2"/>
  <c r="AS102" i="2"/>
  <c r="AT102" i="2"/>
  <c r="AT304" i="2" s="1"/>
  <c r="AU102" i="2"/>
  <c r="AV102" i="2"/>
  <c r="AW102" i="2"/>
  <c r="AH101" i="11" l="1"/>
  <c r="AI101" i="11"/>
  <c r="AJ101" i="11"/>
  <c r="AK101" i="11"/>
  <c r="AL101" i="11"/>
  <c r="AM101" i="11"/>
  <c r="AN101" i="11"/>
  <c r="AO101" i="11"/>
  <c r="AP101" i="11"/>
  <c r="AQ101" i="11"/>
  <c r="AR101" i="11"/>
  <c r="AS101" i="11"/>
  <c r="AT101" i="11"/>
  <c r="AU101" i="11"/>
  <c r="AV101" i="11"/>
  <c r="AW101" i="11"/>
  <c r="AH101" i="2"/>
  <c r="AI101" i="2"/>
  <c r="AJ101" i="2"/>
  <c r="AK101" i="2"/>
  <c r="AL101" i="2"/>
  <c r="AM101" i="2"/>
  <c r="AN101" i="2"/>
  <c r="AO101" i="2"/>
  <c r="AP101" i="2"/>
  <c r="AQ101" i="2"/>
  <c r="AR101" i="2"/>
  <c r="AS101" i="2"/>
  <c r="AT101" i="2"/>
  <c r="AU101" i="2"/>
  <c r="AV101" i="2"/>
  <c r="AW101" i="2"/>
  <c r="AH99" i="11" l="1"/>
  <c r="AI99" i="11"/>
  <c r="AJ99" i="11"/>
  <c r="AK99" i="11"/>
  <c r="AL99" i="11"/>
  <c r="AM99" i="11"/>
  <c r="AN99" i="11"/>
  <c r="AO99" i="11"/>
  <c r="AP99" i="11"/>
  <c r="AQ99" i="11"/>
  <c r="AR99" i="11"/>
  <c r="AS99" i="11"/>
  <c r="AT99" i="11"/>
  <c r="AU99" i="11"/>
  <c r="AV99" i="11"/>
  <c r="AW99" i="11"/>
  <c r="AH100" i="11"/>
  <c r="AI100" i="11"/>
  <c r="AJ100" i="11"/>
  <c r="AK100" i="11"/>
  <c r="AL100" i="11"/>
  <c r="AM100" i="11"/>
  <c r="AN100" i="11"/>
  <c r="AO100" i="11"/>
  <c r="AP100" i="11"/>
  <c r="AQ100" i="11"/>
  <c r="AR100" i="11"/>
  <c r="AS100" i="11"/>
  <c r="AT100" i="11"/>
  <c r="AU100" i="11"/>
  <c r="AV100" i="11"/>
  <c r="AW100" i="11"/>
  <c r="AH99" i="2"/>
  <c r="AI99" i="2"/>
  <c r="AJ99" i="2"/>
  <c r="AK99" i="2"/>
  <c r="AL99" i="2"/>
  <c r="AM99" i="2"/>
  <c r="AN99" i="2"/>
  <c r="AO99" i="2"/>
  <c r="AP99" i="2"/>
  <c r="AQ99" i="2"/>
  <c r="AR99" i="2"/>
  <c r="AS99" i="2"/>
  <c r="AT99" i="2"/>
  <c r="AU99" i="2"/>
  <c r="AV99" i="2"/>
  <c r="AW99" i="2"/>
  <c r="AH100" i="2"/>
  <c r="AI100" i="2"/>
  <c r="AJ100" i="2"/>
  <c r="AK100" i="2"/>
  <c r="AL100" i="2"/>
  <c r="AM100" i="2"/>
  <c r="AN100" i="2"/>
  <c r="AO100" i="2"/>
  <c r="AP100" i="2"/>
  <c r="AQ100" i="2"/>
  <c r="AR100" i="2"/>
  <c r="AS100" i="2"/>
  <c r="AT100" i="2"/>
  <c r="AU100" i="2"/>
  <c r="AV100" i="2"/>
  <c r="AW100" i="2"/>
  <c r="AH98" i="11" l="1"/>
  <c r="AI98" i="11"/>
  <c r="AJ98" i="11"/>
  <c r="AK98" i="11"/>
  <c r="AL98" i="11"/>
  <c r="AM98" i="11"/>
  <c r="AN98" i="11"/>
  <c r="AO98" i="11"/>
  <c r="AP98" i="11"/>
  <c r="AQ98" i="11"/>
  <c r="AR98" i="11"/>
  <c r="AS98" i="11"/>
  <c r="AT98" i="11"/>
  <c r="AU98" i="11"/>
  <c r="AV98" i="11"/>
  <c r="AW98" i="11"/>
  <c r="AH98" i="2"/>
  <c r="AI98" i="2"/>
  <c r="AJ98" i="2"/>
  <c r="AK98" i="2"/>
  <c r="AL98" i="2"/>
  <c r="AM98" i="2"/>
  <c r="AN98" i="2"/>
  <c r="AO98" i="2"/>
  <c r="AP98" i="2"/>
  <c r="AQ98" i="2"/>
  <c r="AR98" i="2"/>
  <c r="AS98" i="2"/>
  <c r="AT98" i="2"/>
  <c r="AU98" i="2"/>
  <c r="AV98" i="2"/>
  <c r="AW98" i="2"/>
  <c r="D146" i="17" l="1"/>
  <c r="A146" i="17" s="1"/>
  <c r="D147" i="17"/>
  <c r="A147" i="17" s="1"/>
  <c r="D148" i="17"/>
  <c r="A148" i="17" s="1"/>
  <c r="D149" i="17"/>
  <c r="A149" i="17" s="1"/>
  <c r="D150" i="17"/>
  <c r="A150" i="17" s="1"/>
  <c r="D151" i="17"/>
  <c r="A151" i="17" s="1"/>
  <c r="D152" i="17"/>
  <c r="A152" i="17" s="1"/>
  <c r="D153" i="17"/>
  <c r="A153" i="17" s="1"/>
  <c r="D154" i="17"/>
  <c r="A154" i="17" s="1"/>
  <c r="D155" i="17"/>
  <c r="A155" i="17" s="1"/>
  <c r="D156" i="17"/>
  <c r="A156" i="17" s="1"/>
  <c r="D157" i="17"/>
  <c r="A157" i="17" s="1"/>
  <c r="V146" i="14"/>
  <c r="W146" i="14"/>
  <c r="V147" i="14"/>
  <c r="W147" i="14"/>
  <c r="V148" i="14"/>
  <c r="W148" i="14"/>
  <c r="V149" i="14"/>
  <c r="W149" i="14"/>
  <c r="V150" i="14"/>
  <c r="W150" i="14"/>
  <c r="V151" i="14"/>
  <c r="W151" i="14"/>
  <c r="V152" i="14"/>
  <c r="W152" i="14"/>
  <c r="V153" i="14"/>
  <c r="W153" i="14"/>
  <c r="V154" i="14"/>
  <c r="W154" i="14"/>
  <c r="V155" i="14"/>
  <c r="W155" i="14"/>
  <c r="V156" i="14"/>
  <c r="W156" i="14"/>
  <c r="V157" i="14"/>
  <c r="W157" i="14"/>
  <c r="C146" i="14"/>
  <c r="A146" i="14" s="1"/>
  <c r="C147" i="14"/>
  <c r="A147" i="14" s="1"/>
  <c r="C148" i="14"/>
  <c r="A148" i="14" s="1"/>
  <c r="C149" i="14"/>
  <c r="A149" i="14" s="1"/>
  <c r="C150" i="14"/>
  <c r="A150" i="14" s="1"/>
  <c r="C151" i="14"/>
  <c r="A151" i="14" s="1"/>
  <c r="C152" i="14"/>
  <c r="A152" i="14" s="1"/>
  <c r="C153" i="14"/>
  <c r="A153" i="14" s="1"/>
  <c r="C154" i="14"/>
  <c r="A154" i="14" s="1"/>
  <c r="C155" i="14"/>
  <c r="A155" i="14" s="1"/>
  <c r="C156" i="14"/>
  <c r="A156" i="14" s="1"/>
  <c r="C157" i="14"/>
  <c r="A157" i="14" s="1"/>
  <c r="AH90" i="11"/>
  <c r="AI90" i="11"/>
  <c r="AJ90" i="11"/>
  <c r="AK90" i="11"/>
  <c r="AL90" i="11"/>
  <c r="AM90" i="11"/>
  <c r="AN90" i="11"/>
  <c r="AO90" i="11"/>
  <c r="AP90" i="11"/>
  <c r="AQ90" i="11"/>
  <c r="AR90" i="11"/>
  <c r="AS90" i="11"/>
  <c r="AT90" i="11"/>
  <c r="AU90" i="11"/>
  <c r="AV90" i="11"/>
  <c r="AW90" i="11"/>
  <c r="AH91" i="11"/>
  <c r="AI91" i="11"/>
  <c r="AJ91" i="11"/>
  <c r="AK91" i="11"/>
  <c r="AL91" i="11"/>
  <c r="AM91" i="11"/>
  <c r="AN91" i="11"/>
  <c r="AO91" i="11"/>
  <c r="AP91" i="11"/>
  <c r="AQ91" i="11"/>
  <c r="AR91" i="11"/>
  <c r="AS91" i="11"/>
  <c r="AT91" i="11"/>
  <c r="AU91" i="11"/>
  <c r="AV91" i="11"/>
  <c r="AW91" i="11"/>
  <c r="AH92" i="11"/>
  <c r="AI92" i="11"/>
  <c r="AJ92" i="11"/>
  <c r="AK92" i="11"/>
  <c r="AL92" i="11"/>
  <c r="AM92" i="11"/>
  <c r="AN92" i="11"/>
  <c r="AO92" i="11"/>
  <c r="AP92" i="11"/>
  <c r="AQ92" i="11"/>
  <c r="AR92" i="11"/>
  <c r="AS92" i="11"/>
  <c r="AT92" i="11"/>
  <c r="AU92" i="11"/>
  <c r="AV92" i="11"/>
  <c r="AW92" i="11"/>
  <c r="AH93" i="11"/>
  <c r="AI93" i="11"/>
  <c r="AJ93" i="11"/>
  <c r="AK93" i="11"/>
  <c r="AL93" i="11"/>
  <c r="AM93" i="11"/>
  <c r="AN93" i="11"/>
  <c r="AO93" i="11"/>
  <c r="AP93" i="11"/>
  <c r="AQ93" i="11"/>
  <c r="AR93" i="11"/>
  <c r="AS93" i="11"/>
  <c r="AT93" i="11"/>
  <c r="AU93" i="11"/>
  <c r="AV93" i="11"/>
  <c r="AW93" i="11"/>
  <c r="AH94" i="11"/>
  <c r="AI94" i="11"/>
  <c r="AJ94" i="11"/>
  <c r="AK94" i="11"/>
  <c r="AL94" i="11"/>
  <c r="AM94" i="11"/>
  <c r="AN94" i="11"/>
  <c r="AO94" i="11"/>
  <c r="AP94" i="11"/>
  <c r="AQ94" i="11"/>
  <c r="AR94" i="11"/>
  <c r="AS94" i="11"/>
  <c r="AT94" i="11"/>
  <c r="AU94" i="11"/>
  <c r="AV94" i="11"/>
  <c r="AW94" i="11"/>
  <c r="AH95" i="11"/>
  <c r="AI95" i="11"/>
  <c r="AJ95" i="11"/>
  <c r="AK95" i="11"/>
  <c r="AL95" i="11"/>
  <c r="AM95" i="11"/>
  <c r="AN95" i="11"/>
  <c r="AO95" i="11"/>
  <c r="AP95" i="11"/>
  <c r="AQ95" i="11"/>
  <c r="AR95" i="11"/>
  <c r="AS95" i="11"/>
  <c r="AT95" i="11"/>
  <c r="AU95" i="11"/>
  <c r="AV95" i="11"/>
  <c r="AW95" i="11"/>
  <c r="AH96" i="11"/>
  <c r="AI96" i="11"/>
  <c r="AJ96" i="11"/>
  <c r="AK96" i="11"/>
  <c r="AL96" i="11"/>
  <c r="AM96" i="11"/>
  <c r="AN96" i="11"/>
  <c r="AO96" i="11"/>
  <c r="AP96" i="11"/>
  <c r="AQ96" i="11"/>
  <c r="AR96" i="11"/>
  <c r="AS96" i="11"/>
  <c r="AT96" i="11"/>
  <c r="AU96" i="11"/>
  <c r="AV96" i="11"/>
  <c r="AW96" i="11"/>
  <c r="AH97" i="11"/>
  <c r="AI97" i="11"/>
  <c r="AJ97" i="11"/>
  <c r="AK97" i="11"/>
  <c r="AL97" i="11"/>
  <c r="AM97" i="11"/>
  <c r="AN97" i="11"/>
  <c r="AO97" i="11"/>
  <c r="AP97" i="11"/>
  <c r="AQ97" i="11"/>
  <c r="AR97" i="11"/>
  <c r="AS97" i="11"/>
  <c r="AT97" i="11"/>
  <c r="AU97" i="11"/>
  <c r="AV97" i="11"/>
  <c r="AW97" i="11"/>
  <c r="B150" i="11"/>
  <c r="D150" i="11"/>
  <c r="B151" i="11"/>
  <c r="D151" i="11"/>
  <c r="B152" i="11"/>
  <c r="D152" i="11"/>
  <c r="B153" i="11"/>
  <c r="D153" i="11"/>
  <c r="B154" i="11"/>
  <c r="D154" i="11"/>
  <c r="B155" i="11"/>
  <c r="D155" i="11"/>
  <c r="B156" i="11"/>
  <c r="D156" i="11"/>
  <c r="B157" i="11"/>
  <c r="D157" i="11"/>
  <c r="B158" i="11"/>
  <c r="D158" i="11"/>
  <c r="B159" i="11"/>
  <c r="D159" i="11"/>
  <c r="B160" i="11"/>
  <c r="D160" i="11"/>
  <c r="B161" i="11"/>
  <c r="D161" i="11"/>
  <c r="B150" i="2"/>
  <c r="B146" i="14" s="1"/>
  <c r="D150" i="2"/>
  <c r="B151" i="2"/>
  <c r="B147" i="17" s="1"/>
  <c r="D151" i="2"/>
  <c r="B152" i="2"/>
  <c r="B148" i="17" s="1"/>
  <c r="D152" i="2"/>
  <c r="B153" i="2"/>
  <c r="B149" i="14" s="1"/>
  <c r="D153" i="2"/>
  <c r="B154" i="2"/>
  <c r="B150" i="17" s="1"/>
  <c r="D154" i="2"/>
  <c r="B155" i="2"/>
  <c r="B151" i="17" s="1"/>
  <c r="D155" i="2"/>
  <c r="B156" i="2"/>
  <c r="B152" i="17" s="1"/>
  <c r="D156" i="2"/>
  <c r="B157" i="2"/>
  <c r="B153" i="14" s="1"/>
  <c r="D157" i="2"/>
  <c r="B158" i="2"/>
  <c r="B154" i="14" s="1"/>
  <c r="D158" i="2"/>
  <c r="B159" i="2"/>
  <c r="B155" i="17" s="1"/>
  <c r="D159" i="2"/>
  <c r="B160" i="2"/>
  <c r="B156" i="17" s="1"/>
  <c r="D160" i="2"/>
  <c r="B161" i="2"/>
  <c r="B157" i="14" s="1"/>
  <c r="D161" i="2"/>
  <c r="AH90" i="2"/>
  <c r="AI90" i="2"/>
  <c r="AJ90" i="2"/>
  <c r="AK90" i="2"/>
  <c r="AL90" i="2"/>
  <c r="AM90" i="2"/>
  <c r="AN90" i="2"/>
  <c r="AO90" i="2"/>
  <c r="AP90" i="2"/>
  <c r="AQ90" i="2"/>
  <c r="AR90" i="2"/>
  <c r="AS90" i="2"/>
  <c r="AT90" i="2"/>
  <c r="AU90" i="2"/>
  <c r="AV90" i="2"/>
  <c r="AW90" i="2"/>
  <c r="AH91" i="2"/>
  <c r="AI91" i="2"/>
  <c r="AJ91" i="2"/>
  <c r="AK91" i="2"/>
  <c r="AL91" i="2"/>
  <c r="AM91" i="2"/>
  <c r="AN91" i="2"/>
  <c r="AO91" i="2"/>
  <c r="AP91" i="2"/>
  <c r="AQ91" i="2"/>
  <c r="AR91" i="2"/>
  <c r="AS91" i="2"/>
  <c r="AT91" i="2"/>
  <c r="AU91" i="2"/>
  <c r="AV91" i="2"/>
  <c r="AW91" i="2"/>
  <c r="AH92" i="2"/>
  <c r="AI92" i="2"/>
  <c r="AJ92" i="2"/>
  <c r="AK92" i="2"/>
  <c r="AL92" i="2"/>
  <c r="AM92" i="2"/>
  <c r="AN92" i="2"/>
  <c r="AO92" i="2"/>
  <c r="AP92" i="2"/>
  <c r="AQ92" i="2"/>
  <c r="AR92" i="2"/>
  <c r="AS92" i="2"/>
  <c r="AT92" i="2"/>
  <c r="AU92" i="2"/>
  <c r="AV92" i="2"/>
  <c r="AW92" i="2"/>
  <c r="AH93" i="2"/>
  <c r="AI93" i="2"/>
  <c r="AJ93" i="2"/>
  <c r="AK93" i="2"/>
  <c r="AL93" i="2"/>
  <c r="AM93" i="2"/>
  <c r="AN93" i="2"/>
  <c r="AO93" i="2"/>
  <c r="AP93" i="2"/>
  <c r="AQ93" i="2"/>
  <c r="AR93" i="2"/>
  <c r="AS93" i="2"/>
  <c r="AT93" i="2"/>
  <c r="AU93" i="2"/>
  <c r="AV93" i="2"/>
  <c r="AW93" i="2"/>
  <c r="AH94" i="2"/>
  <c r="AI94" i="2"/>
  <c r="AJ94" i="2"/>
  <c r="AK94" i="2"/>
  <c r="AL94" i="2"/>
  <c r="AM94" i="2"/>
  <c r="AN94" i="2"/>
  <c r="AO94" i="2"/>
  <c r="AP94" i="2"/>
  <c r="AQ94" i="2"/>
  <c r="AR94" i="2"/>
  <c r="AS94" i="2"/>
  <c r="AT94" i="2"/>
  <c r="AU94" i="2"/>
  <c r="AV94" i="2"/>
  <c r="AW94" i="2"/>
  <c r="AH95" i="2"/>
  <c r="AI95" i="2"/>
  <c r="AJ95" i="2"/>
  <c r="AK95" i="2"/>
  <c r="AL95" i="2"/>
  <c r="AM95" i="2"/>
  <c r="AN95" i="2"/>
  <c r="AO95" i="2"/>
  <c r="AP95" i="2"/>
  <c r="AQ95" i="2"/>
  <c r="AR95" i="2"/>
  <c r="AS95" i="2"/>
  <c r="AT95" i="2"/>
  <c r="AU95" i="2"/>
  <c r="AV95" i="2"/>
  <c r="AW95" i="2"/>
  <c r="AH96" i="2"/>
  <c r="AI96" i="2"/>
  <c r="AJ96" i="2"/>
  <c r="AK96" i="2"/>
  <c r="AL96" i="2"/>
  <c r="AM96" i="2"/>
  <c r="AN96" i="2"/>
  <c r="AO96" i="2"/>
  <c r="AP96" i="2"/>
  <c r="AQ96" i="2"/>
  <c r="AR96" i="2"/>
  <c r="AS96" i="2"/>
  <c r="AT96" i="2"/>
  <c r="AU96" i="2"/>
  <c r="AV96" i="2"/>
  <c r="AW96" i="2"/>
  <c r="AH97" i="2"/>
  <c r="AI97" i="2"/>
  <c r="AJ97" i="2"/>
  <c r="AK97" i="2"/>
  <c r="AL97" i="2"/>
  <c r="AM97" i="2"/>
  <c r="AN97" i="2"/>
  <c r="AO97" i="2"/>
  <c r="AP97" i="2"/>
  <c r="AQ97" i="2"/>
  <c r="AR97" i="2"/>
  <c r="AS97" i="2"/>
  <c r="AT97" i="2"/>
  <c r="AU97" i="2"/>
  <c r="AV97" i="2"/>
  <c r="AW97" i="2"/>
  <c r="N153" i="11" l="1"/>
  <c r="R153" i="11"/>
  <c r="O153" i="11"/>
  <c r="S153" i="11"/>
  <c r="P153" i="11"/>
  <c r="T153" i="11"/>
  <c r="M153" i="11"/>
  <c r="Q153" i="11"/>
  <c r="M159" i="11"/>
  <c r="Q159" i="11"/>
  <c r="N159" i="11"/>
  <c r="R159" i="11"/>
  <c r="O159" i="11"/>
  <c r="V159" i="11" s="1"/>
  <c r="S159" i="11"/>
  <c r="Y159" i="11" s="1"/>
  <c r="P159" i="11"/>
  <c r="T159" i="11"/>
  <c r="O157" i="11"/>
  <c r="S157" i="11"/>
  <c r="P157" i="11"/>
  <c r="T157" i="11"/>
  <c r="M157" i="11"/>
  <c r="Q157" i="11"/>
  <c r="N157" i="11"/>
  <c r="R157" i="11"/>
  <c r="P151" i="11"/>
  <c r="T151" i="11"/>
  <c r="M151" i="11"/>
  <c r="Q151" i="11"/>
  <c r="N151" i="11"/>
  <c r="R151" i="11"/>
  <c r="O151" i="11"/>
  <c r="V151" i="11" s="1"/>
  <c r="S151" i="11"/>
  <c r="N160" i="11"/>
  <c r="R160" i="11"/>
  <c r="O160" i="11"/>
  <c r="S160" i="11"/>
  <c r="P160" i="11"/>
  <c r="T160" i="11"/>
  <c r="M160" i="11"/>
  <c r="Q160" i="11"/>
  <c r="P158" i="11"/>
  <c r="T158" i="11"/>
  <c r="M158" i="11"/>
  <c r="Q158" i="11"/>
  <c r="N158" i="11"/>
  <c r="R158" i="11"/>
  <c r="S158" i="11"/>
  <c r="O158" i="11"/>
  <c r="N156" i="11"/>
  <c r="R156" i="11"/>
  <c r="O156" i="11"/>
  <c r="S156" i="11"/>
  <c r="P156" i="11"/>
  <c r="T156" i="11"/>
  <c r="M156" i="11"/>
  <c r="Q156" i="11"/>
  <c r="O154" i="11"/>
  <c r="S154" i="11"/>
  <c r="P154" i="11"/>
  <c r="T154" i="11"/>
  <c r="M154" i="11"/>
  <c r="Q154" i="11"/>
  <c r="N154" i="11"/>
  <c r="R154" i="11"/>
  <c r="M152" i="11"/>
  <c r="Q152" i="11"/>
  <c r="N152" i="11"/>
  <c r="R152" i="11"/>
  <c r="O152" i="11"/>
  <c r="V152" i="11" s="1"/>
  <c r="S152" i="11"/>
  <c r="Y152" i="11" s="1"/>
  <c r="T152" i="11"/>
  <c r="P152" i="11"/>
  <c r="P150" i="11"/>
  <c r="T150" i="11"/>
  <c r="M150" i="11"/>
  <c r="Q150" i="11"/>
  <c r="N150" i="11"/>
  <c r="R150" i="11"/>
  <c r="O150" i="11"/>
  <c r="V150" i="11" s="1"/>
  <c r="S150" i="11"/>
  <c r="Y150" i="11" s="1"/>
  <c r="O161" i="11"/>
  <c r="S161" i="11"/>
  <c r="P161" i="11"/>
  <c r="T161" i="11"/>
  <c r="M161" i="11"/>
  <c r="Q161" i="11"/>
  <c r="R161" i="11"/>
  <c r="N161" i="11"/>
  <c r="P155" i="11"/>
  <c r="T155" i="11"/>
  <c r="M155" i="11"/>
  <c r="Q155" i="11"/>
  <c r="N155" i="11"/>
  <c r="R155" i="11"/>
  <c r="S155" i="11"/>
  <c r="O155" i="11"/>
  <c r="N159" i="2"/>
  <c r="R159" i="2"/>
  <c r="O159" i="2"/>
  <c r="S159" i="2"/>
  <c r="P159" i="2"/>
  <c r="Q159" i="2"/>
  <c r="M159" i="2"/>
  <c r="T159" i="2"/>
  <c r="P155" i="2"/>
  <c r="T155" i="2"/>
  <c r="M155" i="2"/>
  <c r="Q155" i="2"/>
  <c r="N155" i="2"/>
  <c r="O155" i="2"/>
  <c r="R155" i="2"/>
  <c r="S155" i="2"/>
  <c r="O153" i="2"/>
  <c r="S153" i="2"/>
  <c r="P153" i="2"/>
  <c r="T153" i="2"/>
  <c r="M153" i="2"/>
  <c r="N153" i="2"/>
  <c r="Q153" i="2"/>
  <c r="R153" i="2"/>
  <c r="O160" i="2"/>
  <c r="S160" i="2"/>
  <c r="P160" i="2"/>
  <c r="T160" i="2"/>
  <c r="M160" i="2"/>
  <c r="N160" i="2"/>
  <c r="Q160" i="2"/>
  <c r="R160" i="2"/>
  <c r="N158" i="2"/>
  <c r="R158" i="2"/>
  <c r="O158" i="2"/>
  <c r="S158" i="2"/>
  <c r="T158" i="2"/>
  <c r="M158" i="2"/>
  <c r="P158" i="2"/>
  <c r="Q158" i="2"/>
  <c r="M156" i="2"/>
  <c r="Q156" i="2"/>
  <c r="N156" i="2"/>
  <c r="R156" i="2"/>
  <c r="S156" i="2"/>
  <c r="T156" i="2"/>
  <c r="Z156" i="2" s="1"/>
  <c r="O156" i="2"/>
  <c r="P156" i="2"/>
  <c r="O154" i="2"/>
  <c r="S154" i="2"/>
  <c r="P154" i="2"/>
  <c r="T154" i="2"/>
  <c r="Q154" i="2"/>
  <c r="R154" i="2"/>
  <c r="N154" i="2"/>
  <c r="M154" i="2"/>
  <c r="O152" i="2"/>
  <c r="S152" i="2"/>
  <c r="P152" i="2"/>
  <c r="T152" i="2"/>
  <c r="Q152" i="2"/>
  <c r="R152" i="2"/>
  <c r="M152" i="2"/>
  <c r="N152" i="2"/>
  <c r="O150" i="2"/>
  <c r="S150" i="2"/>
  <c r="P150" i="2"/>
  <c r="T150" i="2"/>
  <c r="Q150" i="2"/>
  <c r="R150" i="2"/>
  <c r="M150" i="2"/>
  <c r="N150" i="2"/>
  <c r="O161" i="2"/>
  <c r="S161" i="2"/>
  <c r="P161" i="2"/>
  <c r="T161" i="2"/>
  <c r="Q161" i="2"/>
  <c r="R161" i="2"/>
  <c r="M161" i="2"/>
  <c r="N161" i="2"/>
  <c r="M157" i="2"/>
  <c r="Q157" i="2"/>
  <c r="N157" i="2"/>
  <c r="R157" i="2"/>
  <c r="O157" i="2"/>
  <c r="V157" i="2" s="1"/>
  <c r="P157" i="2"/>
  <c r="S157" i="2"/>
  <c r="T157" i="2"/>
  <c r="O151" i="2"/>
  <c r="S151" i="2"/>
  <c r="P151" i="2"/>
  <c r="T151" i="2"/>
  <c r="M151" i="2"/>
  <c r="N151" i="2"/>
  <c r="Q151" i="2"/>
  <c r="R151" i="2"/>
  <c r="AT303" i="2"/>
  <c r="AU304" i="2" s="1"/>
  <c r="AP303" i="11"/>
  <c r="AT303" i="11"/>
  <c r="AU304" i="11" s="1"/>
  <c r="AL303" i="11"/>
  <c r="AH303" i="11"/>
  <c r="AL303" i="2"/>
  <c r="AP303" i="2"/>
  <c r="AH303" i="2"/>
  <c r="C154" i="17"/>
  <c r="C150" i="17"/>
  <c r="C146" i="17"/>
  <c r="C157" i="17"/>
  <c r="C153" i="17"/>
  <c r="C149" i="17"/>
  <c r="C156" i="17"/>
  <c r="C152" i="17"/>
  <c r="C148" i="17"/>
  <c r="C155" i="17"/>
  <c r="C151" i="17"/>
  <c r="C147" i="17"/>
  <c r="D151" i="14"/>
  <c r="D150" i="14"/>
  <c r="E157" i="17"/>
  <c r="E155" i="17"/>
  <c r="E153" i="17"/>
  <c r="E151" i="17"/>
  <c r="E149" i="17"/>
  <c r="E147" i="17"/>
  <c r="D157" i="14"/>
  <c r="D156" i="14"/>
  <c r="D149" i="14"/>
  <c r="D148" i="14"/>
  <c r="D155" i="14"/>
  <c r="D154" i="14"/>
  <c r="D147" i="14"/>
  <c r="D146" i="14"/>
  <c r="E156" i="17"/>
  <c r="E154" i="17"/>
  <c r="E152" i="17"/>
  <c r="E150" i="17"/>
  <c r="E148" i="17"/>
  <c r="E146" i="17"/>
  <c r="D153" i="14"/>
  <c r="D152" i="14"/>
  <c r="B153" i="17"/>
  <c r="B156" i="14"/>
  <c r="B151" i="14"/>
  <c r="B149" i="17"/>
  <c r="B148" i="14"/>
  <c r="B157" i="17"/>
  <c r="B150" i="14"/>
  <c r="B154" i="17"/>
  <c r="B146" i="17"/>
  <c r="B155" i="14"/>
  <c r="B152" i="14"/>
  <c r="B147" i="14"/>
  <c r="AH88" i="11"/>
  <c r="AI88" i="11"/>
  <c r="AJ88" i="11"/>
  <c r="AK88" i="11"/>
  <c r="AL88" i="11"/>
  <c r="AM88" i="11"/>
  <c r="AN88" i="11"/>
  <c r="AO88" i="11"/>
  <c r="AP88" i="11"/>
  <c r="AQ88" i="11"/>
  <c r="AR88" i="11"/>
  <c r="AS88" i="11"/>
  <c r="AT88" i="11"/>
  <c r="AU88" i="11"/>
  <c r="AV88" i="11"/>
  <c r="AW88" i="11"/>
  <c r="AH89" i="11"/>
  <c r="AI89" i="11"/>
  <c r="AJ89" i="11"/>
  <c r="AK89" i="11"/>
  <c r="AL89" i="11"/>
  <c r="AM89" i="11"/>
  <c r="AN89" i="11"/>
  <c r="AO89" i="11"/>
  <c r="AP89" i="11"/>
  <c r="AQ89" i="11"/>
  <c r="AR89" i="11"/>
  <c r="AS89" i="11"/>
  <c r="AT89" i="11"/>
  <c r="AU89" i="11"/>
  <c r="AV89" i="11"/>
  <c r="AW89" i="11"/>
  <c r="AH89" i="2"/>
  <c r="AI89" i="2"/>
  <c r="AJ89" i="2"/>
  <c r="AK89" i="2"/>
  <c r="AL89" i="2"/>
  <c r="AM89" i="2"/>
  <c r="AN89" i="2"/>
  <c r="AO89" i="2"/>
  <c r="AP89" i="2"/>
  <c r="AQ89" i="2"/>
  <c r="AR89" i="2"/>
  <c r="AS89" i="2"/>
  <c r="AT89" i="2"/>
  <c r="AU89" i="2"/>
  <c r="AV89" i="2"/>
  <c r="AW89" i="2"/>
  <c r="AH88" i="2"/>
  <c r="AI88" i="2"/>
  <c r="AJ88" i="2"/>
  <c r="AK88" i="2"/>
  <c r="AL88" i="2"/>
  <c r="AM88" i="2"/>
  <c r="AN88" i="2"/>
  <c r="AO88" i="2"/>
  <c r="AP88" i="2"/>
  <c r="AQ88" i="2"/>
  <c r="AR88" i="2"/>
  <c r="AS88" i="2"/>
  <c r="AT88" i="2"/>
  <c r="AU88" i="2"/>
  <c r="AV88" i="2"/>
  <c r="AW88" i="2"/>
  <c r="X151" i="2" l="1"/>
  <c r="Z151" i="2"/>
  <c r="U161" i="2"/>
  <c r="U150" i="2"/>
  <c r="U152" i="2"/>
  <c r="X160" i="2"/>
  <c r="Z160" i="2"/>
  <c r="X153" i="2"/>
  <c r="Z153" i="2"/>
  <c r="V155" i="11"/>
  <c r="Z157" i="2"/>
  <c r="X157" i="2"/>
  <c r="Z161" i="2"/>
  <c r="Z150" i="2"/>
  <c r="Z152" i="2"/>
  <c r="Z154" i="2"/>
  <c r="W156" i="2"/>
  <c r="X156" i="2"/>
  <c r="Z159" i="2"/>
  <c r="Y159" i="2"/>
  <c r="U161" i="11"/>
  <c r="Z161" i="11"/>
  <c r="W152" i="11"/>
  <c r="X152" i="11"/>
  <c r="X154" i="11"/>
  <c r="Z154" i="11"/>
  <c r="X157" i="11"/>
  <c r="Z157" i="11"/>
  <c r="Z159" i="11"/>
  <c r="X159" i="11"/>
  <c r="Y157" i="2"/>
  <c r="V156" i="2"/>
  <c r="Y156" i="2"/>
  <c r="V158" i="11"/>
  <c r="W158" i="2"/>
  <c r="W151" i="2"/>
  <c r="U157" i="2"/>
  <c r="U156" i="2"/>
  <c r="V158" i="2"/>
  <c r="W160" i="2"/>
  <c r="W153" i="2"/>
  <c r="Y151" i="11"/>
  <c r="Y155" i="2"/>
  <c r="Q308" i="11"/>
  <c r="R309" i="11" s="1"/>
  <c r="M308" i="11"/>
  <c r="U158" i="2"/>
  <c r="M308" i="2"/>
  <c r="Q308" i="2"/>
  <c r="U155" i="11"/>
  <c r="W155" i="11"/>
  <c r="U150" i="11"/>
  <c r="W150" i="11"/>
  <c r="W156" i="11"/>
  <c r="U156" i="11"/>
  <c r="U158" i="11"/>
  <c r="W158" i="11"/>
  <c r="W160" i="11"/>
  <c r="U160" i="11"/>
  <c r="U151" i="11"/>
  <c r="W151" i="11"/>
  <c r="W153" i="11"/>
  <c r="U153" i="11"/>
  <c r="Y156" i="11"/>
  <c r="Y160" i="11"/>
  <c r="Y153" i="11"/>
  <c r="Y155" i="11"/>
  <c r="X161" i="11"/>
  <c r="W161" i="11"/>
  <c r="Z152" i="11"/>
  <c r="U152" i="11"/>
  <c r="U154" i="11"/>
  <c r="W154" i="11"/>
  <c r="V156" i="11"/>
  <c r="Y158" i="11"/>
  <c r="V160" i="11"/>
  <c r="U157" i="11"/>
  <c r="W157" i="11"/>
  <c r="W159" i="11"/>
  <c r="U159" i="11"/>
  <c r="V153" i="11"/>
  <c r="X155" i="11"/>
  <c r="Z155" i="11"/>
  <c r="Y161" i="11"/>
  <c r="X150" i="11"/>
  <c r="Z150" i="11"/>
  <c r="Y154" i="11"/>
  <c r="Z156" i="11"/>
  <c r="X156" i="11"/>
  <c r="X158" i="11"/>
  <c r="Z158" i="11"/>
  <c r="Z160" i="11"/>
  <c r="X160" i="11"/>
  <c r="X151" i="11"/>
  <c r="Z151" i="11"/>
  <c r="Y157" i="11"/>
  <c r="Z153" i="11"/>
  <c r="X153" i="11"/>
  <c r="V161" i="11"/>
  <c r="V154" i="11"/>
  <c r="V157" i="11"/>
  <c r="Y158" i="2"/>
  <c r="W161" i="2"/>
  <c r="W150" i="2"/>
  <c r="U154" i="2"/>
  <c r="W154" i="2"/>
  <c r="X155" i="2"/>
  <c r="V159" i="2"/>
  <c r="U151" i="2"/>
  <c r="Y151" i="2"/>
  <c r="W157" i="2"/>
  <c r="X161" i="2"/>
  <c r="Y161" i="2"/>
  <c r="X150" i="2"/>
  <c r="Y150" i="2"/>
  <c r="X152" i="2"/>
  <c r="Y152" i="2"/>
  <c r="X154" i="2"/>
  <c r="Y154" i="2"/>
  <c r="X158" i="2"/>
  <c r="U160" i="2"/>
  <c r="Y160" i="2"/>
  <c r="U153" i="2"/>
  <c r="Y153" i="2"/>
  <c r="V155" i="2"/>
  <c r="Z155" i="2"/>
  <c r="X159" i="2"/>
  <c r="W152" i="2"/>
  <c r="V151" i="2"/>
  <c r="V161" i="2"/>
  <c r="V150" i="2"/>
  <c r="V152" i="2"/>
  <c r="V154" i="2"/>
  <c r="Z158" i="2"/>
  <c r="V160" i="2"/>
  <c r="V153" i="2"/>
  <c r="U155" i="2"/>
  <c r="W155" i="2"/>
  <c r="W159" i="2"/>
  <c r="U159" i="2"/>
  <c r="AQ304" i="11"/>
  <c r="AM304" i="11"/>
  <c r="AI304" i="11"/>
  <c r="AI304" i="2"/>
  <c r="AN304" i="2"/>
  <c r="AQ304" i="2"/>
  <c r="AM304" i="2"/>
  <c r="AH85" i="11"/>
  <c r="AI85" i="11"/>
  <c r="AJ85" i="11"/>
  <c r="AK85" i="11"/>
  <c r="AL85" i="11"/>
  <c r="AM85" i="11"/>
  <c r="AN85" i="11"/>
  <c r="AO85" i="11"/>
  <c r="AP85" i="11"/>
  <c r="AQ85" i="11"/>
  <c r="AR85" i="11"/>
  <c r="AS85" i="11"/>
  <c r="AT85" i="11"/>
  <c r="AU85" i="11"/>
  <c r="AV85" i="11"/>
  <c r="AW85" i="11"/>
  <c r="AH86" i="11"/>
  <c r="AI86" i="11"/>
  <c r="AJ86" i="11"/>
  <c r="AK86" i="11"/>
  <c r="AL86" i="11"/>
  <c r="AM86" i="11"/>
  <c r="AN86" i="11"/>
  <c r="AO86" i="11"/>
  <c r="AP86" i="11"/>
  <c r="AQ86" i="11"/>
  <c r="AR86" i="11"/>
  <c r="AS86" i="11"/>
  <c r="AT86" i="11"/>
  <c r="AU86" i="11"/>
  <c r="AV86" i="11"/>
  <c r="AW86" i="11"/>
  <c r="AH87" i="11"/>
  <c r="AI87" i="11"/>
  <c r="AJ87" i="11"/>
  <c r="AK87" i="11"/>
  <c r="AL87" i="11"/>
  <c r="AM87" i="11"/>
  <c r="AN87" i="11"/>
  <c r="AO87" i="11"/>
  <c r="AP87" i="11"/>
  <c r="AQ87" i="11"/>
  <c r="AR87" i="11"/>
  <c r="AS87" i="11"/>
  <c r="AT87" i="11"/>
  <c r="AU87" i="11"/>
  <c r="AV87" i="11"/>
  <c r="AW87" i="11"/>
  <c r="AH83" i="2"/>
  <c r="AI83" i="2"/>
  <c r="AJ83" i="2"/>
  <c r="AK83" i="2"/>
  <c r="AL83" i="2"/>
  <c r="AM83" i="2"/>
  <c r="AN83" i="2"/>
  <c r="AO83" i="2"/>
  <c r="AP83" i="2"/>
  <c r="AQ83" i="2"/>
  <c r="AR83" i="2"/>
  <c r="AS83" i="2"/>
  <c r="AT83" i="2"/>
  <c r="AU83" i="2"/>
  <c r="AV83" i="2"/>
  <c r="AW83" i="2"/>
  <c r="AH84" i="2"/>
  <c r="AI84" i="2"/>
  <c r="AJ84" i="2"/>
  <c r="AK84" i="2"/>
  <c r="AL84" i="2"/>
  <c r="AM84" i="2"/>
  <c r="AN84" i="2"/>
  <c r="AO84" i="2"/>
  <c r="AP84" i="2"/>
  <c r="AQ84" i="2"/>
  <c r="AR84" i="2"/>
  <c r="AS84" i="2"/>
  <c r="AT84" i="2"/>
  <c r="AU84" i="2"/>
  <c r="AV84" i="2"/>
  <c r="AW84" i="2"/>
  <c r="AH85" i="2"/>
  <c r="AI85" i="2"/>
  <c r="AJ85" i="2"/>
  <c r="AK85" i="2"/>
  <c r="AL85" i="2"/>
  <c r="AM85" i="2"/>
  <c r="AN85" i="2"/>
  <c r="AO85" i="2"/>
  <c r="AP85" i="2"/>
  <c r="AQ85" i="2"/>
  <c r="AR85" i="2"/>
  <c r="AS85" i="2"/>
  <c r="AT85" i="2"/>
  <c r="AU85" i="2"/>
  <c r="AV85" i="2"/>
  <c r="AW85" i="2"/>
  <c r="AH86" i="2"/>
  <c r="AI86" i="2"/>
  <c r="AJ86" i="2"/>
  <c r="AK86" i="2"/>
  <c r="AL86" i="2"/>
  <c r="AM86" i="2"/>
  <c r="AN86" i="2"/>
  <c r="AO86" i="2"/>
  <c r="AP86" i="2"/>
  <c r="AQ86" i="2"/>
  <c r="AR86" i="2"/>
  <c r="AS86" i="2"/>
  <c r="AT86" i="2"/>
  <c r="AU86" i="2"/>
  <c r="AV86" i="2"/>
  <c r="AW86" i="2"/>
  <c r="AH87" i="2"/>
  <c r="AI87" i="2"/>
  <c r="AJ87" i="2"/>
  <c r="AK87" i="2"/>
  <c r="AL87" i="2"/>
  <c r="AM87" i="2"/>
  <c r="AN87" i="2"/>
  <c r="AO87" i="2"/>
  <c r="AP87" i="2"/>
  <c r="AQ87" i="2"/>
  <c r="AR87" i="2"/>
  <c r="AS87" i="2"/>
  <c r="AT87" i="2"/>
  <c r="AU87" i="2"/>
  <c r="AV87" i="2"/>
  <c r="AW87" i="2"/>
  <c r="AH83" i="11" l="1"/>
  <c r="AI83" i="11"/>
  <c r="AJ83" i="11"/>
  <c r="AK83" i="11"/>
  <c r="AL83" i="11"/>
  <c r="AM83" i="11"/>
  <c r="AN83" i="11"/>
  <c r="AO83" i="11"/>
  <c r="AP83" i="11"/>
  <c r="AQ83" i="11"/>
  <c r="AR83" i="11"/>
  <c r="AS83" i="11"/>
  <c r="AT83" i="11"/>
  <c r="AU83" i="11"/>
  <c r="AV83" i="11"/>
  <c r="AW83" i="11"/>
  <c r="AH84" i="11"/>
  <c r="AI84" i="11"/>
  <c r="AJ84" i="11"/>
  <c r="AK84" i="11"/>
  <c r="AL84" i="11"/>
  <c r="AM84" i="11"/>
  <c r="AN84" i="11"/>
  <c r="AO84" i="11"/>
  <c r="AP84" i="11"/>
  <c r="AQ84" i="11"/>
  <c r="AR84" i="11"/>
  <c r="AS84" i="11"/>
  <c r="AT84" i="11"/>
  <c r="AU84" i="11"/>
  <c r="AV84" i="11"/>
  <c r="AW84" i="11"/>
  <c r="AH81" i="11" l="1"/>
  <c r="AI81" i="11"/>
  <c r="AJ81" i="11"/>
  <c r="AK81" i="11"/>
  <c r="AL81" i="11"/>
  <c r="AM81" i="11"/>
  <c r="AN81" i="11"/>
  <c r="AO81" i="11"/>
  <c r="AP81" i="11"/>
  <c r="AQ81" i="11"/>
  <c r="AR81" i="11"/>
  <c r="AS81" i="11"/>
  <c r="AT81" i="11"/>
  <c r="AU81" i="11"/>
  <c r="AV81" i="11"/>
  <c r="AW81" i="11"/>
  <c r="AH82" i="11"/>
  <c r="AI82" i="11"/>
  <c r="AJ82" i="11"/>
  <c r="AK82" i="11"/>
  <c r="AL82" i="11"/>
  <c r="AM82" i="11"/>
  <c r="AN82" i="11"/>
  <c r="AO82" i="11"/>
  <c r="AP82" i="11"/>
  <c r="AQ82" i="11"/>
  <c r="AR82" i="11"/>
  <c r="AS82" i="11"/>
  <c r="AT82" i="11"/>
  <c r="AU82" i="11"/>
  <c r="AV82" i="11"/>
  <c r="AW82" i="11"/>
  <c r="AH81" i="2"/>
  <c r="AI81" i="2"/>
  <c r="AJ81" i="2"/>
  <c r="AK81" i="2"/>
  <c r="AL81" i="2"/>
  <c r="AM81" i="2"/>
  <c r="AN81" i="2"/>
  <c r="AO81" i="2"/>
  <c r="AP81" i="2"/>
  <c r="AQ81" i="2"/>
  <c r="AR81" i="2"/>
  <c r="AS81" i="2"/>
  <c r="AT81" i="2"/>
  <c r="AU81" i="2"/>
  <c r="AV81" i="2"/>
  <c r="AW81" i="2"/>
  <c r="AH82" i="2"/>
  <c r="AI82" i="2"/>
  <c r="AJ82" i="2"/>
  <c r="AK82" i="2"/>
  <c r="AL82" i="2"/>
  <c r="AM82" i="2"/>
  <c r="AN82" i="2"/>
  <c r="AO82" i="2"/>
  <c r="AP82" i="2"/>
  <c r="AQ82" i="2"/>
  <c r="AR82" i="2"/>
  <c r="AS82" i="2"/>
  <c r="AT82" i="2"/>
  <c r="AU82" i="2"/>
  <c r="AV82" i="2"/>
  <c r="AW82" i="2"/>
  <c r="V134" i="14" l="1"/>
  <c r="W134" i="14"/>
  <c r="V135" i="14"/>
  <c r="W135" i="14"/>
  <c r="V136" i="14"/>
  <c r="W136" i="14"/>
  <c r="V137" i="14"/>
  <c r="W137" i="14"/>
  <c r="V138" i="14"/>
  <c r="W138" i="14"/>
  <c r="V139" i="14"/>
  <c r="W139" i="14"/>
  <c r="V140" i="14"/>
  <c r="W140" i="14"/>
  <c r="V141" i="14"/>
  <c r="W141" i="14"/>
  <c r="V142" i="14"/>
  <c r="W142" i="14"/>
  <c r="V143" i="14"/>
  <c r="W143" i="14"/>
  <c r="V144" i="14"/>
  <c r="W144" i="14"/>
  <c r="V145" i="14"/>
  <c r="W145" i="14"/>
  <c r="C134" i="14"/>
  <c r="A134" i="14" s="1"/>
  <c r="C135" i="14"/>
  <c r="A135" i="14" s="1"/>
  <c r="C136" i="14"/>
  <c r="A136" i="14" s="1"/>
  <c r="C137" i="14"/>
  <c r="A137" i="14" s="1"/>
  <c r="C138" i="14"/>
  <c r="A138" i="14" s="1"/>
  <c r="C139" i="14"/>
  <c r="A139" i="14" s="1"/>
  <c r="C140" i="14"/>
  <c r="A140" i="14" s="1"/>
  <c r="C141" i="14"/>
  <c r="A141" i="14" s="1"/>
  <c r="C142" i="14"/>
  <c r="A142" i="14" s="1"/>
  <c r="C143" i="14"/>
  <c r="A143" i="14" s="1"/>
  <c r="C144" i="14"/>
  <c r="A144" i="14" s="1"/>
  <c r="C145" i="14"/>
  <c r="A145" i="14" s="1"/>
  <c r="D134" i="17"/>
  <c r="D135" i="17"/>
  <c r="D136" i="17"/>
  <c r="D137" i="17"/>
  <c r="D138" i="17"/>
  <c r="D139" i="17"/>
  <c r="D140" i="17"/>
  <c r="D141" i="17"/>
  <c r="D142" i="17"/>
  <c r="D143" i="17"/>
  <c r="D144" i="17"/>
  <c r="D145" i="17"/>
  <c r="A137" i="17" l="1"/>
  <c r="C137" i="17"/>
  <c r="A144" i="17"/>
  <c r="C144" i="17"/>
  <c r="A140" i="17"/>
  <c r="C140" i="17"/>
  <c r="A136" i="17"/>
  <c r="C136" i="17"/>
  <c r="A145" i="17"/>
  <c r="C145" i="17"/>
  <c r="A141" i="17"/>
  <c r="C141" i="17"/>
  <c r="A143" i="17"/>
  <c r="C143" i="17"/>
  <c r="A139" i="17"/>
  <c r="C139" i="17"/>
  <c r="A135" i="17"/>
  <c r="C135" i="17"/>
  <c r="A142" i="17"/>
  <c r="C142" i="17"/>
  <c r="A138" i="17"/>
  <c r="C138" i="17"/>
  <c r="A134" i="17"/>
  <c r="C134" i="17"/>
  <c r="D145" i="11"/>
  <c r="D146" i="11"/>
  <c r="D147" i="11"/>
  <c r="D148" i="11"/>
  <c r="D149" i="11"/>
  <c r="M149" i="11" l="1"/>
  <c r="N149" i="11"/>
  <c r="R149" i="11"/>
  <c r="Q149" i="11"/>
  <c r="O149" i="11"/>
  <c r="V149" i="11" s="1"/>
  <c r="S149" i="11"/>
  <c r="P149" i="11"/>
  <c r="T149" i="11"/>
  <c r="Z149" i="11" s="1"/>
  <c r="O147" i="11"/>
  <c r="S147" i="11"/>
  <c r="P147" i="11"/>
  <c r="T147" i="11"/>
  <c r="M147" i="11"/>
  <c r="AH147" i="11" s="1"/>
  <c r="Q147" i="11"/>
  <c r="AL147" i="11" s="1"/>
  <c r="N147" i="11"/>
  <c r="R147" i="11"/>
  <c r="O145" i="11"/>
  <c r="S145" i="11"/>
  <c r="P145" i="11"/>
  <c r="T145" i="11"/>
  <c r="M145" i="11"/>
  <c r="AH145" i="11" s="1"/>
  <c r="Q145" i="11"/>
  <c r="AL145" i="11" s="1"/>
  <c r="N145" i="11"/>
  <c r="R145" i="11"/>
  <c r="M148" i="11"/>
  <c r="AH148" i="11" s="1"/>
  <c r="Q148" i="11"/>
  <c r="AL148" i="11" s="1"/>
  <c r="N148" i="11"/>
  <c r="R148" i="11"/>
  <c r="O148" i="11"/>
  <c r="V148" i="11" s="1"/>
  <c r="S148" i="11"/>
  <c r="Y148" i="11" s="1"/>
  <c r="P148" i="11"/>
  <c r="T148" i="11"/>
  <c r="M307" i="2"/>
  <c r="Q307" i="2"/>
  <c r="P146" i="11"/>
  <c r="T146" i="11"/>
  <c r="M146" i="11"/>
  <c r="AH146" i="11" s="1"/>
  <c r="Q146" i="11"/>
  <c r="N146" i="11"/>
  <c r="R146" i="11"/>
  <c r="S146" i="11"/>
  <c r="O146" i="11"/>
  <c r="E138" i="17"/>
  <c r="D138" i="14"/>
  <c r="D134" i="14"/>
  <c r="E134" i="17"/>
  <c r="D143" i="14"/>
  <c r="E143" i="17"/>
  <c r="E139" i="17"/>
  <c r="D139" i="14"/>
  <c r="E135" i="17"/>
  <c r="D135" i="14"/>
  <c r="D145" i="14"/>
  <c r="E145" i="17"/>
  <c r="E141" i="17"/>
  <c r="D141" i="14"/>
  <c r="D137" i="14"/>
  <c r="E137" i="17"/>
  <c r="D142" i="14"/>
  <c r="E142" i="17"/>
  <c r="D144" i="14"/>
  <c r="E144" i="17"/>
  <c r="E140" i="17"/>
  <c r="D140" i="14"/>
  <c r="E136" i="17"/>
  <c r="D136" i="14"/>
  <c r="B138" i="14"/>
  <c r="B138" i="17"/>
  <c r="B141" i="14"/>
  <c r="B141" i="17"/>
  <c r="B137" i="17"/>
  <c r="B137" i="14"/>
  <c r="B143" i="17"/>
  <c r="B143" i="14"/>
  <c r="B139" i="17"/>
  <c r="B139" i="14"/>
  <c r="B135" i="17"/>
  <c r="B135" i="14"/>
  <c r="B134" i="17"/>
  <c r="B134" i="14"/>
  <c r="B145" i="17"/>
  <c r="B145" i="14"/>
  <c r="B142" i="14"/>
  <c r="B142" i="17"/>
  <c r="B144" i="14"/>
  <c r="B144" i="17"/>
  <c r="B140" i="17"/>
  <c r="B140" i="14"/>
  <c r="B136" i="14"/>
  <c r="B136" i="17"/>
  <c r="Q307" i="11" l="1"/>
  <c r="R308" i="11" s="1"/>
  <c r="M307" i="11"/>
  <c r="AL149" i="11"/>
  <c r="AL146" i="11"/>
  <c r="AH149" i="11"/>
  <c r="AH307" i="11" s="1"/>
  <c r="X149" i="11"/>
  <c r="Y149" i="11"/>
  <c r="U149" i="11"/>
  <c r="W149" i="11"/>
  <c r="Z148" i="11"/>
  <c r="V146" i="11"/>
  <c r="U146" i="11"/>
  <c r="X148" i="11"/>
  <c r="W146" i="11"/>
  <c r="Z146" i="11"/>
  <c r="X145" i="11"/>
  <c r="Z145" i="11"/>
  <c r="X147" i="11"/>
  <c r="Z147" i="11"/>
  <c r="Y146" i="11"/>
  <c r="W148" i="11"/>
  <c r="U148" i="11"/>
  <c r="U145" i="11"/>
  <c r="W145" i="11"/>
  <c r="U147" i="11"/>
  <c r="W147" i="11"/>
  <c r="X146" i="11"/>
  <c r="Y145" i="11"/>
  <c r="Y147" i="11"/>
  <c r="V145" i="11"/>
  <c r="V147" i="11"/>
  <c r="BV2" i="8"/>
  <c r="BV8" i="8" s="1"/>
  <c r="BW2" i="8"/>
  <c r="BW3" i="8" s="1"/>
  <c r="AL307" i="11" l="1"/>
  <c r="BW10" i="8"/>
  <c r="BW5" i="8"/>
  <c r="BW9" i="8"/>
  <c r="BW6" i="8"/>
  <c r="BV4" i="8"/>
  <c r="BV10" i="8"/>
  <c r="BW7" i="8"/>
  <c r="BW4" i="8"/>
  <c r="BW8" i="8"/>
  <c r="BV6" i="8"/>
  <c r="BV9" i="8"/>
  <c r="BV7" i="8"/>
  <c r="BV5" i="8"/>
  <c r="BV3" i="8"/>
  <c r="AH80" i="11" l="1"/>
  <c r="AI80" i="11"/>
  <c r="AJ80" i="11"/>
  <c r="AK80" i="11"/>
  <c r="AL80" i="11"/>
  <c r="AM80" i="11"/>
  <c r="AN80" i="11"/>
  <c r="AO80" i="11"/>
  <c r="AP80" i="11"/>
  <c r="AQ80" i="11"/>
  <c r="AR80" i="11"/>
  <c r="AS80" i="11"/>
  <c r="AT80" i="11"/>
  <c r="AU80" i="11"/>
  <c r="AV80" i="11"/>
  <c r="AW80" i="11"/>
  <c r="AH80" i="2"/>
  <c r="AI80" i="2"/>
  <c r="AJ80" i="2"/>
  <c r="AK80" i="2"/>
  <c r="AL80" i="2"/>
  <c r="AM80" i="2"/>
  <c r="AN80" i="2"/>
  <c r="AO80" i="2"/>
  <c r="AP80" i="2"/>
  <c r="AQ80" i="2"/>
  <c r="AR80" i="2"/>
  <c r="AS80" i="2"/>
  <c r="AT80" i="2"/>
  <c r="AU80" i="2"/>
  <c r="AV80" i="2"/>
  <c r="AW80" i="2"/>
  <c r="AH40" i="11" l="1"/>
  <c r="AI40" i="11"/>
  <c r="AJ40" i="11"/>
  <c r="AK40" i="11"/>
  <c r="AL40" i="11"/>
  <c r="AM40" i="11"/>
  <c r="AN40" i="11"/>
  <c r="AO40" i="11"/>
  <c r="AP40" i="11"/>
  <c r="AQ40" i="11"/>
  <c r="AR40" i="11"/>
  <c r="AS40" i="11"/>
  <c r="AT40" i="11"/>
  <c r="AU40" i="11"/>
  <c r="AV40" i="11"/>
  <c r="AW40" i="11"/>
  <c r="AH41" i="11"/>
  <c r="AI41" i="11"/>
  <c r="AJ41" i="11"/>
  <c r="AK41" i="11"/>
  <c r="AL41" i="11"/>
  <c r="AM41" i="11"/>
  <c r="AN41" i="11"/>
  <c r="AO41" i="11"/>
  <c r="AP41" i="11"/>
  <c r="AQ41" i="11"/>
  <c r="AR41" i="11"/>
  <c r="AS41" i="11"/>
  <c r="AT41" i="11"/>
  <c r="AU41" i="11"/>
  <c r="AV41" i="11"/>
  <c r="AW41" i="11"/>
  <c r="AH42" i="11"/>
  <c r="AI42" i="11"/>
  <c r="AJ42" i="11"/>
  <c r="AK42" i="11"/>
  <c r="AL42" i="11"/>
  <c r="AM42" i="11"/>
  <c r="AN42" i="11"/>
  <c r="AO42" i="11"/>
  <c r="AP42" i="11"/>
  <c r="AQ42" i="11"/>
  <c r="AR42" i="11"/>
  <c r="AS42" i="11"/>
  <c r="AT42" i="11"/>
  <c r="AU42" i="11"/>
  <c r="AV42" i="11"/>
  <c r="AW42" i="11"/>
  <c r="AH78" i="2" l="1"/>
  <c r="AI78" i="2"/>
  <c r="AJ78" i="2"/>
  <c r="AK78" i="2"/>
  <c r="AL78" i="2"/>
  <c r="AM78" i="2"/>
  <c r="AN78" i="2"/>
  <c r="AO78" i="2"/>
  <c r="AP78" i="2"/>
  <c r="AQ78" i="2"/>
  <c r="AR78" i="2"/>
  <c r="AS78" i="2"/>
  <c r="AT78" i="2"/>
  <c r="AU78" i="2"/>
  <c r="AV78" i="2"/>
  <c r="AW78" i="2"/>
  <c r="AH79" i="2"/>
  <c r="AI79" i="2"/>
  <c r="AJ79" i="2"/>
  <c r="AK79" i="2"/>
  <c r="AL79" i="2"/>
  <c r="AM79" i="2"/>
  <c r="AN79" i="2"/>
  <c r="AO79" i="2"/>
  <c r="AP79" i="2"/>
  <c r="AQ79" i="2"/>
  <c r="AR79" i="2"/>
  <c r="AS79" i="2"/>
  <c r="AT79" i="2"/>
  <c r="AU79" i="2"/>
  <c r="AV79" i="2"/>
  <c r="AW79" i="2"/>
  <c r="AH79" i="11"/>
  <c r="AI79" i="11"/>
  <c r="AJ79" i="11"/>
  <c r="AK79" i="11"/>
  <c r="AL79" i="11"/>
  <c r="AM79" i="11"/>
  <c r="AN79" i="11"/>
  <c r="AO79" i="11"/>
  <c r="AP79" i="11"/>
  <c r="AQ79" i="11"/>
  <c r="AR79" i="11"/>
  <c r="AS79" i="11"/>
  <c r="AT79" i="11"/>
  <c r="AU79" i="11"/>
  <c r="AV79" i="11"/>
  <c r="AW79" i="11"/>
  <c r="AH77" i="11"/>
  <c r="AI77" i="11"/>
  <c r="AJ77" i="11"/>
  <c r="AK77" i="11"/>
  <c r="AL77" i="11"/>
  <c r="AM77" i="11"/>
  <c r="AN77" i="11"/>
  <c r="AO77" i="11"/>
  <c r="AP77" i="11"/>
  <c r="AQ77" i="11"/>
  <c r="AR77" i="11"/>
  <c r="AS77" i="11"/>
  <c r="AT77" i="11"/>
  <c r="AU77" i="11"/>
  <c r="AV77" i="11"/>
  <c r="AW77" i="11"/>
  <c r="AH78" i="11"/>
  <c r="AH302" i="11" s="1"/>
  <c r="AI78" i="11"/>
  <c r="AJ78" i="11"/>
  <c r="AK78" i="11"/>
  <c r="AL78" i="11"/>
  <c r="AL302" i="11" s="1"/>
  <c r="AM78" i="11"/>
  <c r="AN78" i="11"/>
  <c r="AO78" i="11"/>
  <c r="AP78" i="11"/>
  <c r="AP302" i="11" s="1"/>
  <c r="AQ78" i="11"/>
  <c r="AR78" i="11"/>
  <c r="AS78" i="11"/>
  <c r="AT78" i="11"/>
  <c r="AT302" i="11" s="1"/>
  <c r="AU78" i="11"/>
  <c r="AV78" i="11"/>
  <c r="AW78" i="11"/>
  <c r="AH77" i="2"/>
  <c r="AI77" i="2"/>
  <c r="AJ77" i="2"/>
  <c r="AK77" i="2"/>
  <c r="AL77" i="2"/>
  <c r="AM77" i="2"/>
  <c r="AN77" i="2"/>
  <c r="AO77" i="2"/>
  <c r="AP77" i="2"/>
  <c r="AQ77" i="2"/>
  <c r="AR77" i="2"/>
  <c r="AS77" i="2"/>
  <c r="AT77" i="2"/>
  <c r="AU77" i="2"/>
  <c r="AV77" i="2"/>
  <c r="AW77" i="2"/>
  <c r="AT302" i="2" l="1"/>
  <c r="AU303" i="2" s="1"/>
  <c r="AP302" i="2"/>
  <c r="AL302" i="2"/>
  <c r="AM303" i="2" s="1"/>
  <c r="AH302" i="2"/>
  <c r="AM303" i="11"/>
  <c r="AQ303" i="11"/>
  <c r="AU303" i="11"/>
  <c r="AI303" i="11"/>
  <c r="AH76" i="11"/>
  <c r="AI76" i="11"/>
  <c r="AJ76" i="11"/>
  <c r="AK76" i="11"/>
  <c r="AL76" i="11"/>
  <c r="AM76" i="11"/>
  <c r="AN76" i="11"/>
  <c r="AO76" i="11"/>
  <c r="AP76" i="11"/>
  <c r="AQ76" i="11"/>
  <c r="AR76" i="11"/>
  <c r="AS76" i="11"/>
  <c r="AT76" i="11"/>
  <c r="AU76" i="11"/>
  <c r="AV76" i="11"/>
  <c r="AW76" i="11"/>
  <c r="AH76" i="2"/>
  <c r="AI76" i="2"/>
  <c r="AJ76" i="2"/>
  <c r="AK76" i="2"/>
  <c r="AL76" i="2"/>
  <c r="AM76" i="2"/>
  <c r="AN76" i="2"/>
  <c r="AO76" i="2"/>
  <c r="AP76" i="2"/>
  <c r="AQ76" i="2"/>
  <c r="AR76" i="2"/>
  <c r="AS76" i="2"/>
  <c r="AT76" i="2"/>
  <c r="AU76" i="2"/>
  <c r="AV76" i="2"/>
  <c r="AW76" i="2"/>
  <c r="AN303" i="2" l="1"/>
  <c r="AI303" i="2"/>
  <c r="AQ303" i="2"/>
  <c r="AH75" i="11"/>
  <c r="AI75" i="11"/>
  <c r="AJ75" i="11"/>
  <c r="AK75" i="11"/>
  <c r="AL75" i="11"/>
  <c r="AM75" i="11"/>
  <c r="AN75" i="11"/>
  <c r="AO75" i="11"/>
  <c r="AP75" i="11"/>
  <c r="AQ75" i="11"/>
  <c r="AR75" i="11"/>
  <c r="AS75" i="11"/>
  <c r="AT75" i="11"/>
  <c r="AU75" i="11"/>
  <c r="AV75" i="11"/>
  <c r="AW75" i="11"/>
  <c r="AH75" i="2"/>
  <c r="AI75" i="2"/>
  <c r="AJ75" i="2"/>
  <c r="AK75" i="2"/>
  <c r="AL75" i="2"/>
  <c r="AM75" i="2"/>
  <c r="AN75" i="2"/>
  <c r="AO75" i="2"/>
  <c r="AP75" i="2"/>
  <c r="AQ75" i="2"/>
  <c r="AR75" i="2"/>
  <c r="AS75" i="2"/>
  <c r="AT75" i="2"/>
  <c r="AU75" i="2"/>
  <c r="AV75" i="2"/>
  <c r="AW75" i="2"/>
  <c r="AH74" i="11" l="1"/>
  <c r="AI74" i="11"/>
  <c r="AJ74" i="11"/>
  <c r="AK74" i="11"/>
  <c r="AL74" i="11"/>
  <c r="AM74" i="11"/>
  <c r="AN74" i="11"/>
  <c r="AO74" i="11"/>
  <c r="AP74" i="11"/>
  <c r="AQ74" i="11"/>
  <c r="AR74" i="11"/>
  <c r="AS74" i="11"/>
  <c r="AT74" i="11"/>
  <c r="AU74" i="11"/>
  <c r="AV74" i="11"/>
  <c r="AW74" i="11"/>
  <c r="AH74" i="2"/>
  <c r="AI74" i="2"/>
  <c r="AJ74" i="2"/>
  <c r="AK74" i="2"/>
  <c r="AL74" i="2"/>
  <c r="AM74" i="2"/>
  <c r="AN74" i="2"/>
  <c r="AO74" i="2"/>
  <c r="AP74" i="2"/>
  <c r="AQ74" i="2"/>
  <c r="AR74" i="2"/>
  <c r="AS74" i="2"/>
  <c r="AT74" i="2"/>
  <c r="AU74" i="2"/>
  <c r="AV74" i="2"/>
  <c r="AW74" i="2"/>
  <c r="U1" i="11" l="1"/>
  <c r="V1" i="11"/>
  <c r="W1" i="11"/>
  <c r="X1" i="11"/>
  <c r="Y1" i="11"/>
  <c r="Z1" i="11"/>
  <c r="A12" i="2" l="1"/>
  <c r="A13" i="2"/>
  <c r="A14" i="2"/>
  <c r="A15" i="2"/>
  <c r="A16" i="2"/>
  <c r="A17" i="2"/>
  <c r="A18" i="2"/>
  <c r="A19" i="2"/>
  <c r="A20" i="2"/>
  <c r="A21" i="2"/>
  <c r="A22" i="2"/>
  <c r="A23" i="2"/>
  <c r="A24" i="2"/>
  <c r="A25" i="2"/>
  <c r="A26" i="2"/>
  <c r="A27" i="2"/>
  <c r="A28" i="2"/>
  <c r="A29" i="2"/>
  <c r="A30" i="2"/>
  <c r="A31" i="2"/>
  <c r="A32" i="2"/>
  <c r="A33" i="2"/>
  <c r="A34" i="2"/>
  <c r="A35" i="2"/>
  <c r="A36" i="2"/>
  <c r="A37" i="2"/>
  <c r="A38" i="2"/>
  <c r="A39" i="2"/>
  <c r="A40" i="2"/>
  <c r="A41" i="2"/>
  <c r="A42" i="2"/>
  <c r="A43" i="2"/>
  <c r="A44" i="2"/>
  <c r="A45" i="2"/>
  <c r="A46" i="2"/>
  <c r="A47" i="2"/>
  <c r="A48" i="2"/>
  <c r="A49" i="2"/>
  <c r="A50" i="2"/>
  <c r="A51" i="2"/>
  <c r="A52" i="2"/>
  <c r="A53" i="2"/>
  <c r="A54" i="2"/>
  <c r="A55" i="2"/>
  <c r="A56" i="2"/>
  <c r="A57" i="2"/>
  <c r="A58" i="2"/>
  <c r="A59" i="2"/>
  <c r="A60" i="2"/>
  <c r="A61" i="2"/>
  <c r="A62" i="2"/>
  <c r="A63" i="2"/>
  <c r="A64" i="2"/>
  <c r="A65" i="2"/>
  <c r="A66" i="2"/>
  <c r="A67" i="2"/>
  <c r="A68" i="2"/>
  <c r="A69" i="2"/>
  <c r="A70" i="2"/>
  <c r="A71" i="2"/>
  <c r="A72" i="2"/>
  <c r="A73" i="2"/>
  <c r="A74" i="2"/>
  <c r="A75" i="2"/>
  <c r="A76" i="2"/>
  <c r="A77" i="2"/>
  <c r="A78" i="2" s="1"/>
  <c r="A79" i="2" s="1"/>
  <c r="A80" i="2" s="1"/>
  <c r="A81" i="2" s="1"/>
  <c r="A82" i="2" s="1"/>
  <c r="A83" i="2" s="1"/>
  <c r="A84" i="2" s="1"/>
  <c r="A85" i="2" s="1"/>
  <c r="AH73" i="11" l="1"/>
  <c r="AI73" i="11"/>
  <c r="AJ73" i="11"/>
  <c r="AK73" i="11"/>
  <c r="AL73" i="11"/>
  <c r="AM73" i="11"/>
  <c r="AN73" i="11"/>
  <c r="AO73" i="11"/>
  <c r="AP73" i="11"/>
  <c r="AQ73" i="11"/>
  <c r="AR73" i="11"/>
  <c r="AS73" i="11"/>
  <c r="AT73" i="11"/>
  <c r="AU73" i="11"/>
  <c r="AV73" i="11"/>
  <c r="AW73" i="11"/>
  <c r="AH73" i="2"/>
  <c r="AI73" i="2"/>
  <c r="AJ73" i="2"/>
  <c r="AK73" i="2"/>
  <c r="AL73" i="2"/>
  <c r="AM73" i="2"/>
  <c r="AN73" i="2"/>
  <c r="AO73" i="2"/>
  <c r="AP73" i="2"/>
  <c r="AQ73" i="2"/>
  <c r="AR73" i="2"/>
  <c r="AS73" i="2"/>
  <c r="AT73" i="2"/>
  <c r="AU73" i="2"/>
  <c r="AV73" i="2"/>
  <c r="AW73" i="2"/>
  <c r="AH62" i="11" l="1"/>
  <c r="AI62" i="11"/>
  <c r="AJ62" i="11"/>
  <c r="AK62" i="11"/>
  <c r="AL62" i="11"/>
  <c r="AM62" i="11"/>
  <c r="AN62" i="11"/>
  <c r="AO62" i="11"/>
  <c r="AP62" i="11"/>
  <c r="AQ62" i="11"/>
  <c r="AR62" i="11"/>
  <c r="AS62" i="11"/>
  <c r="AT62" i="11"/>
  <c r="AU62" i="11"/>
  <c r="AV62" i="11"/>
  <c r="AW62" i="11"/>
  <c r="AH63" i="11"/>
  <c r="AI63" i="11"/>
  <c r="AJ63" i="11"/>
  <c r="AK63" i="11"/>
  <c r="AL63" i="11"/>
  <c r="AM63" i="11"/>
  <c r="AN63" i="11"/>
  <c r="AO63" i="11"/>
  <c r="AP63" i="11"/>
  <c r="AQ63" i="11"/>
  <c r="AR63" i="11"/>
  <c r="AS63" i="11"/>
  <c r="AT63" i="11"/>
  <c r="AU63" i="11"/>
  <c r="AV63" i="11"/>
  <c r="AW63" i="11"/>
  <c r="AH64" i="11"/>
  <c r="AI64" i="11"/>
  <c r="AJ64" i="11"/>
  <c r="AK64" i="11"/>
  <c r="AL64" i="11"/>
  <c r="AM64" i="11"/>
  <c r="AN64" i="11"/>
  <c r="AO64" i="11"/>
  <c r="AP64" i="11"/>
  <c r="AQ64" i="11"/>
  <c r="AR64" i="11"/>
  <c r="AS64" i="11"/>
  <c r="AT64" i="11"/>
  <c r="AU64" i="11"/>
  <c r="AV64" i="11"/>
  <c r="AW64" i="11"/>
  <c r="AH65" i="11"/>
  <c r="AI65" i="11"/>
  <c r="AJ65" i="11"/>
  <c r="AK65" i="11"/>
  <c r="AL65" i="11"/>
  <c r="AM65" i="11"/>
  <c r="AN65" i="11"/>
  <c r="AO65" i="11"/>
  <c r="AP65" i="11"/>
  <c r="AQ65" i="11"/>
  <c r="AR65" i="11"/>
  <c r="AS65" i="11"/>
  <c r="AT65" i="11"/>
  <c r="AU65" i="11"/>
  <c r="AV65" i="11"/>
  <c r="AW65" i="11"/>
  <c r="AH66" i="11"/>
  <c r="AI66" i="11"/>
  <c r="AJ66" i="11"/>
  <c r="AK66" i="11"/>
  <c r="AL66" i="11"/>
  <c r="AM66" i="11"/>
  <c r="AN66" i="11"/>
  <c r="AO66" i="11"/>
  <c r="AP66" i="11"/>
  <c r="AQ66" i="11"/>
  <c r="AR66" i="11"/>
  <c r="AS66" i="11"/>
  <c r="AT66" i="11"/>
  <c r="AU66" i="11"/>
  <c r="AV66" i="11"/>
  <c r="AW66" i="11"/>
  <c r="AH67" i="11"/>
  <c r="AI67" i="11"/>
  <c r="AJ67" i="11"/>
  <c r="AK67" i="11"/>
  <c r="AL67" i="11"/>
  <c r="AM67" i="11"/>
  <c r="AN67" i="11"/>
  <c r="AO67" i="11"/>
  <c r="AP67" i="11"/>
  <c r="AQ67" i="11"/>
  <c r="AR67" i="11"/>
  <c r="AS67" i="11"/>
  <c r="AT67" i="11"/>
  <c r="AU67" i="11"/>
  <c r="AV67" i="11"/>
  <c r="AW67" i="11"/>
  <c r="AH68" i="11"/>
  <c r="AI68" i="11"/>
  <c r="AJ68" i="11"/>
  <c r="AK68" i="11"/>
  <c r="AL68" i="11"/>
  <c r="AM68" i="11"/>
  <c r="AN68" i="11"/>
  <c r="AO68" i="11"/>
  <c r="AP68" i="11"/>
  <c r="AQ68" i="11"/>
  <c r="AR68" i="11"/>
  <c r="AS68" i="11"/>
  <c r="AT68" i="11"/>
  <c r="AU68" i="11"/>
  <c r="AV68" i="11"/>
  <c r="AW68" i="11"/>
  <c r="AH69" i="11"/>
  <c r="AI69" i="11"/>
  <c r="AJ69" i="11"/>
  <c r="AK69" i="11"/>
  <c r="AL69" i="11"/>
  <c r="AM69" i="11"/>
  <c r="AN69" i="11"/>
  <c r="AO69" i="11"/>
  <c r="AP69" i="11"/>
  <c r="AQ69" i="11"/>
  <c r="AR69" i="11"/>
  <c r="AS69" i="11"/>
  <c r="AT69" i="11"/>
  <c r="AU69" i="11"/>
  <c r="AV69" i="11"/>
  <c r="AW69" i="11"/>
  <c r="AH70" i="11"/>
  <c r="AI70" i="11"/>
  <c r="AJ70" i="11"/>
  <c r="AK70" i="11"/>
  <c r="AL70" i="11"/>
  <c r="AM70" i="11"/>
  <c r="AN70" i="11"/>
  <c r="AO70" i="11"/>
  <c r="AP70" i="11"/>
  <c r="AQ70" i="11"/>
  <c r="AR70" i="11"/>
  <c r="AS70" i="11"/>
  <c r="AT70" i="11"/>
  <c r="AU70" i="11"/>
  <c r="AV70" i="11"/>
  <c r="AW70" i="11"/>
  <c r="AH71" i="11"/>
  <c r="AI71" i="11"/>
  <c r="AJ71" i="11"/>
  <c r="AK71" i="11"/>
  <c r="AL71" i="11"/>
  <c r="AM71" i="11"/>
  <c r="AN71" i="11"/>
  <c r="AO71" i="11"/>
  <c r="AP71" i="11"/>
  <c r="AQ71" i="11"/>
  <c r="AR71" i="11"/>
  <c r="AS71" i="11"/>
  <c r="AT71" i="11"/>
  <c r="AU71" i="11"/>
  <c r="AV71" i="11"/>
  <c r="AW71" i="11"/>
  <c r="AH72" i="11"/>
  <c r="AI72" i="11"/>
  <c r="AJ72" i="11"/>
  <c r="AK72" i="11"/>
  <c r="AL72" i="11"/>
  <c r="AM72" i="11"/>
  <c r="AN72" i="11"/>
  <c r="AO72" i="11"/>
  <c r="AP72" i="11"/>
  <c r="AQ72" i="11"/>
  <c r="AR72" i="11"/>
  <c r="AS72" i="11"/>
  <c r="AT72" i="11"/>
  <c r="AU72" i="11"/>
  <c r="AV72" i="11"/>
  <c r="AW72" i="11"/>
  <c r="AH66" i="2"/>
  <c r="AI66" i="2"/>
  <c r="AJ66" i="2"/>
  <c r="AK66" i="2"/>
  <c r="AL66" i="2"/>
  <c r="AM66" i="2"/>
  <c r="AN66" i="2"/>
  <c r="AO66" i="2"/>
  <c r="AP66" i="2"/>
  <c r="AQ66" i="2"/>
  <c r="AR66" i="2"/>
  <c r="AS66" i="2"/>
  <c r="AT66" i="2"/>
  <c r="AU66" i="2"/>
  <c r="AV66" i="2"/>
  <c r="AW66" i="2"/>
  <c r="AH67" i="2"/>
  <c r="AI67" i="2"/>
  <c r="AJ67" i="2"/>
  <c r="AK67" i="2"/>
  <c r="AL67" i="2"/>
  <c r="AM67" i="2"/>
  <c r="AN67" i="2"/>
  <c r="AO67" i="2"/>
  <c r="AP67" i="2"/>
  <c r="AQ67" i="2"/>
  <c r="AR67" i="2"/>
  <c r="AS67" i="2"/>
  <c r="AT67" i="2"/>
  <c r="AU67" i="2"/>
  <c r="AV67" i="2"/>
  <c r="AW67" i="2"/>
  <c r="AH68" i="2"/>
  <c r="AI68" i="2"/>
  <c r="AJ68" i="2"/>
  <c r="AK68" i="2"/>
  <c r="AL68" i="2"/>
  <c r="AM68" i="2"/>
  <c r="AN68" i="2"/>
  <c r="AO68" i="2"/>
  <c r="AP68" i="2"/>
  <c r="AQ68" i="2"/>
  <c r="AR68" i="2"/>
  <c r="AS68" i="2"/>
  <c r="AT68" i="2"/>
  <c r="AU68" i="2"/>
  <c r="AV68" i="2"/>
  <c r="AW68" i="2"/>
  <c r="AH69" i="2"/>
  <c r="AI69" i="2"/>
  <c r="AJ69" i="2"/>
  <c r="AK69" i="2"/>
  <c r="AL69" i="2"/>
  <c r="AM69" i="2"/>
  <c r="AN69" i="2"/>
  <c r="AO69" i="2"/>
  <c r="AP69" i="2"/>
  <c r="AQ69" i="2"/>
  <c r="AR69" i="2"/>
  <c r="AS69" i="2"/>
  <c r="AT69" i="2"/>
  <c r="AU69" i="2"/>
  <c r="AV69" i="2"/>
  <c r="AW69" i="2"/>
  <c r="AH70" i="2"/>
  <c r="AI70" i="2"/>
  <c r="AJ70" i="2"/>
  <c r="AK70" i="2"/>
  <c r="AL70" i="2"/>
  <c r="AM70" i="2"/>
  <c r="AN70" i="2"/>
  <c r="AO70" i="2"/>
  <c r="AP70" i="2"/>
  <c r="AQ70" i="2"/>
  <c r="AR70" i="2"/>
  <c r="AS70" i="2"/>
  <c r="AT70" i="2"/>
  <c r="AU70" i="2"/>
  <c r="AV70" i="2"/>
  <c r="AW70" i="2"/>
  <c r="AH71" i="2"/>
  <c r="AI71" i="2"/>
  <c r="AJ71" i="2"/>
  <c r="AK71" i="2"/>
  <c r="AL71" i="2"/>
  <c r="AM71" i="2"/>
  <c r="AN71" i="2"/>
  <c r="AO71" i="2"/>
  <c r="AP71" i="2"/>
  <c r="AQ71" i="2"/>
  <c r="AR71" i="2"/>
  <c r="AS71" i="2"/>
  <c r="AT71" i="2"/>
  <c r="AU71" i="2"/>
  <c r="AV71" i="2"/>
  <c r="AW71" i="2"/>
  <c r="AH72" i="2"/>
  <c r="AI72" i="2"/>
  <c r="AJ72" i="2"/>
  <c r="AK72" i="2"/>
  <c r="AL72" i="2"/>
  <c r="AM72" i="2"/>
  <c r="AN72" i="2"/>
  <c r="AO72" i="2"/>
  <c r="AP72" i="2"/>
  <c r="AQ72" i="2"/>
  <c r="AR72" i="2"/>
  <c r="AS72" i="2"/>
  <c r="AT72" i="2"/>
  <c r="AU72" i="2"/>
  <c r="AV72" i="2"/>
  <c r="AW72" i="2"/>
  <c r="AT301" i="2" l="1"/>
  <c r="AP301" i="2"/>
  <c r="AT301" i="11"/>
  <c r="AU302" i="11" s="1"/>
  <c r="AP301" i="11"/>
  <c r="AL301" i="11"/>
  <c r="AH301" i="11"/>
  <c r="AL301" i="2"/>
  <c r="AH301" i="2"/>
  <c r="D3" i="17"/>
  <c r="D4" i="17"/>
  <c r="D5" i="17"/>
  <c r="D6" i="17"/>
  <c r="D7" i="17"/>
  <c r="D8" i="17"/>
  <c r="D9" i="17"/>
  <c r="D10" i="17"/>
  <c r="D11" i="17"/>
  <c r="D12" i="17"/>
  <c r="D13" i="17"/>
  <c r="D14" i="17"/>
  <c r="D15" i="17"/>
  <c r="D16" i="17"/>
  <c r="D17" i="17"/>
  <c r="D18" i="17"/>
  <c r="D19" i="17"/>
  <c r="D20" i="17"/>
  <c r="D21" i="17"/>
  <c r="D22" i="17"/>
  <c r="D23" i="17"/>
  <c r="D24" i="17"/>
  <c r="D25" i="17"/>
  <c r="D26" i="17"/>
  <c r="D27" i="17"/>
  <c r="D28" i="17"/>
  <c r="D29" i="17"/>
  <c r="D30" i="17"/>
  <c r="D31" i="17"/>
  <c r="D32" i="17"/>
  <c r="D33" i="17"/>
  <c r="D34" i="17"/>
  <c r="D35" i="17"/>
  <c r="D36" i="17"/>
  <c r="D37" i="17"/>
  <c r="D38" i="17"/>
  <c r="D39" i="17"/>
  <c r="D40" i="17"/>
  <c r="D41" i="17"/>
  <c r="D42" i="17"/>
  <c r="D43" i="17"/>
  <c r="D44" i="17"/>
  <c r="D45" i="17"/>
  <c r="D46" i="17"/>
  <c r="D47" i="17"/>
  <c r="D48" i="17"/>
  <c r="D49" i="17"/>
  <c r="D50" i="17"/>
  <c r="D51" i="17"/>
  <c r="D52" i="17"/>
  <c r="D53" i="17"/>
  <c r="D54" i="17"/>
  <c r="D55" i="17"/>
  <c r="D56" i="17"/>
  <c r="D57" i="17"/>
  <c r="D58" i="17"/>
  <c r="D59" i="17"/>
  <c r="D60" i="17"/>
  <c r="D61" i="17"/>
  <c r="D62" i="17"/>
  <c r="D63" i="17"/>
  <c r="D64" i="17"/>
  <c r="D65" i="17"/>
  <c r="D66" i="17"/>
  <c r="D67" i="17"/>
  <c r="D68" i="17"/>
  <c r="D69" i="17"/>
  <c r="D70" i="17"/>
  <c r="D71" i="17"/>
  <c r="D72" i="17"/>
  <c r="D73" i="17"/>
  <c r="D74" i="17"/>
  <c r="D75" i="17"/>
  <c r="D76" i="17"/>
  <c r="D77" i="17"/>
  <c r="D78" i="17"/>
  <c r="D79" i="17"/>
  <c r="D80" i="17"/>
  <c r="D81" i="17"/>
  <c r="D82" i="17"/>
  <c r="D83" i="17"/>
  <c r="D84" i="17"/>
  <c r="D85" i="17"/>
  <c r="D86" i="17"/>
  <c r="D87" i="17"/>
  <c r="D88" i="17"/>
  <c r="D89" i="17"/>
  <c r="D90" i="17"/>
  <c r="D91" i="17"/>
  <c r="D92" i="17"/>
  <c r="D93" i="17"/>
  <c r="D94" i="17"/>
  <c r="D95" i="17"/>
  <c r="D96" i="17"/>
  <c r="D97" i="17"/>
  <c r="D98" i="17"/>
  <c r="D99" i="17"/>
  <c r="D100" i="17"/>
  <c r="D101" i="17"/>
  <c r="D102" i="17"/>
  <c r="D103" i="17"/>
  <c r="D104" i="17"/>
  <c r="D105" i="17"/>
  <c r="D106" i="17"/>
  <c r="D107" i="17"/>
  <c r="D108" i="17"/>
  <c r="D109" i="17"/>
  <c r="D110" i="17"/>
  <c r="D111" i="17"/>
  <c r="D112" i="17"/>
  <c r="D113" i="17"/>
  <c r="D114" i="17"/>
  <c r="D115" i="17"/>
  <c r="D116" i="17"/>
  <c r="D117" i="17"/>
  <c r="D118" i="17"/>
  <c r="D119" i="17"/>
  <c r="D120" i="17"/>
  <c r="D121" i="17"/>
  <c r="D122" i="17"/>
  <c r="D123" i="17"/>
  <c r="D124" i="17"/>
  <c r="D125" i="17"/>
  <c r="D126" i="17"/>
  <c r="D127" i="17"/>
  <c r="D128" i="17"/>
  <c r="D129" i="17"/>
  <c r="D130" i="17"/>
  <c r="D131" i="17"/>
  <c r="D132" i="17"/>
  <c r="D133" i="17"/>
  <c r="D2" i="17"/>
  <c r="AQ302" i="11" l="1"/>
  <c r="AI302" i="11"/>
  <c r="AM302" i="11"/>
  <c r="AN302" i="2"/>
  <c r="AI302" i="2"/>
  <c r="AU302" i="2"/>
  <c r="AM302" i="2"/>
  <c r="AQ302" i="2"/>
  <c r="A122" i="17"/>
  <c r="C122" i="17"/>
  <c r="A110" i="17"/>
  <c r="C110" i="17"/>
  <c r="A102" i="17"/>
  <c r="C102" i="17"/>
  <c r="A86" i="17"/>
  <c r="C86" i="17"/>
  <c r="A82" i="17"/>
  <c r="C82" i="17"/>
  <c r="A78" i="17"/>
  <c r="C78" i="17"/>
  <c r="A70" i="17"/>
  <c r="C70" i="17"/>
  <c r="A66" i="17"/>
  <c r="C66" i="17"/>
  <c r="A58" i="17"/>
  <c r="C58" i="17"/>
  <c r="A54" i="17"/>
  <c r="C54" i="17"/>
  <c r="A50" i="17"/>
  <c r="C50" i="17"/>
  <c r="A42" i="17"/>
  <c r="C42" i="17"/>
  <c r="A38" i="17"/>
  <c r="C38" i="17"/>
  <c r="A30" i="17"/>
  <c r="C30" i="17"/>
  <c r="A26" i="17"/>
  <c r="C26" i="17"/>
  <c r="A18" i="17"/>
  <c r="C18" i="17"/>
  <c r="A14" i="17"/>
  <c r="C14" i="17"/>
  <c r="A10" i="17"/>
  <c r="C10" i="17"/>
  <c r="A6" i="17"/>
  <c r="C6" i="17"/>
  <c r="A126" i="17"/>
  <c r="C126" i="17"/>
  <c r="A114" i="17"/>
  <c r="C114" i="17"/>
  <c r="A94" i="17"/>
  <c r="C94" i="17"/>
  <c r="A74" i="17"/>
  <c r="C74" i="17"/>
  <c r="A62" i="17"/>
  <c r="C62" i="17"/>
  <c r="A46" i="17"/>
  <c r="C46" i="17"/>
  <c r="A34" i="17"/>
  <c r="C34" i="17"/>
  <c r="A22" i="17"/>
  <c r="C22" i="17"/>
  <c r="A133" i="17"/>
  <c r="C133" i="17"/>
  <c r="A129" i="17"/>
  <c r="C129" i="17"/>
  <c r="A125" i="17"/>
  <c r="C125" i="17"/>
  <c r="A121" i="17"/>
  <c r="C121" i="17"/>
  <c r="A117" i="17"/>
  <c r="C117" i="17"/>
  <c r="A113" i="17"/>
  <c r="C113" i="17"/>
  <c r="A109" i="17"/>
  <c r="C109" i="17"/>
  <c r="A105" i="17"/>
  <c r="C105" i="17"/>
  <c r="A101" i="17"/>
  <c r="C101" i="17"/>
  <c r="A97" i="17"/>
  <c r="C97" i="17"/>
  <c r="A93" i="17"/>
  <c r="C93" i="17"/>
  <c r="A89" i="17"/>
  <c r="C89" i="17"/>
  <c r="A85" i="17"/>
  <c r="C85" i="17"/>
  <c r="A81" i="17"/>
  <c r="C81" i="17"/>
  <c r="A77" i="17"/>
  <c r="C77" i="17"/>
  <c r="A73" i="17"/>
  <c r="C73" i="17"/>
  <c r="A69" i="17"/>
  <c r="C69" i="17"/>
  <c r="A65" i="17"/>
  <c r="C65" i="17"/>
  <c r="A61" i="17"/>
  <c r="C61" i="17"/>
  <c r="A57" i="17"/>
  <c r="C57" i="17"/>
  <c r="A53" i="17"/>
  <c r="C53" i="17"/>
  <c r="A49" i="17"/>
  <c r="C49" i="17"/>
  <c r="A45" i="17"/>
  <c r="C45" i="17"/>
  <c r="A41" i="17"/>
  <c r="C41" i="17"/>
  <c r="A37" i="17"/>
  <c r="C37" i="17"/>
  <c r="A33" i="17"/>
  <c r="C33" i="17"/>
  <c r="A29" i="17"/>
  <c r="C29" i="17"/>
  <c r="A25" i="17"/>
  <c r="C25" i="17"/>
  <c r="A21" i="17"/>
  <c r="C21" i="17"/>
  <c r="A17" i="17"/>
  <c r="C17" i="17"/>
  <c r="A13" i="17"/>
  <c r="C13" i="17"/>
  <c r="A9" i="17"/>
  <c r="C9" i="17"/>
  <c r="A5" i="17"/>
  <c r="C5" i="17"/>
  <c r="A130" i="17"/>
  <c r="C130" i="17"/>
  <c r="A120" i="17"/>
  <c r="C120" i="17"/>
  <c r="A92" i="17"/>
  <c r="C92" i="17"/>
  <c r="A44" i="17"/>
  <c r="C44" i="17"/>
  <c r="A2" i="17"/>
  <c r="C2" i="17"/>
  <c r="A118" i="17"/>
  <c r="C118" i="17"/>
  <c r="A106" i="17"/>
  <c r="C106" i="17"/>
  <c r="A98" i="17"/>
  <c r="C98" i="17"/>
  <c r="A90" i="17"/>
  <c r="C90" i="17"/>
  <c r="A132" i="17"/>
  <c r="C132" i="17"/>
  <c r="A128" i="17"/>
  <c r="C128" i="17"/>
  <c r="A124" i="17"/>
  <c r="C124" i="17"/>
  <c r="A116" i="17"/>
  <c r="C116" i="17"/>
  <c r="A112" i="17"/>
  <c r="C112" i="17"/>
  <c r="A108" i="17"/>
  <c r="C108" i="17"/>
  <c r="A104" i="17"/>
  <c r="C104" i="17"/>
  <c r="A100" i="17"/>
  <c r="C100" i="17"/>
  <c r="A96" i="17"/>
  <c r="C96" i="17"/>
  <c r="A88" i="17"/>
  <c r="C88" i="17"/>
  <c r="A84" i="17"/>
  <c r="C84" i="17"/>
  <c r="A80" i="17"/>
  <c r="C80" i="17"/>
  <c r="A76" i="17"/>
  <c r="C76" i="17"/>
  <c r="A72" i="17"/>
  <c r="C72" i="17"/>
  <c r="A68" i="17"/>
  <c r="C68" i="17"/>
  <c r="A64" i="17"/>
  <c r="C64" i="17"/>
  <c r="A60" i="17"/>
  <c r="C60" i="17"/>
  <c r="A56" i="17"/>
  <c r="C56" i="17"/>
  <c r="A52" i="17"/>
  <c r="C52" i="17"/>
  <c r="A48" i="17"/>
  <c r="C48" i="17"/>
  <c r="A40" i="17"/>
  <c r="C40" i="17"/>
  <c r="A36" i="17"/>
  <c r="C36" i="17"/>
  <c r="A32" i="17"/>
  <c r="C32" i="17"/>
  <c r="A28" i="17"/>
  <c r="C28" i="17"/>
  <c r="A24" i="17"/>
  <c r="C24" i="17"/>
  <c r="A20" i="17"/>
  <c r="C20" i="17"/>
  <c r="A16" i="17"/>
  <c r="C16" i="17"/>
  <c r="A12" i="17"/>
  <c r="C12" i="17"/>
  <c r="A8" i="17"/>
  <c r="C8" i="17"/>
  <c r="A4" i="17"/>
  <c r="C4" i="17"/>
  <c r="A131" i="17"/>
  <c r="C131" i="17"/>
  <c r="A127" i="17"/>
  <c r="C127" i="17"/>
  <c r="A123" i="17"/>
  <c r="C123" i="17"/>
  <c r="A119" i="17"/>
  <c r="C119" i="17"/>
  <c r="A115" i="17"/>
  <c r="C115" i="17"/>
  <c r="A111" i="17"/>
  <c r="C111" i="17"/>
  <c r="A107" i="17"/>
  <c r="C107" i="17"/>
  <c r="A103" i="17"/>
  <c r="C103" i="17"/>
  <c r="A99" i="17"/>
  <c r="C99" i="17"/>
  <c r="A95" i="17"/>
  <c r="C95" i="17"/>
  <c r="A91" i="17"/>
  <c r="C91" i="17"/>
  <c r="A87" i="17"/>
  <c r="C87" i="17"/>
  <c r="A83" i="17"/>
  <c r="C83" i="17"/>
  <c r="A79" i="17"/>
  <c r="C79" i="17"/>
  <c r="A75" i="17"/>
  <c r="C75" i="17"/>
  <c r="A71" i="17"/>
  <c r="C71" i="17"/>
  <c r="A67" i="17"/>
  <c r="C67" i="17"/>
  <c r="A63" i="17"/>
  <c r="C63" i="17"/>
  <c r="A59" i="17"/>
  <c r="C59" i="17"/>
  <c r="A55" i="17"/>
  <c r="C55" i="17"/>
  <c r="A51" i="17"/>
  <c r="C51" i="17"/>
  <c r="A47" i="17"/>
  <c r="C47" i="17"/>
  <c r="A43" i="17"/>
  <c r="C43" i="17"/>
  <c r="A39" i="17"/>
  <c r="C39" i="17"/>
  <c r="A35" i="17"/>
  <c r="C35" i="17"/>
  <c r="A31" i="17"/>
  <c r="C31" i="17"/>
  <c r="A27" i="17"/>
  <c r="C27" i="17"/>
  <c r="A23" i="17"/>
  <c r="C23" i="17"/>
  <c r="A19" i="17"/>
  <c r="C19" i="17"/>
  <c r="A15" i="17"/>
  <c r="C15" i="17"/>
  <c r="A11" i="17"/>
  <c r="C11" i="17"/>
  <c r="A7" i="17"/>
  <c r="C7" i="17"/>
  <c r="A3" i="17"/>
  <c r="C3" i="17"/>
  <c r="N49" i="17" l="1"/>
  <c r="O49" i="17"/>
  <c r="O48" i="17"/>
  <c r="N48" i="17"/>
  <c r="O47" i="17"/>
  <c r="N47" i="17"/>
  <c r="N42" i="17"/>
  <c r="O46" i="17"/>
  <c r="Q47" i="17" s="1"/>
  <c r="O42" i="17"/>
  <c r="O44" i="17"/>
  <c r="O45" i="17"/>
  <c r="N45" i="17"/>
  <c r="N44" i="17"/>
  <c r="O43" i="17"/>
  <c r="N46" i="17"/>
  <c r="N43" i="17"/>
  <c r="V122" i="14"/>
  <c r="W122" i="14"/>
  <c r="V123" i="14"/>
  <c r="W123" i="14"/>
  <c r="V124" i="14"/>
  <c r="W124" i="14"/>
  <c r="V125" i="14"/>
  <c r="W125" i="14"/>
  <c r="V126" i="14"/>
  <c r="W126" i="14"/>
  <c r="V127" i="14"/>
  <c r="W127" i="14"/>
  <c r="V128" i="14"/>
  <c r="W128" i="14"/>
  <c r="V129" i="14"/>
  <c r="W129" i="14"/>
  <c r="V130" i="14"/>
  <c r="W130" i="14"/>
  <c r="V131" i="14"/>
  <c r="W131" i="14"/>
  <c r="V132" i="14"/>
  <c r="W132" i="14"/>
  <c r="V133" i="14"/>
  <c r="W133" i="14"/>
  <c r="C122" i="14"/>
  <c r="A122" i="14" s="1"/>
  <c r="C123" i="14"/>
  <c r="A123" i="14" s="1"/>
  <c r="C124" i="14"/>
  <c r="A124" i="14" s="1"/>
  <c r="C125" i="14"/>
  <c r="A125" i="14" s="1"/>
  <c r="C126" i="14"/>
  <c r="A126" i="14" s="1"/>
  <c r="C127" i="14"/>
  <c r="A127" i="14" s="1"/>
  <c r="C128" i="14"/>
  <c r="A128" i="14" s="1"/>
  <c r="C129" i="14"/>
  <c r="A129" i="14" s="1"/>
  <c r="C130" i="14"/>
  <c r="A130" i="14" s="1"/>
  <c r="C131" i="14"/>
  <c r="A131" i="14" s="1"/>
  <c r="C132" i="14"/>
  <c r="A132" i="14" s="1"/>
  <c r="C133" i="14"/>
  <c r="A133" i="14" s="1"/>
  <c r="BP2" i="8"/>
  <c r="BP10" i="8" s="1"/>
  <c r="BQ2" i="8"/>
  <c r="BQ5" i="8" s="1"/>
  <c r="BR2" i="8"/>
  <c r="BR3" i="8" s="1"/>
  <c r="BS2" i="8"/>
  <c r="BS10" i="8" s="1"/>
  <c r="BT2" i="8"/>
  <c r="BT4" i="8" s="1"/>
  <c r="BU2" i="8"/>
  <c r="BU6" i="8" s="1"/>
  <c r="BQ1" i="12"/>
  <c r="BR1" i="12"/>
  <c r="BS1" i="12"/>
  <c r="BT1" i="12"/>
  <c r="BU1" i="12"/>
  <c r="D126" i="11"/>
  <c r="M126" i="11" s="1"/>
  <c r="D127" i="11"/>
  <c r="D128" i="11"/>
  <c r="D129" i="11"/>
  <c r="D130" i="11"/>
  <c r="D131" i="11"/>
  <c r="D132" i="11"/>
  <c r="D133" i="11"/>
  <c r="D134" i="11"/>
  <c r="BQ1" i="5"/>
  <c r="BR1" i="5"/>
  <c r="BS1" i="5"/>
  <c r="BT1" i="5"/>
  <c r="BU1" i="5"/>
  <c r="P49" i="17" l="1"/>
  <c r="Q49" i="17"/>
  <c r="Q48" i="17"/>
  <c r="P48" i="17"/>
  <c r="P43" i="17"/>
  <c r="P46" i="17"/>
  <c r="P47" i="17"/>
  <c r="Q43" i="17"/>
  <c r="P45" i="17"/>
  <c r="Q46" i="17"/>
  <c r="P44" i="17"/>
  <c r="Q45" i="17"/>
  <c r="Q44" i="17"/>
  <c r="M134" i="11"/>
  <c r="Q134" i="11"/>
  <c r="N134" i="11"/>
  <c r="R134" i="11"/>
  <c r="O134" i="11"/>
  <c r="V134" i="11" s="1"/>
  <c r="S134" i="11"/>
  <c r="Y134" i="11" s="1"/>
  <c r="T134" i="11"/>
  <c r="P134" i="11"/>
  <c r="P130" i="11"/>
  <c r="T130" i="11"/>
  <c r="M130" i="11"/>
  <c r="Q130" i="11"/>
  <c r="N130" i="11"/>
  <c r="R130" i="11"/>
  <c r="S130" i="11"/>
  <c r="O130" i="11"/>
  <c r="N131" i="11"/>
  <c r="R131" i="11"/>
  <c r="O131" i="11"/>
  <c r="S131" i="11"/>
  <c r="P131" i="11"/>
  <c r="T131" i="11"/>
  <c r="Q131" i="11"/>
  <c r="M131" i="11"/>
  <c r="O133" i="11"/>
  <c r="S133" i="11"/>
  <c r="P133" i="11"/>
  <c r="T133" i="11"/>
  <c r="M133" i="11"/>
  <c r="Q133" i="11"/>
  <c r="N133" i="11"/>
  <c r="R133" i="11"/>
  <c r="N129" i="11"/>
  <c r="R129" i="11"/>
  <c r="P129" i="11"/>
  <c r="M129" i="11"/>
  <c r="O129" i="11"/>
  <c r="S129" i="11"/>
  <c r="T129" i="11"/>
  <c r="Q129" i="11"/>
  <c r="M128" i="11"/>
  <c r="Q128" i="11"/>
  <c r="N128" i="11"/>
  <c r="R128" i="11"/>
  <c r="T128" i="11"/>
  <c r="O128" i="11"/>
  <c r="S128" i="11"/>
  <c r="P128" i="11"/>
  <c r="O132" i="11"/>
  <c r="S132" i="11"/>
  <c r="P132" i="11"/>
  <c r="T132" i="11"/>
  <c r="M132" i="11"/>
  <c r="Q132" i="11"/>
  <c r="N132" i="11"/>
  <c r="R132" i="11"/>
  <c r="M127" i="11"/>
  <c r="Q127" i="11"/>
  <c r="P127" i="11"/>
  <c r="N127" i="11"/>
  <c r="R127" i="11"/>
  <c r="S127" i="11"/>
  <c r="Y127" i="11" s="1"/>
  <c r="O127" i="11"/>
  <c r="T127" i="11"/>
  <c r="Q126" i="11"/>
  <c r="N126" i="11"/>
  <c r="R126" i="11"/>
  <c r="O126" i="11"/>
  <c r="S126" i="11"/>
  <c r="P126" i="11"/>
  <c r="T126" i="11"/>
  <c r="BR7" i="8"/>
  <c r="BQ10" i="8"/>
  <c r="BQ8" i="8"/>
  <c r="BR10" i="8"/>
  <c r="BT10" i="8"/>
  <c r="BS6" i="8"/>
  <c r="BU10" i="8"/>
  <c r="BU7" i="8"/>
  <c r="BU5" i="8"/>
  <c r="BQ9" i="8"/>
  <c r="BQ4" i="8"/>
  <c r="BU8" i="8"/>
  <c r="BQ7" i="8"/>
  <c r="BQ3" i="8"/>
  <c r="BU4" i="8"/>
  <c r="BS8" i="8"/>
  <c r="BS4" i="8"/>
  <c r="BR9" i="8"/>
  <c r="BR8" i="8"/>
  <c r="BR5" i="8"/>
  <c r="BU3" i="8"/>
  <c r="BR6" i="8"/>
  <c r="BU9" i="8"/>
  <c r="BT8" i="8"/>
  <c r="BP8" i="8"/>
  <c r="BQ6" i="8"/>
  <c r="BR4" i="8"/>
  <c r="BT6" i="8"/>
  <c r="BP6" i="8"/>
  <c r="BP4" i="8"/>
  <c r="BS9" i="8"/>
  <c r="BS7" i="8"/>
  <c r="BS5" i="8"/>
  <c r="BS3" i="8"/>
  <c r="BT9" i="8"/>
  <c r="BP9" i="8"/>
  <c r="BT7" i="8"/>
  <c r="BP7" i="8"/>
  <c r="BT5" i="8"/>
  <c r="BP5" i="8"/>
  <c r="BT3" i="8"/>
  <c r="BP3" i="8"/>
  <c r="D126" i="2"/>
  <c r="D127" i="2"/>
  <c r="D128" i="2"/>
  <c r="D129" i="2"/>
  <c r="D130" i="2"/>
  <c r="D136" i="2"/>
  <c r="M306" i="11" l="1"/>
  <c r="N307" i="11" s="1"/>
  <c r="Q306" i="11"/>
  <c r="N136" i="2"/>
  <c r="R136" i="2"/>
  <c r="O136" i="2"/>
  <c r="S136" i="2"/>
  <c r="P136" i="2"/>
  <c r="T136" i="2"/>
  <c r="M136" i="2"/>
  <c r="Q136" i="2"/>
  <c r="Z131" i="11"/>
  <c r="U130" i="11"/>
  <c r="V128" i="11"/>
  <c r="X131" i="11"/>
  <c r="W130" i="11"/>
  <c r="Z129" i="11"/>
  <c r="W129" i="11"/>
  <c r="V131" i="11"/>
  <c r="Y130" i="11"/>
  <c r="Y129" i="11"/>
  <c r="X129" i="11"/>
  <c r="X130" i="11"/>
  <c r="Z130" i="11"/>
  <c r="X127" i="11"/>
  <c r="Z128" i="11"/>
  <c r="V129" i="11"/>
  <c r="U129" i="11"/>
  <c r="W131" i="11"/>
  <c r="U131" i="11"/>
  <c r="N130" i="2"/>
  <c r="R130" i="2"/>
  <c r="O130" i="2"/>
  <c r="S130" i="2"/>
  <c r="P130" i="2"/>
  <c r="T130" i="2"/>
  <c r="M130" i="2"/>
  <c r="Q130" i="2"/>
  <c r="N129" i="2"/>
  <c r="R129" i="2"/>
  <c r="T129" i="2"/>
  <c r="Q129" i="2"/>
  <c r="O129" i="2"/>
  <c r="S129" i="2"/>
  <c r="P129" i="2"/>
  <c r="M129" i="2"/>
  <c r="M128" i="2"/>
  <c r="Q128" i="2"/>
  <c r="T128" i="2"/>
  <c r="N128" i="2"/>
  <c r="R128" i="2"/>
  <c r="O128" i="2"/>
  <c r="S128" i="2"/>
  <c r="P128" i="2"/>
  <c r="Z127" i="11"/>
  <c r="U127" i="11"/>
  <c r="X132" i="11"/>
  <c r="Z132" i="11"/>
  <c r="W128" i="11"/>
  <c r="X128" i="11"/>
  <c r="X133" i="11"/>
  <c r="Z133" i="11"/>
  <c r="Y131" i="11"/>
  <c r="V130" i="11"/>
  <c r="W134" i="11"/>
  <c r="X134" i="11"/>
  <c r="M127" i="2"/>
  <c r="Q127" i="2"/>
  <c r="R127" i="2"/>
  <c r="O127" i="2"/>
  <c r="S127" i="2"/>
  <c r="T127" i="2"/>
  <c r="Z127" i="2" s="1"/>
  <c r="N127" i="2"/>
  <c r="P127" i="2"/>
  <c r="V127" i="11"/>
  <c r="W127" i="11"/>
  <c r="U132" i="11"/>
  <c r="W132" i="11"/>
  <c r="Y128" i="11"/>
  <c r="U128" i="11"/>
  <c r="U133" i="11"/>
  <c r="W133" i="11"/>
  <c r="Z134" i="11"/>
  <c r="U134" i="11"/>
  <c r="Y132" i="11"/>
  <c r="Y133" i="11"/>
  <c r="V132" i="11"/>
  <c r="V133" i="11"/>
  <c r="M126" i="2"/>
  <c r="Q126" i="2"/>
  <c r="P126" i="2"/>
  <c r="N126" i="2"/>
  <c r="R126" i="2"/>
  <c r="O126" i="2"/>
  <c r="S126" i="2"/>
  <c r="T126" i="2"/>
  <c r="Y126" i="11"/>
  <c r="Z126" i="11"/>
  <c r="X126" i="11"/>
  <c r="V126" i="11"/>
  <c r="W126" i="11"/>
  <c r="U126" i="11"/>
  <c r="D133" i="14"/>
  <c r="E133" i="17"/>
  <c r="D129" i="14"/>
  <c r="E129" i="17"/>
  <c r="D125" i="14"/>
  <c r="E125" i="17"/>
  <c r="D132" i="14"/>
  <c r="E132" i="17"/>
  <c r="D128" i="14"/>
  <c r="E128" i="17"/>
  <c r="D124" i="14"/>
  <c r="E124" i="17"/>
  <c r="D131" i="14"/>
  <c r="E131" i="17"/>
  <c r="D127" i="14"/>
  <c r="E127" i="17"/>
  <c r="D123" i="14"/>
  <c r="E123" i="17"/>
  <c r="D130" i="14"/>
  <c r="E130" i="17"/>
  <c r="D126" i="14"/>
  <c r="E126" i="17"/>
  <c r="D122" i="14"/>
  <c r="E122" i="17"/>
  <c r="AH65" i="2"/>
  <c r="AI65" i="2"/>
  <c r="AJ65" i="2"/>
  <c r="AK65" i="2"/>
  <c r="AL65" i="2"/>
  <c r="AM65" i="2"/>
  <c r="AN65" i="2"/>
  <c r="AO65" i="2"/>
  <c r="AP65" i="2"/>
  <c r="AQ65" i="2"/>
  <c r="AR65" i="2"/>
  <c r="AS65" i="2"/>
  <c r="AT65" i="2"/>
  <c r="AU65" i="2"/>
  <c r="AV65" i="2"/>
  <c r="AW65" i="2"/>
  <c r="R307" i="11" l="1"/>
  <c r="W136" i="2"/>
  <c r="V136" i="2"/>
  <c r="Y136" i="2"/>
  <c r="Z136" i="2"/>
  <c r="X136" i="2"/>
  <c r="U136" i="2"/>
  <c r="U127" i="2"/>
  <c r="Y129" i="2"/>
  <c r="W127" i="2"/>
  <c r="V127" i="2"/>
  <c r="W129" i="2"/>
  <c r="Z129" i="2"/>
  <c r="X129" i="2"/>
  <c r="Z130" i="2"/>
  <c r="X130" i="2"/>
  <c r="X128" i="2"/>
  <c r="V129" i="2"/>
  <c r="U129" i="2"/>
  <c r="W130" i="2"/>
  <c r="U130" i="2"/>
  <c r="Y127" i="2"/>
  <c r="W128" i="2"/>
  <c r="U128" i="2"/>
  <c r="Y130" i="2"/>
  <c r="Y128" i="2"/>
  <c r="Z128" i="2"/>
  <c r="V130" i="2"/>
  <c r="X127" i="2"/>
  <c r="V128" i="2"/>
  <c r="Z126" i="2"/>
  <c r="Y126" i="2"/>
  <c r="U126" i="2"/>
  <c r="W126" i="2"/>
  <c r="V126" i="2"/>
  <c r="X126" i="2"/>
  <c r="AY297" i="11"/>
  <c r="H177" i="14" l="1"/>
  <c r="H178" i="14"/>
  <c r="H179" i="14"/>
  <c r="H180" i="14"/>
  <c r="H175" i="14"/>
  <c r="H176" i="14"/>
  <c r="H173" i="14"/>
  <c r="H174" i="14"/>
  <c r="H181" i="14"/>
  <c r="H170" i="14"/>
  <c r="H171" i="14"/>
  <c r="H172" i="14"/>
  <c r="H160" i="14"/>
  <c r="H164" i="14"/>
  <c r="H168" i="14"/>
  <c r="H158" i="14"/>
  <c r="H166" i="14"/>
  <c r="H169" i="14"/>
  <c r="H159" i="14"/>
  <c r="H163" i="14"/>
  <c r="H167" i="14"/>
  <c r="H162" i="14"/>
  <c r="H161" i="14"/>
  <c r="H165" i="14"/>
  <c r="H152" i="14"/>
  <c r="H156" i="14"/>
  <c r="H147" i="14"/>
  <c r="H151" i="14"/>
  <c r="H155" i="14"/>
  <c r="H146" i="14"/>
  <c r="H150" i="14"/>
  <c r="H149" i="14"/>
  <c r="H153" i="14"/>
  <c r="H157" i="14"/>
  <c r="H148" i="14"/>
  <c r="H154" i="14"/>
  <c r="H134" i="14"/>
  <c r="H136" i="14"/>
  <c r="H143" i="14"/>
  <c r="H145" i="14"/>
  <c r="H138" i="14"/>
  <c r="H140" i="14"/>
  <c r="H135" i="14"/>
  <c r="H137" i="14"/>
  <c r="H142" i="14"/>
  <c r="H144" i="14"/>
  <c r="H139" i="14"/>
  <c r="H141" i="14"/>
  <c r="H122" i="14"/>
  <c r="H124" i="14"/>
  <c r="H126" i="14"/>
  <c r="H128" i="14"/>
  <c r="H130" i="14"/>
  <c r="H132" i="14"/>
  <c r="H123" i="14"/>
  <c r="H125" i="14"/>
  <c r="H127" i="14"/>
  <c r="H129" i="14"/>
  <c r="H131" i="14"/>
  <c r="H133" i="14"/>
  <c r="BN1" i="12"/>
  <c r="BO1" i="12"/>
  <c r="BP1" i="12"/>
  <c r="AH64" i="2"/>
  <c r="AI64" i="2"/>
  <c r="AJ64" i="2"/>
  <c r="AK64" i="2"/>
  <c r="AL64" i="2"/>
  <c r="AM64" i="2"/>
  <c r="AN64" i="2"/>
  <c r="AO64" i="2"/>
  <c r="AP64" i="2"/>
  <c r="AQ64" i="2"/>
  <c r="AR64" i="2"/>
  <c r="AS64" i="2"/>
  <c r="AT64" i="2"/>
  <c r="AU64" i="2"/>
  <c r="AV64" i="2"/>
  <c r="AW64" i="2"/>
  <c r="F14" i="14" l="1"/>
  <c r="AH61" i="11" l="1"/>
  <c r="AI61" i="11"/>
  <c r="AJ61" i="11"/>
  <c r="AK61" i="11"/>
  <c r="AL61" i="11"/>
  <c r="AM61" i="11"/>
  <c r="AN61" i="11"/>
  <c r="AO61" i="11"/>
  <c r="AP61" i="11"/>
  <c r="AQ61" i="11"/>
  <c r="AR61" i="11"/>
  <c r="AS61" i="11"/>
  <c r="AT61" i="11"/>
  <c r="AU61" i="11"/>
  <c r="AV61" i="11"/>
  <c r="AW61" i="11"/>
  <c r="AH61" i="2"/>
  <c r="AI61" i="2"/>
  <c r="AJ61" i="2"/>
  <c r="AK61" i="2"/>
  <c r="AL61" i="2"/>
  <c r="AM61" i="2"/>
  <c r="AN61" i="2"/>
  <c r="AO61" i="2"/>
  <c r="AP61" i="2"/>
  <c r="AQ61" i="2"/>
  <c r="AR61" i="2"/>
  <c r="AS61" i="2"/>
  <c r="AT61" i="2"/>
  <c r="AU61" i="2"/>
  <c r="AV61" i="2"/>
  <c r="AW61" i="2"/>
  <c r="AH62" i="2"/>
  <c r="AI62" i="2"/>
  <c r="AJ62" i="2"/>
  <c r="AK62" i="2"/>
  <c r="AL62" i="2"/>
  <c r="AM62" i="2"/>
  <c r="AN62" i="2"/>
  <c r="AO62" i="2"/>
  <c r="AP62" i="2"/>
  <c r="AQ62" i="2"/>
  <c r="AR62" i="2"/>
  <c r="AS62" i="2"/>
  <c r="AT62" i="2"/>
  <c r="AU62" i="2"/>
  <c r="AV62" i="2"/>
  <c r="AW62" i="2"/>
  <c r="AH63" i="2"/>
  <c r="AI63" i="2"/>
  <c r="AJ63" i="2"/>
  <c r="AK63" i="2"/>
  <c r="AL63" i="2"/>
  <c r="AM63" i="2"/>
  <c r="AN63" i="2"/>
  <c r="AO63" i="2"/>
  <c r="AP63" i="2"/>
  <c r="AQ63" i="2"/>
  <c r="AR63" i="2"/>
  <c r="AS63" i="2"/>
  <c r="AT63" i="2"/>
  <c r="AU63" i="2"/>
  <c r="AV63" i="2"/>
  <c r="AW63" i="2"/>
  <c r="V110" i="14" l="1"/>
  <c r="W110" i="14"/>
  <c r="V111" i="14"/>
  <c r="W111" i="14"/>
  <c r="V112" i="14"/>
  <c r="W112" i="14"/>
  <c r="V113" i="14"/>
  <c r="W113" i="14"/>
  <c r="V114" i="14"/>
  <c r="W114" i="14"/>
  <c r="V115" i="14"/>
  <c r="W115" i="14"/>
  <c r="V116" i="14"/>
  <c r="W116" i="14"/>
  <c r="V117" i="14"/>
  <c r="W117" i="14"/>
  <c r="V118" i="14"/>
  <c r="W118" i="14"/>
  <c r="V119" i="14"/>
  <c r="W119" i="14"/>
  <c r="V120" i="14"/>
  <c r="W120" i="14"/>
  <c r="V121" i="14"/>
  <c r="W121" i="14"/>
  <c r="C110" i="14"/>
  <c r="A110" i="14" s="1"/>
  <c r="E110" i="14"/>
  <c r="F110" i="14"/>
  <c r="C111" i="14"/>
  <c r="A111" i="14" s="1"/>
  <c r="E111" i="14"/>
  <c r="F111" i="14"/>
  <c r="C112" i="14"/>
  <c r="A112" i="14" s="1"/>
  <c r="E112" i="14"/>
  <c r="F112" i="14"/>
  <c r="C113" i="14"/>
  <c r="A113" i="14" s="1"/>
  <c r="E113" i="14"/>
  <c r="F113" i="14"/>
  <c r="C114" i="14"/>
  <c r="A114" i="14" s="1"/>
  <c r="E114" i="14"/>
  <c r="F114" i="14"/>
  <c r="C115" i="14"/>
  <c r="A115" i="14" s="1"/>
  <c r="E115" i="14"/>
  <c r="F115" i="14"/>
  <c r="C116" i="14"/>
  <c r="A116" i="14" s="1"/>
  <c r="E116" i="14"/>
  <c r="F116" i="14"/>
  <c r="C117" i="14"/>
  <c r="A117" i="14" s="1"/>
  <c r="E117" i="14"/>
  <c r="F117" i="14"/>
  <c r="C118" i="14"/>
  <c r="A118" i="14" s="1"/>
  <c r="E118" i="14"/>
  <c r="F118" i="14"/>
  <c r="C119" i="14"/>
  <c r="A119" i="14" s="1"/>
  <c r="E119" i="14"/>
  <c r="F119" i="14"/>
  <c r="C120" i="14"/>
  <c r="A120" i="14" s="1"/>
  <c r="E120" i="14"/>
  <c r="F120" i="14"/>
  <c r="C121" i="14"/>
  <c r="A121" i="14" s="1"/>
  <c r="E121" i="14"/>
  <c r="F121" i="14"/>
  <c r="Y117" i="14" l="1"/>
  <c r="X121" i="14"/>
  <c r="X117" i="14"/>
  <c r="Y121" i="14"/>
  <c r="Y113" i="14"/>
  <c r="X113" i="14"/>
  <c r="Y119" i="14"/>
  <c r="Y115" i="14"/>
  <c r="Y111" i="14"/>
  <c r="Y120" i="14"/>
  <c r="X119" i="14"/>
  <c r="Y116" i="14"/>
  <c r="X115" i="14"/>
  <c r="Y112" i="14"/>
  <c r="X111" i="14"/>
  <c r="Y118" i="14"/>
  <c r="Y114" i="14"/>
  <c r="Y110" i="14"/>
  <c r="G121" i="14"/>
  <c r="I121" i="14" s="1"/>
  <c r="G119" i="14"/>
  <c r="I119" i="14" s="1"/>
  <c r="G117" i="14"/>
  <c r="I117" i="14" s="1"/>
  <c r="G115" i="14"/>
  <c r="I115" i="14" s="1"/>
  <c r="G113" i="14"/>
  <c r="I113" i="14" s="1"/>
  <c r="G111" i="14"/>
  <c r="I111" i="14" s="1"/>
  <c r="G120" i="14"/>
  <c r="I120" i="14" s="1"/>
  <c r="G118" i="14"/>
  <c r="I118" i="14" s="1"/>
  <c r="G116" i="14"/>
  <c r="I116" i="14" s="1"/>
  <c r="G114" i="14"/>
  <c r="J114" i="14" s="1"/>
  <c r="G112" i="14"/>
  <c r="I112" i="14" s="1"/>
  <c r="G110" i="14"/>
  <c r="I110" i="14" s="1"/>
  <c r="X120" i="14"/>
  <c r="X118" i="14"/>
  <c r="X116" i="14"/>
  <c r="X114" i="14"/>
  <c r="X112" i="14"/>
  <c r="X110" i="14"/>
  <c r="J113" i="14" l="1"/>
  <c r="J111" i="14"/>
  <c r="J116" i="14"/>
  <c r="J121" i="14"/>
  <c r="J119" i="14"/>
  <c r="J118" i="14"/>
  <c r="J110" i="14"/>
  <c r="J115" i="14"/>
  <c r="J112" i="14"/>
  <c r="J117" i="14"/>
  <c r="J120" i="14"/>
  <c r="I114" i="14"/>
  <c r="BL2" i="8"/>
  <c r="BL4" i="8" s="1"/>
  <c r="BM2" i="8"/>
  <c r="BM4" i="8" s="1"/>
  <c r="BN2" i="8"/>
  <c r="BN3" i="8" s="1"/>
  <c r="BO2" i="8"/>
  <c r="BO3" i="8" s="1"/>
  <c r="BK1" i="12"/>
  <c r="BL1" i="12"/>
  <c r="BM1" i="12"/>
  <c r="BK1" i="5"/>
  <c r="BL1" i="5"/>
  <c r="BM1" i="5"/>
  <c r="BN1" i="5"/>
  <c r="BO1" i="5"/>
  <c r="BP1" i="5"/>
  <c r="BL9" i="8" l="1"/>
  <c r="BL3" i="8"/>
  <c r="BL7" i="8"/>
  <c r="BL5" i="8"/>
  <c r="BN10" i="8"/>
  <c r="BN8" i="8"/>
  <c r="BN5" i="8"/>
  <c r="BN7" i="8"/>
  <c r="BN9" i="8"/>
  <c r="BN4" i="8"/>
  <c r="BN6" i="8"/>
  <c r="BM3" i="8"/>
  <c r="BL10" i="8"/>
  <c r="BL8" i="8"/>
  <c r="BL6" i="8"/>
  <c r="BO10" i="8"/>
  <c r="BO9" i="8"/>
  <c r="BO8" i="8"/>
  <c r="BO7" i="8"/>
  <c r="BO6" i="8"/>
  <c r="BO5" i="8"/>
  <c r="BO4" i="8"/>
  <c r="BM10" i="8"/>
  <c r="BM9" i="8"/>
  <c r="BM8" i="8"/>
  <c r="BM7" i="8"/>
  <c r="BM6" i="8"/>
  <c r="BM5" i="8"/>
  <c r="D114" i="11"/>
  <c r="M114" i="11" s="1"/>
  <c r="D115" i="11"/>
  <c r="M115" i="11" s="1"/>
  <c r="D116" i="11"/>
  <c r="M116" i="11" s="1"/>
  <c r="D117" i="11"/>
  <c r="M117" i="11" s="1"/>
  <c r="D118" i="11"/>
  <c r="M118" i="11" s="1"/>
  <c r="D119" i="11"/>
  <c r="M119" i="11" s="1"/>
  <c r="D120" i="11"/>
  <c r="M120" i="11" s="1"/>
  <c r="D121" i="11"/>
  <c r="M121" i="11" s="1"/>
  <c r="D122" i="11"/>
  <c r="M122" i="11" s="1"/>
  <c r="D123" i="11"/>
  <c r="M123" i="11" s="1"/>
  <c r="D124" i="11"/>
  <c r="M124" i="11" s="1"/>
  <c r="D125" i="11"/>
  <c r="M125" i="11" s="1"/>
  <c r="D114" i="2"/>
  <c r="D115" i="2"/>
  <c r="D116" i="2"/>
  <c r="D117" i="2"/>
  <c r="D118" i="2"/>
  <c r="D119" i="2"/>
  <c r="D120" i="2"/>
  <c r="D121" i="2"/>
  <c r="D122" i="2"/>
  <c r="D123" i="2"/>
  <c r="D124" i="2"/>
  <c r="D125" i="2"/>
  <c r="M305" i="11" l="1"/>
  <c r="N306" i="11" s="1"/>
  <c r="M122" i="2"/>
  <c r="N122" i="2"/>
  <c r="P117" i="2"/>
  <c r="T117" i="2"/>
  <c r="M117" i="2"/>
  <c r="Q117" i="2"/>
  <c r="N117" i="2"/>
  <c r="R117" i="2"/>
  <c r="O117" i="2"/>
  <c r="S117" i="2"/>
  <c r="Q117" i="11"/>
  <c r="N117" i="11"/>
  <c r="R117" i="11"/>
  <c r="O117" i="11"/>
  <c r="S117" i="11"/>
  <c r="P117" i="11"/>
  <c r="T117" i="11"/>
  <c r="P120" i="2"/>
  <c r="T120" i="2"/>
  <c r="M120" i="2"/>
  <c r="Q120" i="2"/>
  <c r="S120" i="2"/>
  <c r="N120" i="2"/>
  <c r="R120" i="2"/>
  <c r="O120" i="2"/>
  <c r="P116" i="2"/>
  <c r="T116" i="2"/>
  <c r="M116" i="2"/>
  <c r="Q116" i="2"/>
  <c r="N116" i="2"/>
  <c r="R116" i="2"/>
  <c r="O116" i="2"/>
  <c r="S116" i="2"/>
  <c r="O124" i="11"/>
  <c r="S124" i="11"/>
  <c r="P124" i="11"/>
  <c r="T124" i="11"/>
  <c r="Q124" i="11"/>
  <c r="N124" i="11"/>
  <c r="R124" i="11"/>
  <c r="O120" i="11"/>
  <c r="S120" i="11"/>
  <c r="P120" i="11"/>
  <c r="T120" i="11"/>
  <c r="Q120" i="11"/>
  <c r="N120" i="11"/>
  <c r="R120" i="11"/>
  <c r="Q116" i="11"/>
  <c r="N116" i="11"/>
  <c r="R116" i="11"/>
  <c r="O116" i="11"/>
  <c r="S116" i="11"/>
  <c r="P116" i="11"/>
  <c r="T116" i="11"/>
  <c r="P121" i="2"/>
  <c r="T121" i="2"/>
  <c r="M121" i="2"/>
  <c r="Q121" i="2"/>
  <c r="N121" i="2"/>
  <c r="R121" i="2"/>
  <c r="O121" i="2"/>
  <c r="S121" i="2"/>
  <c r="O121" i="11"/>
  <c r="S121" i="11"/>
  <c r="P121" i="11"/>
  <c r="T121" i="11"/>
  <c r="Q121" i="11"/>
  <c r="N121" i="11"/>
  <c r="R121" i="11"/>
  <c r="O124" i="2"/>
  <c r="S124" i="2"/>
  <c r="P124" i="2"/>
  <c r="N124" i="2"/>
  <c r="T124" i="2"/>
  <c r="R124" i="2"/>
  <c r="M124" i="2"/>
  <c r="Q124" i="2"/>
  <c r="P123" i="2"/>
  <c r="T123" i="2"/>
  <c r="M123" i="2"/>
  <c r="Q123" i="2"/>
  <c r="N123" i="2"/>
  <c r="R123" i="2"/>
  <c r="O123" i="2"/>
  <c r="S123" i="2"/>
  <c r="P119" i="2"/>
  <c r="T119" i="2"/>
  <c r="M119" i="2"/>
  <c r="Q119" i="2"/>
  <c r="O119" i="2"/>
  <c r="N119" i="2"/>
  <c r="R119" i="2"/>
  <c r="S119" i="2"/>
  <c r="P115" i="2"/>
  <c r="T115" i="2"/>
  <c r="M115" i="2"/>
  <c r="Q115" i="2"/>
  <c r="N115" i="2"/>
  <c r="R115" i="2"/>
  <c r="O115" i="2"/>
  <c r="S115" i="2"/>
  <c r="O123" i="11"/>
  <c r="S123" i="11"/>
  <c r="P123" i="11"/>
  <c r="T123" i="11"/>
  <c r="Q123" i="11"/>
  <c r="N123" i="11"/>
  <c r="R123" i="11"/>
  <c r="P119" i="11"/>
  <c r="T119" i="11"/>
  <c r="Q119" i="11"/>
  <c r="N119" i="11"/>
  <c r="R119" i="11"/>
  <c r="O119" i="11"/>
  <c r="S119" i="11"/>
  <c r="Q115" i="11"/>
  <c r="N115" i="11"/>
  <c r="R115" i="11"/>
  <c r="O115" i="11"/>
  <c r="S115" i="11"/>
  <c r="P115" i="11"/>
  <c r="T115" i="11"/>
  <c r="O125" i="2"/>
  <c r="S125" i="2"/>
  <c r="P125" i="2"/>
  <c r="T125" i="2"/>
  <c r="R125" i="2"/>
  <c r="M125" i="2"/>
  <c r="Q125" i="2"/>
  <c r="N125" i="2"/>
  <c r="O125" i="11"/>
  <c r="S125" i="11"/>
  <c r="P125" i="11"/>
  <c r="T125" i="11"/>
  <c r="Q125" i="11"/>
  <c r="N125" i="11"/>
  <c r="R125" i="11"/>
  <c r="P122" i="2"/>
  <c r="T122" i="2"/>
  <c r="Q122" i="2"/>
  <c r="S122" i="2"/>
  <c r="R122" i="2"/>
  <c r="O122" i="2"/>
  <c r="P118" i="2"/>
  <c r="T118" i="2"/>
  <c r="M118" i="2"/>
  <c r="Q118" i="2"/>
  <c r="N118" i="2"/>
  <c r="R118" i="2"/>
  <c r="O118" i="2"/>
  <c r="S118" i="2"/>
  <c r="M114" i="2"/>
  <c r="Q114" i="2"/>
  <c r="N114" i="2"/>
  <c r="R114" i="2"/>
  <c r="O114" i="2"/>
  <c r="V114" i="2" s="1"/>
  <c r="S114" i="2"/>
  <c r="P114" i="2"/>
  <c r="T114" i="2"/>
  <c r="O122" i="11"/>
  <c r="S122" i="11"/>
  <c r="P122" i="11"/>
  <c r="T122" i="11"/>
  <c r="Q122" i="11"/>
  <c r="N122" i="11"/>
  <c r="R122" i="11"/>
  <c r="P118" i="11"/>
  <c r="T118" i="11"/>
  <c r="Q118" i="11"/>
  <c r="N118" i="11"/>
  <c r="R118" i="11"/>
  <c r="O118" i="11"/>
  <c r="S118" i="11"/>
  <c r="Q114" i="11"/>
  <c r="N114" i="11"/>
  <c r="R114" i="11"/>
  <c r="O114" i="11"/>
  <c r="S114" i="11"/>
  <c r="P114" i="11"/>
  <c r="T114" i="11"/>
  <c r="D115" i="14"/>
  <c r="E115" i="17"/>
  <c r="D117" i="14"/>
  <c r="E117" i="17"/>
  <c r="D113" i="14"/>
  <c r="E113" i="17"/>
  <c r="D119" i="14"/>
  <c r="E119" i="17"/>
  <c r="D121" i="14"/>
  <c r="E121" i="17"/>
  <c r="D120" i="14"/>
  <c r="E120" i="17"/>
  <c r="D116" i="14"/>
  <c r="E116" i="17"/>
  <c r="D112" i="14"/>
  <c r="E112" i="17"/>
  <c r="D111" i="14"/>
  <c r="E111" i="17"/>
  <c r="D118" i="14"/>
  <c r="E118" i="17"/>
  <c r="D114" i="14"/>
  <c r="E114" i="17"/>
  <c r="D110" i="14"/>
  <c r="E110" i="17"/>
  <c r="AH60" i="11"/>
  <c r="AI60" i="11"/>
  <c r="AJ60" i="11"/>
  <c r="AK60" i="11"/>
  <c r="AL60" i="11"/>
  <c r="AM60" i="11"/>
  <c r="AN60" i="11"/>
  <c r="AO60" i="11"/>
  <c r="AP60" i="11"/>
  <c r="AQ60" i="11"/>
  <c r="AR60" i="11"/>
  <c r="AS60" i="11"/>
  <c r="AT60" i="11"/>
  <c r="AU60" i="11"/>
  <c r="AV60" i="11"/>
  <c r="AW60" i="11"/>
  <c r="AH60" i="2"/>
  <c r="AI60" i="2"/>
  <c r="AJ60" i="2"/>
  <c r="AK60" i="2"/>
  <c r="AL60" i="2"/>
  <c r="AM60" i="2"/>
  <c r="AN60" i="2"/>
  <c r="AO60" i="2"/>
  <c r="AP60" i="2"/>
  <c r="AQ60" i="2"/>
  <c r="AR60" i="2"/>
  <c r="AS60" i="2"/>
  <c r="AT60" i="2"/>
  <c r="AU60" i="2"/>
  <c r="AV60" i="2"/>
  <c r="AW60" i="2"/>
  <c r="Q305" i="2" l="1"/>
  <c r="M305" i="2"/>
  <c r="Q305" i="11"/>
  <c r="R306" i="11" s="1"/>
  <c r="V123" i="2"/>
  <c r="V117" i="11"/>
  <c r="V115" i="11"/>
  <c r="Y116" i="11"/>
  <c r="V119" i="11"/>
  <c r="V116" i="2"/>
  <c r="V114" i="11"/>
  <c r="Y117" i="11"/>
  <c r="AM305" i="11"/>
  <c r="AI305" i="11"/>
  <c r="AM305" i="2"/>
  <c r="Y115" i="11"/>
  <c r="V116" i="11"/>
  <c r="V118" i="11"/>
  <c r="W114" i="2"/>
  <c r="Y119" i="2"/>
  <c r="Y114" i="11"/>
  <c r="V121" i="2"/>
  <c r="Y118" i="11"/>
  <c r="Y115" i="2"/>
  <c r="Y121" i="2"/>
  <c r="V118" i="2"/>
  <c r="V115" i="2"/>
  <c r="U114" i="2"/>
  <c r="Y118" i="2"/>
  <c r="Z114" i="11"/>
  <c r="W114" i="11"/>
  <c r="U114" i="11"/>
  <c r="U122" i="11"/>
  <c r="W122" i="11"/>
  <c r="U125" i="11"/>
  <c r="W125" i="11"/>
  <c r="W115" i="11"/>
  <c r="U115" i="11"/>
  <c r="U123" i="11"/>
  <c r="W123" i="11"/>
  <c r="U121" i="11"/>
  <c r="W121" i="11"/>
  <c r="W116" i="11"/>
  <c r="U116" i="11"/>
  <c r="U120" i="11"/>
  <c r="W120" i="11"/>
  <c r="U124" i="11"/>
  <c r="W124" i="11"/>
  <c r="W117" i="11"/>
  <c r="U117" i="11"/>
  <c r="Y119" i="11"/>
  <c r="V117" i="2"/>
  <c r="Y117" i="2"/>
  <c r="Y116" i="2"/>
  <c r="Z125" i="2"/>
  <c r="U124" i="2"/>
  <c r="X114" i="11"/>
  <c r="Z114" i="2"/>
  <c r="X114" i="2"/>
  <c r="V122" i="2"/>
  <c r="U125" i="2"/>
  <c r="V120" i="2"/>
  <c r="W125" i="2"/>
  <c r="X122" i="11"/>
  <c r="Z122" i="11"/>
  <c r="X125" i="11"/>
  <c r="Z125" i="11"/>
  <c r="Z115" i="11"/>
  <c r="X115" i="11"/>
  <c r="X123" i="11"/>
  <c r="Z123" i="11"/>
  <c r="X121" i="11"/>
  <c r="Z121" i="11"/>
  <c r="Z116" i="11"/>
  <c r="X116" i="11"/>
  <c r="X120" i="11"/>
  <c r="Z120" i="11"/>
  <c r="X124" i="11"/>
  <c r="Z124" i="11"/>
  <c r="Z117" i="11"/>
  <c r="X117" i="11"/>
  <c r="V125" i="2"/>
  <c r="W124" i="2"/>
  <c r="X118" i="11"/>
  <c r="Z118" i="11"/>
  <c r="Y122" i="11"/>
  <c r="Y114" i="2"/>
  <c r="X118" i="2"/>
  <c r="Z118" i="2"/>
  <c r="U122" i="2"/>
  <c r="Z122" i="2"/>
  <c r="Y125" i="11"/>
  <c r="Y125" i="2"/>
  <c r="X119" i="11"/>
  <c r="Z119" i="11"/>
  <c r="Y123" i="11"/>
  <c r="X115" i="2"/>
  <c r="Z115" i="2"/>
  <c r="U119" i="2"/>
  <c r="Z119" i="2"/>
  <c r="X123" i="2"/>
  <c r="Z123" i="2"/>
  <c r="X124" i="2"/>
  <c r="Y124" i="2"/>
  <c r="Y121" i="11"/>
  <c r="X121" i="2"/>
  <c r="Z121" i="2"/>
  <c r="Y120" i="11"/>
  <c r="Y124" i="11"/>
  <c r="X116" i="2"/>
  <c r="Z116" i="2"/>
  <c r="U120" i="2"/>
  <c r="Z120" i="2"/>
  <c r="X117" i="2"/>
  <c r="Z117" i="2"/>
  <c r="Y123" i="2"/>
  <c r="X122" i="2"/>
  <c r="X119" i="2"/>
  <c r="X120" i="2"/>
  <c r="U118" i="11"/>
  <c r="W118" i="11"/>
  <c r="V122" i="11"/>
  <c r="U118" i="2"/>
  <c r="W118" i="2"/>
  <c r="Y122" i="2"/>
  <c r="W122" i="2"/>
  <c r="V125" i="11"/>
  <c r="X125" i="2"/>
  <c r="U119" i="11"/>
  <c r="W119" i="11"/>
  <c r="V123" i="11"/>
  <c r="U115" i="2"/>
  <c r="W115" i="2"/>
  <c r="V119" i="2"/>
  <c r="W119" i="2"/>
  <c r="U123" i="2"/>
  <c r="W123" i="2"/>
  <c r="Z124" i="2"/>
  <c r="V124" i="2"/>
  <c r="V121" i="11"/>
  <c r="U121" i="2"/>
  <c r="W121" i="2"/>
  <c r="V120" i="11"/>
  <c r="V124" i="11"/>
  <c r="U116" i="2"/>
  <c r="W116" i="2"/>
  <c r="Y120" i="2"/>
  <c r="W120" i="2"/>
  <c r="U117" i="2"/>
  <c r="W117" i="2"/>
  <c r="H110" i="14"/>
  <c r="H114" i="14"/>
  <c r="H118" i="14"/>
  <c r="H113" i="14"/>
  <c r="H117" i="14"/>
  <c r="H121" i="14"/>
  <c r="H112" i="14"/>
  <c r="H116" i="14"/>
  <c r="H120" i="14"/>
  <c r="H111" i="14"/>
  <c r="H115" i="14"/>
  <c r="H119" i="14"/>
  <c r="AH59" i="11"/>
  <c r="AI59" i="11"/>
  <c r="AJ59" i="11"/>
  <c r="AK59" i="11"/>
  <c r="AL59" i="11"/>
  <c r="AM59" i="11"/>
  <c r="AN59" i="11"/>
  <c r="AO59" i="11"/>
  <c r="AP59" i="11"/>
  <c r="AQ59" i="11"/>
  <c r="AR59" i="11"/>
  <c r="AS59" i="11"/>
  <c r="AT59" i="11"/>
  <c r="AU59" i="11"/>
  <c r="AV59" i="11"/>
  <c r="AW59" i="11"/>
  <c r="AH59" i="2"/>
  <c r="AI59" i="2"/>
  <c r="AJ59" i="2"/>
  <c r="AK59" i="2"/>
  <c r="AL59" i="2"/>
  <c r="AM59" i="2"/>
  <c r="AN59" i="2"/>
  <c r="AO59" i="2"/>
  <c r="AP59" i="2"/>
  <c r="AQ59" i="2"/>
  <c r="AR59" i="2"/>
  <c r="AS59" i="2"/>
  <c r="AT59" i="2"/>
  <c r="AU59" i="2"/>
  <c r="AV59" i="2"/>
  <c r="AW59" i="2"/>
  <c r="AI305" i="2" l="1"/>
  <c r="AN305" i="2"/>
  <c r="V3" i="14"/>
  <c r="W3" i="14"/>
  <c r="V4" i="14"/>
  <c r="W4" i="14"/>
  <c r="V5" i="14"/>
  <c r="W5" i="14"/>
  <c r="V6" i="14"/>
  <c r="W6" i="14"/>
  <c r="V7" i="14"/>
  <c r="W7" i="14"/>
  <c r="V8" i="14"/>
  <c r="W8" i="14"/>
  <c r="V9" i="14"/>
  <c r="W9" i="14"/>
  <c r="V10" i="14"/>
  <c r="W10" i="14"/>
  <c r="V11" i="14"/>
  <c r="W11" i="14"/>
  <c r="V12" i="14"/>
  <c r="W12" i="14"/>
  <c r="V13" i="14"/>
  <c r="W13" i="14"/>
  <c r="V14" i="14"/>
  <c r="W14" i="14"/>
  <c r="V15" i="14"/>
  <c r="W15" i="14"/>
  <c r="V16" i="14"/>
  <c r="W16" i="14"/>
  <c r="V17" i="14"/>
  <c r="W17" i="14"/>
  <c r="V18" i="14"/>
  <c r="W18" i="14"/>
  <c r="V19" i="14"/>
  <c r="W19" i="14"/>
  <c r="V20" i="14"/>
  <c r="W20" i="14"/>
  <c r="V21" i="14"/>
  <c r="W21" i="14"/>
  <c r="V22" i="14"/>
  <c r="W22" i="14"/>
  <c r="V23" i="14"/>
  <c r="W23" i="14"/>
  <c r="V24" i="14"/>
  <c r="W24" i="14"/>
  <c r="V25" i="14"/>
  <c r="W25" i="14"/>
  <c r="V26" i="14"/>
  <c r="W26" i="14"/>
  <c r="V27" i="14"/>
  <c r="W27" i="14"/>
  <c r="V28" i="14"/>
  <c r="W28" i="14"/>
  <c r="V29" i="14"/>
  <c r="W29" i="14"/>
  <c r="V30" i="14"/>
  <c r="W30" i="14"/>
  <c r="V31" i="14"/>
  <c r="W31" i="14"/>
  <c r="V32" i="14"/>
  <c r="W32" i="14"/>
  <c r="V33" i="14"/>
  <c r="W33" i="14"/>
  <c r="V34" i="14"/>
  <c r="W34" i="14"/>
  <c r="V35" i="14"/>
  <c r="W35" i="14"/>
  <c r="V36" i="14"/>
  <c r="W36" i="14"/>
  <c r="V37" i="14"/>
  <c r="W37" i="14"/>
  <c r="V38" i="14"/>
  <c r="W38" i="14"/>
  <c r="V39" i="14"/>
  <c r="W39" i="14"/>
  <c r="V40" i="14"/>
  <c r="W40" i="14"/>
  <c r="V41" i="14"/>
  <c r="W41" i="14"/>
  <c r="V42" i="14"/>
  <c r="W42" i="14"/>
  <c r="V43" i="14"/>
  <c r="W43" i="14"/>
  <c r="V44" i="14"/>
  <c r="W44" i="14"/>
  <c r="V45" i="14"/>
  <c r="W45" i="14"/>
  <c r="V46" i="14"/>
  <c r="W46" i="14"/>
  <c r="V47" i="14"/>
  <c r="W47" i="14"/>
  <c r="V48" i="14"/>
  <c r="W48" i="14"/>
  <c r="V49" i="14"/>
  <c r="W49" i="14"/>
  <c r="V50" i="14"/>
  <c r="W50" i="14"/>
  <c r="V51" i="14"/>
  <c r="W51" i="14"/>
  <c r="V52" i="14"/>
  <c r="W52" i="14"/>
  <c r="V53" i="14"/>
  <c r="W53" i="14"/>
  <c r="V54" i="14"/>
  <c r="W54" i="14"/>
  <c r="V55" i="14"/>
  <c r="W55" i="14"/>
  <c r="V56" i="14"/>
  <c r="W56" i="14"/>
  <c r="V57" i="14"/>
  <c r="W57" i="14"/>
  <c r="V58" i="14"/>
  <c r="W58" i="14"/>
  <c r="V59" i="14"/>
  <c r="W59" i="14"/>
  <c r="V60" i="14"/>
  <c r="W60" i="14"/>
  <c r="V61" i="14"/>
  <c r="W61" i="14"/>
  <c r="V62" i="14"/>
  <c r="W62" i="14"/>
  <c r="V63" i="14"/>
  <c r="W63" i="14"/>
  <c r="V64" i="14"/>
  <c r="W64" i="14"/>
  <c r="V65" i="14"/>
  <c r="W65" i="14"/>
  <c r="V66" i="14"/>
  <c r="W66" i="14"/>
  <c r="V67" i="14"/>
  <c r="W67" i="14"/>
  <c r="V68" i="14"/>
  <c r="W68" i="14"/>
  <c r="V69" i="14"/>
  <c r="W69" i="14"/>
  <c r="V70" i="14"/>
  <c r="W70" i="14"/>
  <c r="V71" i="14"/>
  <c r="W71" i="14"/>
  <c r="V72" i="14"/>
  <c r="W72" i="14"/>
  <c r="V73" i="14"/>
  <c r="W73" i="14"/>
  <c r="V74" i="14"/>
  <c r="W74" i="14"/>
  <c r="V75" i="14"/>
  <c r="W75" i="14"/>
  <c r="V76" i="14"/>
  <c r="W76" i="14"/>
  <c r="V77" i="14"/>
  <c r="W77" i="14"/>
  <c r="V78" i="14"/>
  <c r="W78" i="14"/>
  <c r="V79" i="14"/>
  <c r="W79" i="14"/>
  <c r="V80" i="14"/>
  <c r="W80" i="14"/>
  <c r="V81" i="14"/>
  <c r="W81" i="14"/>
  <c r="V82" i="14"/>
  <c r="W82" i="14"/>
  <c r="W83" i="14"/>
  <c r="W84" i="14"/>
  <c r="W85" i="14"/>
  <c r="W86" i="14"/>
  <c r="W87" i="14"/>
  <c r="W88" i="14"/>
  <c r="W89" i="14"/>
  <c r="W90" i="14"/>
  <c r="V91" i="14"/>
  <c r="W91" i="14"/>
  <c r="V92" i="14"/>
  <c r="W92" i="14"/>
  <c r="V93" i="14"/>
  <c r="W93" i="14"/>
  <c r="V94" i="14"/>
  <c r="W94" i="14"/>
  <c r="V95" i="14"/>
  <c r="W95" i="14"/>
  <c r="V96" i="14"/>
  <c r="W96" i="14"/>
  <c r="V97" i="14"/>
  <c r="W97" i="14"/>
  <c r="V98" i="14"/>
  <c r="W98" i="14"/>
  <c r="V99" i="14"/>
  <c r="W99" i="14"/>
  <c r="V100" i="14"/>
  <c r="W100" i="14"/>
  <c r="V101" i="14"/>
  <c r="W101" i="14"/>
  <c r="V102" i="14"/>
  <c r="W102" i="14"/>
  <c r="V103" i="14"/>
  <c r="W103" i="14"/>
  <c r="V104" i="14"/>
  <c r="W104" i="14"/>
  <c r="V105" i="14"/>
  <c r="W105" i="14"/>
  <c r="V106" i="14"/>
  <c r="W106" i="14"/>
  <c r="V107" i="14"/>
  <c r="W107" i="14"/>
  <c r="V108" i="14"/>
  <c r="W108" i="14"/>
  <c r="V109" i="14"/>
  <c r="W109" i="14"/>
  <c r="W2" i="14"/>
  <c r="V2" i="14"/>
  <c r="AH6" i="2" l="1"/>
  <c r="G1" i="14" l="1"/>
  <c r="C109" i="14"/>
  <c r="A109" i="14" s="1"/>
  <c r="E109" i="14"/>
  <c r="X109" i="14" s="1"/>
  <c r="F109" i="14"/>
  <c r="Y109" i="14" s="1"/>
  <c r="C103" i="14"/>
  <c r="A103" i="14" s="1"/>
  <c r="E103" i="14"/>
  <c r="X103" i="14" s="1"/>
  <c r="F103" i="14"/>
  <c r="Y103" i="14" s="1"/>
  <c r="C104" i="14"/>
  <c r="A104" i="14" s="1"/>
  <c r="E104" i="14"/>
  <c r="X104" i="14" s="1"/>
  <c r="F104" i="14"/>
  <c r="Y104" i="14" s="1"/>
  <c r="C105" i="14"/>
  <c r="A105" i="14" s="1"/>
  <c r="E105" i="14"/>
  <c r="X105" i="14" s="1"/>
  <c r="F105" i="14"/>
  <c r="Y105" i="14" s="1"/>
  <c r="C106" i="14"/>
  <c r="A106" i="14" s="1"/>
  <c r="E106" i="14"/>
  <c r="X106" i="14" s="1"/>
  <c r="F106" i="14"/>
  <c r="Y106" i="14" s="1"/>
  <c r="C107" i="14"/>
  <c r="A107" i="14" s="1"/>
  <c r="E107" i="14"/>
  <c r="X107" i="14" s="1"/>
  <c r="F107" i="14"/>
  <c r="Y107" i="14" s="1"/>
  <c r="C108" i="14"/>
  <c r="A108" i="14" s="1"/>
  <c r="E108" i="14"/>
  <c r="X108" i="14" s="1"/>
  <c r="F108" i="14"/>
  <c r="Y108" i="14" s="1"/>
  <c r="C93" i="14"/>
  <c r="A93" i="14" s="1"/>
  <c r="F93" i="14"/>
  <c r="Y93" i="14" s="1"/>
  <c r="C94" i="14"/>
  <c r="A94" i="14" s="1"/>
  <c r="F94" i="14"/>
  <c r="Y94" i="14" s="1"/>
  <c r="C95" i="14"/>
  <c r="A95" i="14" s="1"/>
  <c r="E95" i="14"/>
  <c r="X95" i="14" s="1"/>
  <c r="F95" i="14"/>
  <c r="Y95" i="14" s="1"/>
  <c r="C96" i="14"/>
  <c r="A96" i="14" s="1"/>
  <c r="E96" i="14"/>
  <c r="X96" i="14" s="1"/>
  <c r="F96" i="14"/>
  <c r="Y96" i="14" s="1"/>
  <c r="C97" i="14"/>
  <c r="A97" i="14" s="1"/>
  <c r="E97" i="14"/>
  <c r="X97" i="14" s="1"/>
  <c r="F97" i="14"/>
  <c r="Y97" i="14" s="1"/>
  <c r="C98" i="14"/>
  <c r="A98" i="14" s="1"/>
  <c r="E98" i="14"/>
  <c r="X98" i="14" s="1"/>
  <c r="F98" i="14"/>
  <c r="Y98" i="14" s="1"/>
  <c r="C99" i="14"/>
  <c r="A99" i="14" s="1"/>
  <c r="E99" i="14"/>
  <c r="X99" i="14" s="1"/>
  <c r="F99" i="14"/>
  <c r="Y99" i="14" s="1"/>
  <c r="C100" i="14"/>
  <c r="A100" i="14" s="1"/>
  <c r="E100" i="14"/>
  <c r="X100" i="14" s="1"/>
  <c r="F100" i="14"/>
  <c r="Y100" i="14" s="1"/>
  <c r="C101" i="14"/>
  <c r="A101" i="14" s="1"/>
  <c r="E101" i="14"/>
  <c r="X101" i="14" s="1"/>
  <c r="F101" i="14"/>
  <c r="Y101" i="14" s="1"/>
  <c r="C102" i="14"/>
  <c r="A102" i="14" s="1"/>
  <c r="E102" i="14"/>
  <c r="X102" i="14" s="1"/>
  <c r="F102" i="14"/>
  <c r="Y102" i="14" s="1"/>
  <c r="C65" i="14"/>
  <c r="A65" i="14" s="1"/>
  <c r="E65" i="14"/>
  <c r="X65" i="14" s="1"/>
  <c r="F65" i="14"/>
  <c r="Y65" i="14" s="1"/>
  <c r="C66" i="14"/>
  <c r="A66" i="14" s="1"/>
  <c r="E66" i="14"/>
  <c r="X66" i="14" s="1"/>
  <c r="F66" i="14"/>
  <c r="Y66" i="14" s="1"/>
  <c r="C67" i="14"/>
  <c r="A67" i="14" s="1"/>
  <c r="E67" i="14"/>
  <c r="X67" i="14" s="1"/>
  <c r="F67" i="14"/>
  <c r="Y67" i="14" s="1"/>
  <c r="C68" i="14"/>
  <c r="A68" i="14" s="1"/>
  <c r="E68" i="14"/>
  <c r="X68" i="14" s="1"/>
  <c r="F68" i="14"/>
  <c r="Y68" i="14" s="1"/>
  <c r="C69" i="14"/>
  <c r="A69" i="14" s="1"/>
  <c r="E69" i="14"/>
  <c r="X69" i="14" s="1"/>
  <c r="F69" i="14"/>
  <c r="Y69" i="14" s="1"/>
  <c r="C70" i="14"/>
  <c r="A70" i="14" s="1"/>
  <c r="E70" i="14"/>
  <c r="X70" i="14" s="1"/>
  <c r="F70" i="14"/>
  <c r="Y70" i="14" s="1"/>
  <c r="C71" i="14"/>
  <c r="A71" i="14" s="1"/>
  <c r="E71" i="14"/>
  <c r="X71" i="14" s="1"/>
  <c r="F71" i="14"/>
  <c r="Y71" i="14" s="1"/>
  <c r="C72" i="14"/>
  <c r="A72" i="14" s="1"/>
  <c r="E72" i="14"/>
  <c r="X72" i="14" s="1"/>
  <c r="F72" i="14"/>
  <c r="Y72" i="14" s="1"/>
  <c r="C73" i="14"/>
  <c r="A73" i="14" s="1"/>
  <c r="E73" i="14"/>
  <c r="X73" i="14" s="1"/>
  <c r="F73" i="14"/>
  <c r="Y73" i="14" s="1"/>
  <c r="C74" i="14"/>
  <c r="A74" i="14" s="1"/>
  <c r="E74" i="14"/>
  <c r="X74" i="14" s="1"/>
  <c r="F74" i="14"/>
  <c r="Y74" i="14" s="1"/>
  <c r="C75" i="14"/>
  <c r="A75" i="14" s="1"/>
  <c r="E75" i="14"/>
  <c r="X75" i="14" s="1"/>
  <c r="F75" i="14"/>
  <c r="Y75" i="14" s="1"/>
  <c r="C76" i="14"/>
  <c r="A76" i="14" s="1"/>
  <c r="C77" i="14"/>
  <c r="A77" i="14" s="1"/>
  <c r="C78" i="14"/>
  <c r="A78" i="14" s="1"/>
  <c r="C79" i="14"/>
  <c r="A79" i="14" s="1"/>
  <c r="C80" i="14"/>
  <c r="A80" i="14" s="1"/>
  <c r="C81" i="14"/>
  <c r="A81" i="14" s="1"/>
  <c r="C82" i="14"/>
  <c r="A82" i="14" s="1"/>
  <c r="C83" i="14"/>
  <c r="A83" i="14" s="1"/>
  <c r="C84" i="14"/>
  <c r="A84" i="14" s="1"/>
  <c r="C85" i="14"/>
  <c r="A85" i="14" s="1"/>
  <c r="C86" i="14"/>
  <c r="A86" i="14" s="1"/>
  <c r="E86" i="14"/>
  <c r="F86" i="14"/>
  <c r="Y86" i="14" s="1"/>
  <c r="C87" i="14"/>
  <c r="A87" i="14" s="1"/>
  <c r="E87" i="14"/>
  <c r="F87" i="14"/>
  <c r="Y87" i="14" s="1"/>
  <c r="C88" i="14"/>
  <c r="A88" i="14" s="1"/>
  <c r="F88" i="14"/>
  <c r="Y88" i="14" s="1"/>
  <c r="C89" i="14"/>
  <c r="A89" i="14" s="1"/>
  <c r="F89" i="14"/>
  <c r="Y89" i="14" s="1"/>
  <c r="C90" i="14"/>
  <c r="A90" i="14" s="1"/>
  <c r="F90" i="14"/>
  <c r="Y90" i="14" s="1"/>
  <c r="C91" i="14"/>
  <c r="A91" i="14" s="1"/>
  <c r="F91" i="14"/>
  <c r="Y91" i="14" s="1"/>
  <c r="C92" i="14"/>
  <c r="A92" i="14" s="1"/>
  <c r="F92" i="14"/>
  <c r="Y92" i="14" s="1"/>
  <c r="C37" i="14"/>
  <c r="A37" i="14" s="1"/>
  <c r="E37" i="14"/>
  <c r="X37" i="14" s="1"/>
  <c r="F37" i="14"/>
  <c r="Y37" i="14" s="1"/>
  <c r="C38" i="14"/>
  <c r="A38" i="14" s="1"/>
  <c r="E38" i="14"/>
  <c r="X38" i="14" s="1"/>
  <c r="F38" i="14"/>
  <c r="Y38" i="14" s="1"/>
  <c r="C39" i="14"/>
  <c r="A39" i="14" s="1"/>
  <c r="E39" i="14"/>
  <c r="X39" i="14" s="1"/>
  <c r="F39" i="14"/>
  <c r="Y39" i="14" s="1"/>
  <c r="C40" i="14"/>
  <c r="A40" i="14" s="1"/>
  <c r="E40" i="14"/>
  <c r="X40" i="14" s="1"/>
  <c r="F40" i="14"/>
  <c r="Y40" i="14" s="1"/>
  <c r="C41" i="14"/>
  <c r="A41" i="14" s="1"/>
  <c r="E41" i="14"/>
  <c r="X41" i="14" s="1"/>
  <c r="F41" i="14"/>
  <c r="Y41" i="14" s="1"/>
  <c r="C42" i="14"/>
  <c r="A42" i="14" s="1"/>
  <c r="E42" i="14"/>
  <c r="X42" i="14" s="1"/>
  <c r="F42" i="14"/>
  <c r="Y42" i="14" s="1"/>
  <c r="C43" i="14"/>
  <c r="A43" i="14" s="1"/>
  <c r="E43" i="14"/>
  <c r="X43" i="14" s="1"/>
  <c r="F43" i="14"/>
  <c r="Y43" i="14" s="1"/>
  <c r="C44" i="14"/>
  <c r="A44" i="14" s="1"/>
  <c r="E44" i="14"/>
  <c r="X44" i="14" s="1"/>
  <c r="F44" i="14"/>
  <c r="Y44" i="14" s="1"/>
  <c r="C45" i="14"/>
  <c r="A45" i="14" s="1"/>
  <c r="E45" i="14"/>
  <c r="X45" i="14" s="1"/>
  <c r="F45" i="14"/>
  <c r="Y45" i="14" s="1"/>
  <c r="C46" i="14"/>
  <c r="A46" i="14" s="1"/>
  <c r="E46" i="14"/>
  <c r="X46" i="14" s="1"/>
  <c r="F46" i="14"/>
  <c r="Y46" i="14" s="1"/>
  <c r="C47" i="14"/>
  <c r="A47" i="14" s="1"/>
  <c r="E47" i="14"/>
  <c r="X47" i="14" s="1"/>
  <c r="F47" i="14"/>
  <c r="Y47" i="14" s="1"/>
  <c r="C48" i="14"/>
  <c r="A48" i="14" s="1"/>
  <c r="E48" i="14"/>
  <c r="X48" i="14" s="1"/>
  <c r="F48" i="14"/>
  <c r="Y48" i="14" s="1"/>
  <c r="C49" i="14"/>
  <c r="A49" i="14" s="1"/>
  <c r="E49" i="14"/>
  <c r="X49" i="14" s="1"/>
  <c r="F49" i="14"/>
  <c r="Y49" i="14" s="1"/>
  <c r="C50" i="14"/>
  <c r="A50" i="14" s="1"/>
  <c r="E50" i="14"/>
  <c r="X50" i="14" s="1"/>
  <c r="F50" i="14"/>
  <c r="Y50" i="14" s="1"/>
  <c r="C51" i="14"/>
  <c r="A51" i="14" s="1"/>
  <c r="E51" i="14"/>
  <c r="X51" i="14" s="1"/>
  <c r="F51" i="14"/>
  <c r="Y51" i="14" s="1"/>
  <c r="C52" i="14"/>
  <c r="A52" i="14" s="1"/>
  <c r="E52" i="14"/>
  <c r="X52" i="14" s="1"/>
  <c r="F52" i="14"/>
  <c r="Y52" i="14" s="1"/>
  <c r="C53" i="14"/>
  <c r="A53" i="14" s="1"/>
  <c r="E53" i="14"/>
  <c r="X53" i="14" s="1"/>
  <c r="F53" i="14"/>
  <c r="Y53" i="14" s="1"/>
  <c r="C54" i="14"/>
  <c r="A54" i="14" s="1"/>
  <c r="E54" i="14"/>
  <c r="X54" i="14" s="1"/>
  <c r="F54" i="14"/>
  <c r="Y54" i="14" s="1"/>
  <c r="C55" i="14"/>
  <c r="A55" i="14" s="1"/>
  <c r="E55" i="14"/>
  <c r="X55" i="14" s="1"/>
  <c r="F55" i="14"/>
  <c r="Y55" i="14" s="1"/>
  <c r="C56" i="14"/>
  <c r="A56" i="14" s="1"/>
  <c r="E56" i="14"/>
  <c r="X56" i="14" s="1"/>
  <c r="F56" i="14"/>
  <c r="Y56" i="14" s="1"/>
  <c r="C57" i="14"/>
  <c r="A57" i="14" s="1"/>
  <c r="E57" i="14"/>
  <c r="X57" i="14" s="1"/>
  <c r="F57" i="14"/>
  <c r="Y57" i="14" s="1"/>
  <c r="C58" i="14"/>
  <c r="A58" i="14" s="1"/>
  <c r="E58" i="14"/>
  <c r="X58" i="14" s="1"/>
  <c r="F58" i="14"/>
  <c r="Y58" i="14" s="1"/>
  <c r="C59" i="14"/>
  <c r="A59" i="14" s="1"/>
  <c r="E59" i="14"/>
  <c r="X59" i="14" s="1"/>
  <c r="F59" i="14"/>
  <c r="Y59" i="14" s="1"/>
  <c r="C60" i="14"/>
  <c r="A60" i="14" s="1"/>
  <c r="E60" i="14"/>
  <c r="X60" i="14" s="1"/>
  <c r="F60" i="14"/>
  <c r="Y60" i="14" s="1"/>
  <c r="C61" i="14"/>
  <c r="A61" i="14" s="1"/>
  <c r="E61" i="14"/>
  <c r="X61" i="14" s="1"/>
  <c r="F61" i="14"/>
  <c r="Y61" i="14" s="1"/>
  <c r="C62" i="14"/>
  <c r="A62" i="14" s="1"/>
  <c r="E62" i="14"/>
  <c r="X62" i="14" s="1"/>
  <c r="F62" i="14"/>
  <c r="Y62" i="14" s="1"/>
  <c r="C63" i="14"/>
  <c r="A63" i="14" s="1"/>
  <c r="E63" i="14"/>
  <c r="X63" i="14" s="1"/>
  <c r="F63" i="14"/>
  <c r="Y63" i="14" s="1"/>
  <c r="C64" i="14"/>
  <c r="A64" i="14" s="1"/>
  <c r="E64" i="14"/>
  <c r="X64" i="14" s="1"/>
  <c r="F64" i="14"/>
  <c r="Y64" i="14" s="1"/>
  <c r="C3" i="14"/>
  <c r="A3" i="14" s="1"/>
  <c r="E3" i="14"/>
  <c r="X3" i="14" s="1"/>
  <c r="F3" i="14"/>
  <c r="Y3" i="14" s="1"/>
  <c r="C4" i="14"/>
  <c r="A4" i="14" s="1"/>
  <c r="E4" i="14"/>
  <c r="X4" i="14" s="1"/>
  <c r="F4" i="14"/>
  <c r="Y4" i="14" s="1"/>
  <c r="C5" i="14"/>
  <c r="A5" i="14" s="1"/>
  <c r="E5" i="14"/>
  <c r="X5" i="14" s="1"/>
  <c r="F5" i="14"/>
  <c r="Y5" i="14" s="1"/>
  <c r="C6" i="14"/>
  <c r="A6" i="14" s="1"/>
  <c r="E6" i="14"/>
  <c r="X6" i="14" s="1"/>
  <c r="F6" i="14"/>
  <c r="Y6" i="14" s="1"/>
  <c r="C7" i="14"/>
  <c r="A7" i="14" s="1"/>
  <c r="E7" i="14"/>
  <c r="X7" i="14" s="1"/>
  <c r="F7" i="14"/>
  <c r="Y7" i="14" s="1"/>
  <c r="C8" i="14"/>
  <c r="A8" i="14" s="1"/>
  <c r="E8" i="14"/>
  <c r="X8" i="14" s="1"/>
  <c r="F8" i="14"/>
  <c r="Y8" i="14" s="1"/>
  <c r="C9" i="14"/>
  <c r="A9" i="14" s="1"/>
  <c r="E9" i="14"/>
  <c r="X9" i="14" s="1"/>
  <c r="F9" i="14"/>
  <c r="Y9" i="14" s="1"/>
  <c r="C10" i="14"/>
  <c r="A10" i="14" s="1"/>
  <c r="E10" i="14"/>
  <c r="X10" i="14" s="1"/>
  <c r="F10" i="14"/>
  <c r="Y10" i="14" s="1"/>
  <c r="C11" i="14"/>
  <c r="A11" i="14" s="1"/>
  <c r="E11" i="14"/>
  <c r="X11" i="14" s="1"/>
  <c r="F11" i="14"/>
  <c r="Y11" i="14" s="1"/>
  <c r="C12" i="14"/>
  <c r="A12" i="14" s="1"/>
  <c r="E12" i="14"/>
  <c r="X12" i="14" s="1"/>
  <c r="F12" i="14"/>
  <c r="Y12" i="14" s="1"/>
  <c r="C13" i="14"/>
  <c r="A13" i="14" s="1"/>
  <c r="E13" i="14"/>
  <c r="X13" i="14" s="1"/>
  <c r="F13" i="14"/>
  <c r="Y13" i="14" s="1"/>
  <c r="C14" i="14"/>
  <c r="A14" i="14" s="1"/>
  <c r="E14" i="14"/>
  <c r="X14" i="14" s="1"/>
  <c r="Y14" i="14"/>
  <c r="C15" i="14"/>
  <c r="A15" i="14" s="1"/>
  <c r="E15" i="14"/>
  <c r="X15" i="14" s="1"/>
  <c r="F15" i="14"/>
  <c r="Y15" i="14" s="1"/>
  <c r="C16" i="14"/>
  <c r="A16" i="14" s="1"/>
  <c r="E16" i="14"/>
  <c r="X16" i="14" s="1"/>
  <c r="F16" i="14"/>
  <c r="Y16" i="14" s="1"/>
  <c r="C17" i="14"/>
  <c r="A17" i="14" s="1"/>
  <c r="E17" i="14"/>
  <c r="X17" i="14" s="1"/>
  <c r="F17" i="14"/>
  <c r="Y17" i="14" s="1"/>
  <c r="C18" i="14"/>
  <c r="A18" i="14" s="1"/>
  <c r="E18" i="14"/>
  <c r="X18" i="14" s="1"/>
  <c r="F18" i="14"/>
  <c r="Y18" i="14" s="1"/>
  <c r="C19" i="14"/>
  <c r="A19" i="14" s="1"/>
  <c r="E19" i="14"/>
  <c r="X19" i="14" s="1"/>
  <c r="F19" i="14"/>
  <c r="Y19" i="14" s="1"/>
  <c r="C20" i="14"/>
  <c r="A20" i="14" s="1"/>
  <c r="E20" i="14"/>
  <c r="X20" i="14" s="1"/>
  <c r="F20" i="14"/>
  <c r="Y20" i="14" s="1"/>
  <c r="C21" i="14"/>
  <c r="A21" i="14" s="1"/>
  <c r="E21" i="14"/>
  <c r="X21" i="14" s="1"/>
  <c r="F21" i="14"/>
  <c r="Y21" i="14" s="1"/>
  <c r="C22" i="14"/>
  <c r="A22" i="14" s="1"/>
  <c r="E22" i="14"/>
  <c r="X22" i="14" s="1"/>
  <c r="F22" i="14"/>
  <c r="Y22" i="14" s="1"/>
  <c r="C23" i="14"/>
  <c r="A23" i="14" s="1"/>
  <c r="E23" i="14"/>
  <c r="X23" i="14" s="1"/>
  <c r="F23" i="14"/>
  <c r="Y23" i="14" s="1"/>
  <c r="C24" i="14"/>
  <c r="A24" i="14" s="1"/>
  <c r="E24" i="14"/>
  <c r="X24" i="14" s="1"/>
  <c r="F24" i="14"/>
  <c r="Y24" i="14" s="1"/>
  <c r="C25" i="14"/>
  <c r="A25" i="14" s="1"/>
  <c r="E25" i="14"/>
  <c r="X25" i="14" s="1"/>
  <c r="F25" i="14"/>
  <c r="Y25" i="14" s="1"/>
  <c r="C26" i="14"/>
  <c r="A26" i="14" s="1"/>
  <c r="E26" i="14"/>
  <c r="X26" i="14" s="1"/>
  <c r="F26" i="14"/>
  <c r="Y26" i="14" s="1"/>
  <c r="C27" i="14"/>
  <c r="A27" i="14" s="1"/>
  <c r="E27" i="14"/>
  <c r="X27" i="14" s="1"/>
  <c r="F27" i="14"/>
  <c r="Y27" i="14" s="1"/>
  <c r="C28" i="14"/>
  <c r="A28" i="14" s="1"/>
  <c r="E28" i="14"/>
  <c r="X28" i="14" s="1"/>
  <c r="F28" i="14"/>
  <c r="Y28" i="14" s="1"/>
  <c r="C29" i="14"/>
  <c r="A29" i="14" s="1"/>
  <c r="E29" i="14"/>
  <c r="X29" i="14" s="1"/>
  <c r="F29" i="14"/>
  <c r="Y29" i="14" s="1"/>
  <c r="C30" i="14"/>
  <c r="A30" i="14" s="1"/>
  <c r="E30" i="14"/>
  <c r="X30" i="14" s="1"/>
  <c r="F30" i="14"/>
  <c r="Y30" i="14" s="1"/>
  <c r="C31" i="14"/>
  <c r="A31" i="14" s="1"/>
  <c r="E31" i="14"/>
  <c r="X31" i="14" s="1"/>
  <c r="F31" i="14"/>
  <c r="Y31" i="14" s="1"/>
  <c r="C32" i="14"/>
  <c r="A32" i="14" s="1"/>
  <c r="E32" i="14"/>
  <c r="X32" i="14" s="1"/>
  <c r="F32" i="14"/>
  <c r="Y32" i="14" s="1"/>
  <c r="C33" i="14"/>
  <c r="A33" i="14" s="1"/>
  <c r="E33" i="14"/>
  <c r="X33" i="14" s="1"/>
  <c r="F33" i="14"/>
  <c r="Y33" i="14" s="1"/>
  <c r="C34" i="14"/>
  <c r="A34" i="14" s="1"/>
  <c r="E34" i="14"/>
  <c r="X34" i="14" s="1"/>
  <c r="F34" i="14"/>
  <c r="Y34" i="14" s="1"/>
  <c r="C35" i="14"/>
  <c r="A35" i="14" s="1"/>
  <c r="E35" i="14"/>
  <c r="X35" i="14" s="1"/>
  <c r="F35" i="14"/>
  <c r="Y35" i="14" s="1"/>
  <c r="C36" i="14"/>
  <c r="A36" i="14" s="1"/>
  <c r="E36" i="14"/>
  <c r="X36" i="14" s="1"/>
  <c r="F36" i="14"/>
  <c r="Y36" i="14" s="1"/>
  <c r="C2" i="14"/>
  <c r="A2" i="14" s="1"/>
  <c r="F2" i="14"/>
  <c r="Y2" i="14" s="1"/>
  <c r="E2" i="14"/>
  <c r="X2" i="14" s="1"/>
  <c r="G109" i="14" l="1"/>
  <c r="J109" i="14" s="1"/>
  <c r="G53" i="14"/>
  <c r="J53" i="14" s="1"/>
  <c r="G49" i="14"/>
  <c r="J49" i="14" s="1"/>
  <c r="G34" i="14"/>
  <c r="J34" i="14" s="1"/>
  <c r="G103" i="14"/>
  <c r="J103" i="14" s="1"/>
  <c r="G65" i="14"/>
  <c r="I65" i="14" s="1"/>
  <c r="G69" i="14"/>
  <c r="J69" i="14" s="1"/>
  <c r="G30" i="14"/>
  <c r="I30" i="14" s="1"/>
  <c r="G26" i="14"/>
  <c r="J26" i="14" s="1"/>
  <c r="G22" i="14"/>
  <c r="J22" i="14" s="1"/>
  <c r="G18" i="14"/>
  <c r="I18" i="14" s="1"/>
  <c r="G14" i="14"/>
  <c r="J14" i="14" s="1"/>
  <c r="G10" i="14"/>
  <c r="J10" i="14" s="1"/>
  <c r="G6" i="14"/>
  <c r="J6" i="14" s="1"/>
  <c r="G64" i="14"/>
  <c r="I64" i="14" s="1"/>
  <c r="G60" i="14"/>
  <c r="J60" i="14" s="1"/>
  <c r="G56" i="14"/>
  <c r="G52" i="14"/>
  <c r="J52" i="14" s="1"/>
  <c r="G48" i="14"/>
  <c r="I48" i="14" s="1"/>
  <c r="G44" i="14"/>
  <c r="J44" i="14" s="1"/>
  <c r="G40" i="14"/>
  <c r="G72" i="14"/>
  <c r="G68" i="14"/>
  <c r="J68" i="14" s="1"/>
  <c r="G102" i="14"/>
  <c r="G98" i="14"/>
  <c r="J98" i="14" s="1"/>
  <c r="G106" i="14"/>
  <c r="J106" i="14" s="1"/>
  <c r="G61" i="14"/>
  <c r="G13" i="14"/>
  <c r="J13" i="14" s="1"/>
  <c r="G5" i="14"/>
  <c r="G63" i="14"/>
  <c r="I63" i="14" s="1"/>
  <c r="G55" i="14"/>
  <c r="G47" i="14"/>
  <c r="I47" i="14" s="1"/>
  <c r="G75" i="14"/>
  <c r="G24" i="14"/>
  <c r="G20" i="14"/>
  <c r="I20" i="14" s="1"/>
  <c r="G16" i="14"/>
  <c r="G8" i="14"/>
  <c r="I8" i="14" s="1"/>
  <c r="G4" i="14"/>
  <c r="G62" i="14"/>
  <c r="J62" i="14" s="1"/>
  <c r="G58" i="14"/>
  <c r="G54" i="14"/>
  <c r="I54" i="14" s="1"/>
  <c r="G50" i="14"/>
  <c r="G46" i="14"/>
  <c r="J46" i="14" s="1"/>
  <c r="G45" i="14"/>
  <c r="G42" i="14"/>
  <c r="J42" i="14" s="1"/>
  <c r="G41" i="14"/>
  <c r="G38" i="14"/>
  <c r="J38" i="14" s="1"/>
  <c r="G37" i="14"/>
  <c r="G86" i="14"/>
  <c r="G74" i="14"/>
  <c r="J74" i="14" s="1"/>
  <c r="G70" i="14"/>
  <c r="G66" i="14"/>
  <c r="I66" i="14" s="1"/>
  <c r="G100" i="14"/>
  <c r="G96" i="14"/>
  <c r="J96" i="14" s="1"/>
  <c r="G108" i="14"/>
  <c r="G104" i="14"/>
  <c r="G105" i="14"/>
  <c r="G73" i="14"/>
  <c r="G57" i="14"/>
  <c r="G25" i="14"/>
  <c r="G21" i="14"/>
  <c r="J21" i="14" s="1"/>
  <c r="G9" i="14"/>
  <c r="G59" i="14"/>
  <c r="G51" i="14"/>
  <c r="G43" i="14"/>
  <c r="I43" i="14" s="1"/>
  <c r="G39" i="14"/>
  <c r="G36" i="14"/>
  <c r="G28" i="14"/>
  <c r="I28" i="14" s="1"/>
  <c r="G12" i="14"/>
  <c r="G101" i="14"/>
  <c r="I101" i="14" s="1"/>
  <c r="G33" i="14"/>
  <c r="G29" i="14"/>
  <c r="J29" i="14" s="1"/>
  <c r="G17" i="14"/>
  <c r="G87" i="14"/>
  <c r="I87" i="14" s="1"/>
  <c r="G71" i="14"/>
  <c r="I71" i="14" s="1"/>
  <c r="G67" i="14"/>
  <c r="J67" i="14" s="1"/>
  <c r="G32" i="14"/>
  <c r="G97" i="14"/>
  <c r="G2" i="14"/>
  <c r="G107" i="14"/>
  <c r="J107" i="14" s="1"/>
  <c r="G99" i="14"/>
  <c r="G95" i="14"/>
  <c r="G35" i="14"/>
  <c r="G31" i="14"/>
  <c r="I31" i="14" s="1"/>
  <c r="G27" i="14"/>
  <c r="G23" i="14"/>
  <c r="G19" i="14"/>
  <c r="G15" i="14"/>
  <c r="J15" i="14" s="1"/>
  <c r="G11" i="14"/>
  <c r="G7" i="14"/>
  <c r="G3" i="14"/>
  <c r="H46" i="14"/>
  <c r="I109" i="14" l="1"/>
  <c r="I68" i="14"/>
  <c r="I107" i="14"/>
  <c r="I106" i="14"/>
  <c r="J43" i="14"/>
  <c r="I15" i="14"/>
  <c r="J54" i="14"/>
  <c r="H93" i="14"/>
  <c r="H13" i="14"/>
  <c r="H77" i="14"/>
  <c r="H14" i="14"/>
  <c r="H29" i="14"/>
  <c r="H30" i="14"/>
  <c r="H45" i="14"/>
  <c r="H109" i="14"/>
  <c r="H5" i="14"/>
  <c r="H99" i="14"/>
  <c r="H35" i="14"/>
  <c r="H79" i="14"/>
  <c r="H15" i="14"/>
  <c r="H55" i="14"/>
  <c r="H107" i="14"/>
  <c r="H43" i="14"/>
  <c r="H108" i="14"/>
  <c r="H92" i="14"/>
  <c r="H76" i="14"/>
  <c r="H60" i="14"/>
  <c r="H44" i="14"/>
  <c r="H28" i="14"/>
  <c r="H12" i="14"/>
  <c r="H102" i="14"/>
  <c r="H86" i="14"/>
  <c r="H70" i="14"/>
  <c r="H54" i="14"/>
  <c r="H38" i="14"/>
  <c r="H22" i="14"/>
  <c r="H6" i="14"/>
  <c r="H101" i="14"/>
  <c r="H85" i="14"/>
  <c r="H69" i="14"/>
  <c r="H53" i="14"/>
  <c r="H37" i="14"/>
  <c r="H21" i="14"/>
  <c r="H94" i="14"/>
  <c r="H83" i="14"/>
  <c r="H19" i="14"/>
  <c r="H63" i="14"/>
  <c r="H103" i="14"/>
  <c r="H39" i="14"/>
  <c r="H91" i="14"/>
  <c r="H27" i="14"/>
  <c r="H104" i="14"/>
  <c r="H88" i="14"/>
  <c r="H72" i="14"/>
  <c r="H56" i="14"/>
  <c r="H40" i="14"/>
  <c r="H24" i="14"/>
  <c r="H8" i="14"/>
  <c r="H98" i="14"/>
  <c r="H82" i="14"/>
  <c r="H66" i="14"/>
  <c r="H50" i="14"/>
  <c r="H34" i="14"/>
  <c r="H18" i="14"/>
  <c r="H97" i="14"/>
  <c r="H81" i="14"/>
  <c r="H65" i="14"/>
  <c r="H49" i="14"/>
  <c r="H33" i="14"/>
  <c r="H17" i="14"/>
  <c r="H67" i="14"/>
  <c r="H3" i="14"/>
  <c r="H47" i="14"/>
  <c r="H87" i="14"/>
  <c r="H23" i="14"/>
  <c r="H75" i="14"/>
  <c r="H11" i="14"/>
  <c r="H100" i="14"/>
  <c r="H84" i="14"/>
  <c r="H68" i="14"/>
  <c r="H52" i="14"/>
  <c r="H36" i="14"/>
  <c r="H20" i="14"/>
  <c r="H4" i="14"/>
  <c r="H2" i="14"/>
  <c r="H78" i="14"/>
  <c r="H51" i="14"/>
  <c r="H95" i="14"/>
  <c r="H31" i="14"/>
  <c r="H71" i="14"/>
  <c r="H7" i="14"/>
  <c r="H59" i="14"/>
  <c r="H96" i="14"/>
  <c r="H80" i="14"/>
  <c r="H64" i="14"/>
  <c r="H48" i="14"/>
  <c r="H32" i="14"/>
  <c r="H16" i="14"/>
  <c r="H106" i="14"/>
  <c r="H90" i="14"/>
  <c r="H74" i="14"/>
  <c r="H58" i="14"/>
  <c r="H42" i="14"/>
  <c r="H26" i="14"/>
  <c r="H10" i="14"/>
  <c r="H105" i="14"/>
  <c r="H89" i="14"/>
  <c r="H73" i="14"/>
  <c r="H57" i="14"/>
  <c r="H41" i="14"/>
  <c r="H25" i="14"/>
  <c r="H9" i="14"/>
  <c r="H61" i="14"/>
  <c r="H62" i="14"/>
  <c r="J31" i="14"/>
  <c r="I44" i="14"/>
  <c r="I53" i="14"/>
  <c r="J8" i="14"/>
  <c r="I60" i="14"/>
  <c r="I52" i="14"/>
  <c r="I14" i="14"/>
  <c r="I98" i="14"/>
  <c r="I6" i="14"/>
  <c r="I49" i="14"/>
  <c r="I67" i="14"/>
  <c r="I34" i="14"/>
  <c r="I29" i="14"/>
  <c r="I42" i="14"/>
  <c r="J30" i="14"/>
  <c r="J63" i="14"/>
  <c r="I96" i="14"/>
  <c r="I13" i="14"/>
  <c r="J47" i="14"/>
  <c r="I22" i="14"/>
  <c r="I74" i="14"/>
  <c r="I21" i="14"/>
  <c r="J19" i="14"/>
  <c r="I19" i="14"/>
  <c r="J7" i="14"/>
  <c r="I7" i="14"/>
  <c r="J23" i="14"/>
  <c r="I23" i="14"/>
  <c r="I97" i="14"/>
  <c r="J97" i="14"/>
  <c r="J59" i="14"/>
  <c r="I59" i="14"/>
  <c r="I104" i="14"/>
  <c r="J104" i="14"/>
  <c r="J11" i="14"/>
  <c r="I11" i="14"/>
  <c r="I27" i="14"/>
  <c r="J27" i="14"/>
  <c r="J99" i="14"/>
  <c r="I99" i="14"/>
  <c r="I32" i="14"/>
  <c r="J32" i="14"/>
  <c r="J17" i="14"/>
  <c r="I17" i="14"/>
  <c r="I12" i="14"/>
  <c r="J12" i="14"/>
  <c r="I39" i="14"/>
  <c r="J39" i="14"/>
  <c r="I9" i="14"/>
  <c r="J9" i="14"/>
  <c r="I73" i="14"/>
  <c r="J73" i="14"/>
  <c r="J108" i="14"/>
  <c r="I108" i="14"/>
  <c r="J70" i="14"/>
  <c r="I70" i="14"/>
  <c r="J86" i="14"/>
  <c r="I86" i="14"/>
  <c r="J41" i="14"/>
  <c r="I41" i="14"/>
  <c r="I50" i="14"/>
  <c r="J50" i="14"/>
  <c r="I4" i="14"/>
  <c r="J4" i="14"/>
  <c r="J24" i="14"/>
  <c r="I24" i="14"/>
  <c r="I5" i="14"/>
  <c r="J5" i="14"/>
  <c r="J61" i="14"/>
  <c r="I61" i="14"/>
  <c r="J101" i="14"/>
  <c r="J87" i="14"/>
  <c r="J40" i="14"/>
  <c r="I40" i="14"/>
  <c r="J56" i="14"/>
  <c r="I56" i="14"/>
  <c r="J3" i="14"/>
  <c r="I3" i="14"/>
  <c r="J2" i="14"/>
  <c r="I2" i="14"/>
  <c r="J33" i="14"/>
  <c r="I33" i="14"/>
  <c r="J36" i="14"/>
  <c r="I36" i="14"/>
  <c r="I51" i="14"/>
  <c r="J51" i="14"/>
  <c r="I25" i="14"/>
  <c r="J25" i="14"/>
  <c r="J105" i="14"/>
  <c r="I105" i="14"/>
  <c r="J37" i="14"/>
  <c r="I37" i="14"/>
  <c r="J45" i="14"/>
  <c r="I45" i="14"/>
  <c r="I58" i="14"/>
  <c r="J58" i="14"/>
  <c r="J16" i="14"/>
  <c r="I16" i="14"/>
  <c r="I75" i="14"/>
  <c r="J75" i="14"/>
  <c r="I55" i="14"/>
  <c r="J55" i="14"/>
  <c r="J102" i="14"/>
  <c r="I102" i="14"/>
  <c r="J71" i="14"/>
  <c r="J35" i="14"/>
  <c r="I35" i="14"/>
  <c r="J100" i="14"/>
  <c r="I100" i="14"/>
  <c r="I95" i="14"/>
  <c r="J95" i="14"/>
  <c r="I57" i="14"/>
  <c r="J57" i="14"/>
  <c r="I72" i="14"/>
  <c r="J72" i="14"/>
  <c r="I69" i="14"/>
  <c r="I46" i="14"/>
  <c r="I10" i="14"/>
  <c r="I26" i="14"/>
  <c r="I103" i="14"/>
  <c r="J48" i="14"/>
  <c r="J64" i="14"/>
  <c r="J18" i="14"/>
  <c r="J66" i="14"/>
  <c r="J20" i="14"/>
  <c r="J28" i="14"/>
  <c r="J65" i="14"/>
  <c r="I38" i="14"/>
  <c r="I62" i="14"/>
  <c r="AH58" i="11" l="1"/>
  <c r="AI58" i="11"/>
  <c r="AJ58" i="11"/>
  <c r="AK58" i="11"/>
  <c r="AL58" i="11"/>
  <c r="AM58" i="11"/>
  <c r="AN58" i="11"/>
  <c r="AO58" i="11"/>
  <c r="AP58" i="11"/>
  <c r="AQ58" i="11"/>
  <c r="AR58" i="11"/>
  <c r="AS58" i="11"/>
  <c r="AT58" i="11"/>
  <c r="AU58" i="11"/>
  <c r="AV58" i="11"/>
  <c r="AW58" i="11"/>
  <c r="AH58" i="2"/>
  <c r="AI58" i="2"/>
  <c r="AJ58" i="2"/>
  <c r="AK58" i="2"/>
  <c r="AL58" i="2"/>
  <c r="AM58" i="2"/>
  <c r="AN58" i="2"/>
  <c r="AO58" i="2"/>
  <c r="AP58" i="2"/>
  <c r="AQ58" i="2"/>
  <c r="AR58" i="2"/>
  <c r="AS58" i="2"/>
  <c r="AT58" i="2"/>
  <c r="AU58" i="2"/>
  <c r="AV58" i="2"/>
  <c r="AW58" i="2"/>
  <c r="AI6" i="2" l="1"/>
  <c r="AJ6" i="2"/>
  <c r="AK6" i="2"/>
  <c r="AL6" i="2"/>
  <c r="AM6" i="2"/>
  <c r="AN6" i="2"/>
  <c r="AO6" i="2"/>
  <c r="AP6" i="2"/>
  <c r="AQ6" i="2"/>
  <c r="AR6" i="2"/>
  <c r="AS6" i="2"/>
  <c r="AT6" i="2"/>
  <c r="AU6" i="2"/>
  <c r="AV6" i="2"/>
  <c r="AW6" i="2"/>
  <c r="AH57" i="11" l="1"/>
  <c r="AI57" i="11"/>
  <c r="AJ57" i="11"/>
  <c r="AK57" i="11"/>
  <c r="AL57" i="11"/>
  <c r="AM57" i="11"/>
  <c r="AN57" i="11"/>
  <c r="AO57" i="11"/>
  <c r="AP57" i="11"/>
  <c r="AQ57" i="11"/>
  <c r="AR57" i="11"/>
  <c r="AS57" i="11"/>
  <c r="AT57" i="11"/>
  <c r="AU57" i="11"/>
  <c r="AV57" i="11"/>
  <c r="AW57" i="11"/>
  <c r="AH57" i="2"/>
  <c r="AI57" i="2"/>
  <c r="AJ57" i="2"/>
  <c r="AK57" i="2"/>
  <c r="AL57" i="2"/>
  <c r="AM57" i="2"/>
  <c r="AN57" i="2"/>
  <c r="AO57" i="2"/>
  <c r="AP57" i="2"/>
  <c r="AQ57" i="2"/>
  <c r="AR57" i="2"/>
  <c r="AS57" i="2"/>
  <c r="AT57" i="2"/>
  <c r="AU57" i="2"/>
  <c r="AV57" i="2"/>
  <c r="AW57" i="2"/>
  <c r="AH56" i="11" l="1"/>
  <c r="AI56" i="11"/>
  <c r="AJ56" i="11"/>
  <c r="AK56" i="11"/>
  <c r="AL56" i="11"/>
  <c r="AM56" i="11"/>
  <c r="AN56" i="11"/>
  <c r="AO56" i="11"/>
  <c r="AP56" i="11"/>
  <c r="AQ56" i="11"/>
  <c r="AR56" i="11"/>
  <c r="AS56" i="11"/>
  <c r="AT56" i="11"/>
  <c r="AU56" i="11"/>
  <c r="AV56" i="11"/>
  <c r="AW56" i="11"/>
  <c r="AH56" i="2"/>
  <c r="AI56" i="2"/>
  <c r="AJ56" i="2"/>
  <c r="AK56" i="2"/>
  <c r="AL56" i="2"/>
  <c r="AM56" i="2"/>
  <c r="AN56" i="2"/>
  <c r="AO56" i="2"/>
  <c r="AP56" i="2"/>
  <c r="AQ56" i="2"/>
  <c r="AR56" i="2"/>
  <c r="AS56" i="2"/>
  <c r="AT56" i="2"/>
  <c r="AU56" i="2"/>
  <c r="AV56" i="2"/>
  <c r="AW56" i="2"/>
  <c r="AH55" i="11" l="1"/>
  <c r="AI55" i="11"/>
  <c r="AJ55" i="11"/>
  <c r="AK55" i="11"/>
  <c r="AL55" i="11"/>
  <c r="AM55" i="11"/>
  <c r="AN55" i="11"/>
  <c r="AO55" i="11"/>
  <c r="AP55" i="11"/>
  <c r="AQ55" i="11"/>
  <c r="AR55" i="11"/>
  <c r="AS55" i="11"/>
  <c r="AT55" i="11"/>
  <c r="AU55" i="11"/>
  <c r="AV55" i="11"/>
  <c r="AW55" i="11"/>
  <c r="AH55" i="2"/>
  <c r="AI55" i="2"/>
  <c r="AJ55" i="2"/>
  <c r="AK55" i="2"/>
  <c r="AL55" i="2"/>
  <c r="AM55" i="2"/>
  <c r="AN55" i="2"/>
  <c r="AO55" i="2"/>
  <c r="AP55" i="2"/>
  <c r="AQ55" i="2"/>
  <c r="AR55" i="2"/>
  <c r="AS55" i="2"/>
  <c r="AT55" i="2"/>
  <c r="AU55" i="2"/>
  <c r="AV55" i="2"/>
  <c r="AW55" i="2"/>
  <c r="BF1" i="12" l="1"/>
  <c r="BG1" i="12"/>
  <c r="BH1" i="12"/>
  <c r="BI1" i="12"/>
  <c r="BJ1" i="12"/>
  <c r="AH52" i="11"/>
  <c r="AI52" i="11"/>
  <c r="AJ52" i="11"/>
  <c r="AK52" i="11"/>
  <c r="AL52" i="11"/>
  <c r="AM52" i="11"/>
  <c r="AN52" i="11"/>
  <c r="AO52" i="11"/>
  <c r="AP52" i="11"/>
  <c r="AQ52" i="11"/>
  <c r="AR52" i="11"/>
  <c r="AS52" i="11"/>
  <c r="AT52" i="11"/>
  <c r="AU52" i="11"/>
  <c r="AV52" i="11"/>
  <c r="AW52" i="11"/>
  <c r="AH53" i="11"/>
  <c r="AI53" i="11"/>
  <c r="AJ53" i="11"/>
  <c r="AK53" i="11"/>
  <c r="AL53" i="11"/>
  <c r="AM53" i="11"/>
  <c r="AN53" i="11"/>
  <c r="AO53" i="11"/>
  <c r="AP53" i="11"/>
  <c r="AQ53" i="11"/>
  <c r="AR53" i="11"/>
  <c r="AS53" i="11"/>
  <c r="AT53" i="11"/>
  <c r="AU53" i="11"/>
  <c r="AV53" i="11"/>
  <c r="AW53" i="11"/>
  <c r="AH54" i="11"/>
  <c r="AH300" i="11" s="1"/>
  <c r="AI54" i="11"/>
  <c r="AJ54" i="11"/>
  <c r="AK54" i="11"/>
  <c r="AL54" i="11"/>
  <c r="AL300" i="11" s="1"/>
  <c r="AM54" i="11"/>
  <c r="AN54" i="11"/>
  <c r="AO54" i="11"/>
  <c r="AP54" i="11"/>
  <c r="AP300" i="11" s="1"/>
  <c r="AQ54" i="11"/>
  <c r="AR54" i="11"/>
  <c r="AS54" i="11"/>
  <c r="AT54" i="11"/>
  <c r="AT300" i="11" s="1"/>
  <c r="AU54" i="11"/>
  <c r="AV54" i="11"/>
  <c r="AW54" i="11"/>
  <c r="D102" i="11"/>
  <c r="M102" i="11" s="1"/>
  <c r="D103" i="11"/>
  <c r="M103" i="11" s="1"/>
  <c r="D104" i="11"/>
  <c r="M104" i="11" s="1"/>
  <c r="D105" i="11"/>
  <c r="M105" i="11" s="1"/>
  <c r="D106" i="11"/>
  <c r="M106" i="11" s="1"/>
  <c r="D107" i="11"/>
  <c r="M107" i="11" s="1"/>
  <c r="D108" i="11"/>
  <c r="M108" i="11" s="1"/>
  <c r="D109" i="11"/>
  <c r="M109" i="11" s="1"/>
  <c r="D110" i="11"/>
  <c r="M110" i="11" s="1"/>
  <c r="D111" i="11"/>
  <c r="M111" i="11" s="1"/>
  <c r="D112" i="11"/>
  <c r="M112" i="11" s="1"/>
  <c r="D113" i="11"/>
  <c r="M113" i="11" s="1"/>
  <c r="B2" i="11"/>
  <c r="B1" i="11"/>
  <c r="A1" i="11"/>
  <c r="B136" i="11" l="1"/>
  <c r="B135" i="11"/>
  <c r="B146" i="11"/>
  <c r="B145" i="11"/>
  <c r="B147" i="11"/>
  <c r="B149" i="11"/>
  <c r="B148" i="11"/>
  <c r="M304" i="11"/>
  <c r="AU301" i="11"/>
  <c r="AM301" i="11"/>
  <c r="AQ301" i="11"/>
  <c r="AI301" i="11"/>
  <c r="Q112" i="11"/>
  <c r="R112" i="11"/>
  <c r="P112" i="11"/>
  <c r="T112" i="11"/>
  <c r="N112" i="11"/>
  <c r="S112" i="11"/>
  <c r="O112" i="11"/>
  <c r="Q108" i="11"/>
  <c r="N108" i="11"/>
  <c r="P108" i="11"/>
  <c r="T108" i="11"/>
  <c r="R108" i="11"/>
  <c r="S108" i="11"/>
  <c r="O108" i="11"/>
  <c r="Q104" i="11"/>
  <c r="R104" i="11"/>
  <c r="P104" i="11"/>
  <c r="T104" i="11"/>
  <c r="N104" i="11"/>
  <c r="S104" i="11"/>
  <c r="O104" i="11"/>
  <c r="Q111" i="11"/>
  <c r="N111" i="11"/>
  <c r="R111" i="11"/>
  <c r="P111" i="11"/>
  <c r="T111" i="11"/>
  <c r="O111" i="11"/>
  <c r="S111" i="11"/>
  <c r="Q107" i="11"/>
  <c r="N107" i="11"/>
  <c r="P107" i="11"/>
  <c r="T107" i="11"/>
  <c r="R107" i="11"/>
  <c r="O107" i="11"/>
  <c r="S107" i="11"/>
  <c r="Q103" i="11"/>
  <c r="N103" i="11"/>
  <c r="P103" i="11"/>
  <c r="T103" i="11"/>
  <c r="R103" i="11"/>
  <c r="O103" i="11"/>
  <c r="S103" i="11"/>
  <c r="Q110" i="11"/>
  <c r="N110" i="11"/>
  <c r="P110" i="11"/>
  <c r="T110" i="11"/>
  <c r="R110" i="11"/>
  <c r="S110" i="11"/>
  <c r="O110" i="11"/>
  <c r="Q106" i="11"/>
  <c r="N106" i="11"/>
  <c r="P106" i="11"/>
  <c r="T106" i="11"/>
  <c r="R106" i="11"/>
  <c r="S106" i="11"/>
  <c r="O106" i="11"/>
  <c r="Q102" i="11"/>
  <c r="N102" i="11"/>
  <c r="O102" i="11"/>
  <c r="P102" i="11"/>
  <c r="T102" i="11"/>
  <c r="R102" i="11"/>
  <c r="S102" i="11"/>
  <c r="N113" i="11"/>
  <c r="P113" i="11"/>
  <c r="T113" i="11"/>
  <c r="Q113" i="11"/>
  <c r="R113" i="11"/>
  <c r="O113" i="11"/>
  <c r="S113" i="11"/>
  <c r="Q109" i="11"/>
  <c r="N109" i="11"/>
  <c r="P109" i="11"/>
  <c r="T109" i="11"/>
  <c r="R109" i="11"/>
  <c r="O109" i="11"/>
  <c r="S109" i="11"/>
  <c r="Q105" i="11"/>
  <c r="P105" i="11"/>
  <c r="T105" i="11"/>
  <c r="N105" i="11"/>
  <c r="R105" i="11"/>
  <c r="O105" i="11"/>
  <c r="S105" i="11"/>
  <c r="BF1" i="5"/>
  <c r="BG1" i="5"/>
  <c r="BH1" i="5"/>
  <c r="BI1" i="5"/>
  <c r="BJ1" i="5"/>
  <c r="D102" i="2"/>
  <c r="D103" i="2"/>
  <c r="D104" i="2"/>
  <c r="D105" i="2"/>
  <c r="D106" i="2"/>
  <c r="D107" i="2"/>
  <c r="D108" i="2"/>
  <c r="D109" i="2"/>
  <c r="D110" i="2"/>
  <c r="D111" i="2"/>
  <c r="D112" i="2"/>
  <c r="D113" i="2"/>
  <c r="AH52" i="2"/>
  <c r="AI52" i="2"/>
  <c r="AJ52" i="2"/>
  <c r="AK52" i="2"/>
  <c r="AL52" i="2"/>
  <c r="AM52" i="2"/>
  <c r="AN52" i="2"/>
  <c r="AO52" i="2"/>
  <c r="AP52" i="2"/>
  <c r="AQ52" i="2"/>
  <c r="AR52" i="2"/>
  <c r="AS52" i="2"/>
  <c r="AT52" i="2"/>
  <c r="AU52" i="2"/>
  <c r="AV52" i="2"/>
  <c r="AW52" i="2"/>
  <c r="AH53" i="2"/>
  <c r="AI53" i="2"/>
  <c r="AJ53" i="2"/>
  <c r="AK53" i="2"/>
  <c r="AL53" i="2"/>
  <c r="AM53" i="2"/>
  <c r="AN53" i="2"/>
  <c r="AO53" i="2"/>
  <c r="AP53" i="2"/>
  <c r="AQ53" i="2"/>
  <c r="AR53" i="2"/>
  <c r="AS53" i="2"/>
  <c r="AT53" i="2"/>
  <c r="AU53" i="2"/>
  <c r="AV53" i="2"/>
  <c r="AW53" i="2"/>
  <c r="AH54" i="2"/>
  <c r="AH300" i="2" s="1"/>
  <c r="AI54" i="2"/>
  <c r="AJ54" i="2"/>
  <c r="AK54" i="2"/>
  <c r="AL54" i="2"/>
  <c r="AL300" i="2" s="1"/>
  <c r="AM54" i="2"/>
  <c r="AN54" i="2"/>
  <c r="AO54" i="2"/>
  <c r="AP54" i="2"/>
  <c r="AP300" i="2" s="1"/>
  <c r="AQ54" i="2"/>
  <c r="AR54" i="2"/>
  <c r="AS54" i="2"/>
  <c r="AT54" i="2"/>
  <c r="AT300" i="2" s="1"/>
  <c r="AU54" i="2"/>
  <c r="AV54" i="2"/>
  <c r="AW54" i="2"/>
  <c r="Q304" i="11" l="1"/>
  <c r="R305" i="11" s="1"/>
  <c r="N305" i="11"/>
  <c r="AQ301" i="2"/>
  <c r="AU301" i="2"/>
  <c r="AN301" i="2"/>
  <c r="AI301" i="2"/>
  <c r="AM301" i="2"/>
  <c r="Z102" i="11"/>
  <c r="Z111" i="11"/>
  <c r="X108" i="11"/>
  <c r="W111" i="11"/>
  <c r="X110" i="11"/>
  <c r="N112" i="2"/>
  <c r="R112" i="2"/>
  <c r="P112" i="2"/>
  <c r="T112" i="2"/>
  <c r="S112" i="2"/>
  <c r="M112" i="2"/>
  <c r="O112" i="2"/>
  <c r="Q112" i="2"/>
  <c r="O108" i="2"/>
  <c r="S108" i="2"/>
  <c r="P108" i="2"/>
  <c r="T108" i="2"/>
  <c r="M108" i="2"/>
  <c r="Q108" i="2"/>
  <c r="N108" i="2"/>
  <c r="R108" i="2"/>
  <c r="N104" i="2"/>
  <c r="R104" i="2"/>
  <c r="O104" i="2"/>
  <c r="S104" i="2"/>
  <c r="P104" i="2"/>
  <c r="T104" i="2"/>
  <c r="M104" i="2"/>
  <c r="Q104" i="2"/>
  <c r="N111" i="2"/>
  <c r="R111" i="2"/>
  <c r="P111" i="2"/>
  <c r="T111" i="2"/>
  <c r="M111" i="2"/>
  <c r="Q111" i="2"/>
  <c r="S111" i="2"/>
  <c r="O111" i="2"/>
  <c r="P107" i="2"/>
  <c r="T107" i="2"/>
  <c r="M107" i="2"/>
  <c r="Q107" i="2"/>
  <c r="N107" i="2"/>
  <c r="R107" i="2"/>
  <c r="O107" i="2"/>
  <c r="S107" i="2"/>
  <c r="Y107" i="2" s="1"/>
  <c r="O103" i="2"/>
  <c r="S103" i="2"/>
  <c r="P103" i="2"/>
  <c r="T103" i="2"/>
  <c r="M103" i="2"/>
  <c r="Q103" i="2"/>
  <c r="N103" i="2"/>
  <c r="R103" i="2"/>
  <c r="N110" i="2"/>
  <c r="R110" i="2"/>
  <c r="O110" i="2"/>
  <c r="S110" i="2"/>
  <c r="P110" i="2"/>
  <c r="T110" i="2"/>
  <c r="M110" i="2"/>
  <c r="Q110" i="2"/>
  <c r="M106" i="2"/>
  <c r="Q106" i="2"/>
  <c r="N106" i="2"/>
  <c r="R106" i="2"/>
  <c r="O106" i="2"/>
  <c r="S106" i="2"/>
  <c r="P106" i="2"/>
  <c r="T106" i="2"/>
  <c r="O102" i="2"/>
  <c r="S102" i="2"/>
  <c r="P102" i="2"/>
  <c r="T102" i="2"/>
  <c r="M102" i="2"/>
  <c r="Q102" i="2"/>
  <c r="N102" i="2"/>
  <c r="R102" i="2"/>
  <c r="M113" i="2"/>
  <c r="Q113" i="2"/>
  <c r="O113" i="2"/>
  <c r="S113" i="2"/>
  <c r="R113" i="2"/>
  <c r="T113" i="2"/>
  <c r="N113" i="2"/>
  <c r="P113" i="2"/>
  <c r="O109" i="2"/>
  <c r="S109" i="2"/>
  <c r="T109" i="2"/>
  <c r="P109" i="2"/>
  <c r="M109" i="2"/>
  <c r="Q109" i="2"/>
  <c r="N109" i="2"/>
  <c r="R109" i="2"/>
  <c r="M105" i="2"/>
  <c r="Q105" i="2"/>
  <c r="N105" i="2"/>
  <c r="R105" i="2"/>
  <c r="O105" i="2"/>
  <c r="S105" i="2"/>
  <c r="P105" i="2"/>
  <c r="T105" i="2"/>
  <c r="X103" i="11"/>
  <c r="X106" i="11"/>
  <c r="V112" i="11"/>
  <c r="W112" i="11"/>
  <c r="U105" i="11"/>
  <c r="U112" i="11"/>
  <c r="X105" i="11"/>
  <c r="U104" i="11"/>
  <c r="X113" i="11"/>
  <c r="U113" i="11"/>
  <c r="Y112" i="11"/>
  <c r="X112" i="11"/>
  <c r="Z112" i="11"/>
  <c r="X109" i="11"/>
  <c r="Z109" i="11"/>
  <c r="Z106" i="11"/>
  <c r="Z110" i="11"/>
  <c r="Y105" i="11"/>
  <c r="Z105" i="11"/>
  <c r="Y109" i="11"/>
  <c r="W109" i="11"/>
  <c r="Y113" i="11"/>
  <c r="Z113" i="11"/>
  <c r="Y102" i="11"/>
  <c r="V102" i="11"/>
  <c r="V106" i="11"/>
  <c r="W106" i="11"/>
  <c r="V110" i="11"/>
  <c r="W110" i="11"/>
  <c r="Y103" i="11"/>
  <c r="W103" i="11"/>
  <c r="Y107" i="11"/>
  <c r="W107" i="11"/>
  <c r="Y111" i="11"/>
  <c r="X111" i="11"/>
  <c r="V104" i="11"/>
  <c r="W104" i="11"/>
  <c r="V108" i="11"/>
  <c r="W108" i="11"/>
  <c r="W102" i="11"/>
  <c r="Z107" i="11"/>
  <c r="V105" i="11"/>
  <c r="W105" i="11"/>
  <c r="V109" i="11"/>
  <c r="U109" i="11"/>
  <c r="V113" i="11"/>
  <c r="W113" i="11"/>
  <c r="X102" i="11"/>
  <c r="U102" i="11"/>
  <c r="Y106" i="11"/>
  <c r="U106" i="11"/>
  <c r="Y110" i="11"/>
  <c r="U110" i="11"/>
  <c r="V103" i="11"/>
  <c r="U103" i="11"/>
  <c r="V107" i="11"/>
  <c r="U107" i="11"/>
  <c r="V111" i="11"/>
  <c r="U111" i="11"/>
  <c r="Y104" i="11"/>
  <c r="X104" i="11"/>
  <c r="Y108" i="11"/>
  <c r="U108" i="11"/>
  <c r="X107" i="11"/>
  <c r="Z103" i="11"/>
  <c r="Z104" i="11"/>
  <c r="Z108" i="11"/>
  <c r="E107" i="17"/>
  <c r="E105" i="17"/>
  <c r="E106" i="17"/>
  <c r="E102" i="17"/>
  <c r="E98" i="17"/>
  <c r="D101" i="14"/>
  <c r="E101" i="17"/>
  <c r="D109" i="14"/>
  <c r="E109" i="17"/>
  <c r="D108" i="14"/>
  <c r="E108" i="17"/>
  <c r="D104" i="14"/>
  <c r="E104" i="17"/>
  <c r="D100" i="14"/>
  <c r="E100" i="17"/>
  <c r="D103" i="14"/>
  <c r="E103" i="17"/>
  <c r="D99" i="14"/>
  <c r="E99" i="17"/>
  <c r="D107" i="14"/>
  <c r="D106" i="14"/>
  <c r="D102" i="14"/>
  <c r="D98" i="14"/>
  <c r="D105" i="14"/>
  <c r="Q304" i="2" l="1"/>
  <c r="R305" i="2" s="1"/>
  <c r="M304" i="2"/>
  <c r="N305" i="2" s="1"/>
  <c r="V107" i="2"/>
  <c r="Y105" i="2"/>
  <c r="Y106" i="2"/>
  <c r="V105" i="2"/>
  <c r="V106" i="2"/>
  <c r="V113" i="2"/>
  <c r="W110" i="2"/>
  <c r="U107" i="2"/>
  <c r="Z113" i="2"/>
  <c r="W107" i="2"/>
  <c r="V109" i="2"/>
  <c r="Z106" i="2"/>
  <c r="Z110" i="2"/>
  <c r="X110" i="2"/>
  <c r="X107" i="2"/>
  <c r="Z107" i="2"/>
  <c r="Z104" i="2"/>
  <c r="X104" i="2"/>
  <c r="X112" i="2"/>
  <c r="U110" i="2"/>
  <c r="W104" i="2"/>
  <c r="U104" i="2"/>
  <c r="Y112" i="2"/>
  <c r="X113" i="2"/>
  <c r="V102" i="2"/>
  <c r="Z105" i="2"/>
  <c r="X105" i="2"/>
  <c r="X109" i="2"/>
  <c r="W109" i="2"/>
  <c r="W113" i="2"/>
  <c r="Y113" i="2"/>
  <c r="X102" i="2"/>
  <c r="Z102" i="2"/>
  <c r="X106" i="2"/>
  <c r="Y110" i="2"/>
  <c r="X103" i="2"/>
  <c r="Z103" i="2"/>
  <c r="V111" i="2"/>
  <c r="Z111" i="2"/>
  <c r="Y104" i="2"/>
  <c r="X108" i="2"/>
  <c r="Z108" i="2"/>
  <c r="Z112" i="2"/>
  <c r="W105" i="2"/>
  <c r="U105" i="2"/>
  <c r="U109" i="2"/>
  <c r="Z109" i="2"/>
  <c r="U113" i="2"/>
  <c r="U102" i="2"/>
  <c r="W102" i="2"/>
  <c r="W106" i="2"/>
  <c r="U106" i="2"/>
  <c r="V110" i="2"/>
  <c r="U103" i="2"/>
  <c r="W103" i="2"/>
  <c r="Y111" i="2"/>
  <c r="W111" i="2"/>
  <c r="V104" i="2"/>
  <c r="U108" i="2"/>
  <c r="W108" i="2"/>
  <c r="V112" i="2"/>
  <c r="W112" i="2"/>
  <c r="Y109" i="2"/>
  <c r="Y102" i="2"/>
  <c r="Y103" i="2"/>
  <c r="X111" i="2"/>
  <c r="Y108" i="2"/>
  <c r="V103" i="2"/>
  <c r="U111" i="2"/>
  <c r="V108" i="2"/>
  <c r="U112" i="2"/>
  <c r="AH6" i="11"/>
  <c r="AI6" i="11"/>
  <c r="AJ6" i="11"/>
  <c r="AK6" i="11"/>
  <c r="AL6" i="11"/>
  <c r="AM6" i="11"/>
  <c r="AN6" i="11"/>
  <c r="AO6" i="11"/>
  <c r="AP6" i="11"/>
  <c r="AQ6" i="11"/>
  <c r="AR6" i="11"/>
  <c r="AS6" i="11"/>
  <c r="AT6" i="11"/>
  <c r="AU6" i="11"/>
  <c r="AV6" i="11"/>
  <c r="AW6" i="11"/>
  <c r="AH51" i="11" l="1"/>
  <c r="AI51" i="11"/>
  <c r="AJ51" i="11"/>
  <c r="AK51" i="11"/>
  <c r="AL51" i="11"/>
  <c r="AM51" i="11"/>
  <c r="AN51" i="11"/>
  <c r="AO51" i="11"/>
  <c r="AP51" i="11"/>
  <c r="AQ51" i="11"/>
  <c r="AR51" i="11"/>
  <c r="AS51" i="11"/>
  <c r="AT51" i="11"/>
  <c r="AU51" i="11"/>
  <c r="AV51" i="11"/>
  <c r="AW51" i="11"/>
  <c r="AH51" i="2" l="1"/>
  <c r="AI51" i="2"/>
  <c r="AJ51" i="2"/>
  <c r="AK51" i="2"/>
  <c r="AL51" i="2"/>
  <c r="AM51" i="2"/>
  <c r="AN51" i="2"/>
  <c r="AO51" i="2"/>
  <c r="AP51" i="2"/>
  <c r="AQ51" i="2"/>
  <c r="AR51" i="2"/>
  <c r="AS51" i="2"/>
  <c r="AT51" i="2"/>
  <c r="AU51" i="2"/>
  <c r="AV51" i="2"/>
  <c r="AW51" i="2"/>
  <c r="BC1" i="5" l="1"/>
  <c r="BD1" i="5"/>
  <c r="BE1" i="5"/>
  <c r="AZ1" i="12"/>
  <c r="BA1" i="12"/>
  <c r="BB1" i="12"/>
  <c r="BC1" i="12"/>
  <c r="BD1" i="12"/>
  <c r="BE1" i="12"/>
  <c r="AZ1" i="5" l="1"/>
  <c r="BA1" i="5"/>
  <c r="BB1" i="5"/>
  <c r="AH50" i="11" l="1"/>
  <c r="AI50" i="11"/>
  <c r="AJ50" i="11"/>
  <c r="AK50" i="11"/>
  <c r="AL50" i="11"/>
  <c r="AM50" i="11"/>
  <c r="AN50" i="11"/>
  <c r="AO50" i="11"/>
  <c r="AP50" i="11"/>
  <c r="AQ50" i="11"/>
  <c r="AR50" i="11"/>
  <c r="AS50" i="11"/>
  <c r="AT50" i="11"/>
  <c r="AU50" i="11"/>
  <c r="AV50" i="11"/>
  <c r="AW50" i="11"/>
  <c r="AH50" i="2"/>
  <c r="AI50" i="2"/>
  <c r="AJ50" i="2"/>
  <c r="AK50" i="2"/>
  <c r="AL50" i="2"/>
  <c r="AM50" i="2"/>
  <c r="AN50" i="2"/>
  <c r="AO50" i="2"/>
  <c r="AP50" i="2"/>
  <c r="AQ50" i="2"/>
  <c r="AR50" i="2"/>
  <c r="AS50" i="2"/>
  <c r="AT50" i="2"/>
  <c r="AU50" i="2"/>
  <c r="AV50" i="2"/>
  <c r="AW50" i="2"/>
  <c r="AH7" i="11" l="1"/>
  <c r="AI7" i="11"/>
  <c r="AJ7" i="11"/>
  <c r="AK7" i="11"/>
  <c r="AL7" i="11"/>
  <c r="AM7" i="11"/>
  <c r="AN7" i="11"/>
  <c r="AO7" i="11"/>
  <c r="AP7" i="11"/>
  <c r="AQ7" i="11"/>
  <c r="AR7" i="11"/>
  <c r="AS7" i="11"/>
  <c r="AT7" i="11"/>
  <c r="AU7" i="11"/>
  <c r="AV7" i="11"/>
  <c r="AW7" i="11"/>
  <c r="AH8" i="11"/>
  <c r="AI8" i="11"/>
  <c r="AJ8" i="11"/>
  <c r="AK8" i="11"/>
  <c r="AL8" i="11"/>
  <c r="AM8" i="11"/>
  <c r="AN8" i="11"/>
  <c r="AO8" i="11"/>
  <c r="AP8" i="11"/>
  <c r="AQ8" i="11"/>
  <c r="AR8" i="11"/>
  <c r="AS8" i="11"/>
  <c r="AT8" i="11"/>
  <c r="AU8" i="11"/>
  <c r="AV8" i="11"/>
  <c r="AW8" i="11"/>
  <c r="AH9" i="11"/>
  <c r="AI9" i="11"/>
  <c r="AJ9" i="11"/>
  <c r="AK9" i="11"/>
  <c r="AL9" i="11"/>
  <c r="AM9" i="11"/>
  <c r="AN9" i="11"/>
  <c r="AO9" i="11"/>
  <c r="AP9" i="11"/>
  <c r="AQ9" i="11"/>
  <c r="AR9" i="11"/>
  <c r="AS9" i="11"/>
  <c r="AT9" i="11"/>
  <c r="AU9" i="11"/>
  <c r="AV9" i="11"/>
  <c r="AW9" i="11"/>
  <c r="AH10" i="11"/>
  <c r="AI10" i="11"/>
  <c r="AJ10" i="11"/>
  <c r="AK10" i="11"/>
  <c r="AL10" i="11"/>
  <c r="AM10" i="11"/>
  <c r="AN10" i="11"/>
  <c r="AO10" i="11"/>
  <c r="AP10" i="11"/>
  <c r="AQ10" i="11"/>
  <c r="AR10" i="11"/>
  <c r="AS10" i="11"/>
  <c r="AT10" i="11"/>
  <c r="AU10" i="11"/>
  <c r="AV10" i="11"/>
  <c r="AW10" i="11"/>
  <c r="AH11" i="11"/>
  <c r="AI11" i="11"/>
  <c r="AJ11" i="11"/>
  <c r="AK11" i="11"/>
  <c r="AL11" i="11"/>
  <c r="AM11" i="11"/>
  <c r="AN11" i="11"/>
  <c r="AO11" i="11"/>
  <c r="AP11" i="11"/>
  <c r="AQ11" i="11"/>
  <c r="AR11" i="11"/>
  <c r="AS11" i="11"/>
  <c r="AT11" i="11"/>
  <c r="AU11" i="11"/>
  <c r="AV11" i="11"/>
  <c r="AW11" i="11"/>
  <c r="AH12" i="11"/>
  <c r="AI12" i="11"/>
  <c r="AJ12" i="11"/>
  <c r="AK12" i="11"/>
  <c r="AL12" i="11"/>
  <c r="AM12" i="11"/>
  <c r="AN12" i="11"/>
  <c r="AO12" i="11"/>
  <c r="AP12" i="11"/>
  <c r="AQ12" i="11"/>
  <c r="AR12" i="11"/>
  <c r="AS12" i="11"/>
  <c r="AT12" i="11"/>
  <c r="AU12" i="11"/>
  <c r="AV12" i="11"/>
  <c r="AW12" i="11"/>
  <c r="AH13" i="11"/>
  <c r="AI13" i="11"/>
  <c r="AJ13" i="11"/>
  <c r="AK13" i="11"/>
  <c r="AL13" i="11"/>
  <c r="AM13" i="11"/>
  <c r="AN13" i="11"/>
  <c r="AO13" i="11"/>
  <c r="AP13" i="11"/>
  <c r="AQ13" i="11"/>
  <c r="AR13" i="11"/>
  <c r="AS13" i="11"/>
  <c r="AT13" i="11"/>
  <c r="AU13" i="11"/>
  <c r="AV13" i="11"/>
  <c r="AW13" i="11"/>
  <c r="AH14" i="11"/>
  <c r="AI14" i="11"/>
  <c r="AJ14" i="11"/>
  <c r="AK14" i="11"/>
  <c r="AL14" i="11"/>
  <c r="AM14" i="11"/>
  <c r="AN14" i="11"/>
  <c r="AO14" i="11"/>
  <c r="AP14" i="11"/>
  <c r="AQ14" i="11"/>
  <c r="AR14" i="11"/>
  <c r="AS14" i="11"/>
  <c r="AT14" i="11"/>
  <c r="AU14" i="11"/>
  <c r="AV14" i="11"/>
  <c r="AW14" i="11"/>
  <c r="AH15" i="11"/>
  <c r="AI15" i="11"/>
  <c r="AJ15" i="11"/>
  <c r="AK15" i="11"/>
  <c r="AL15" i="11"/>
  <c r="AM15" i="11"/>
  <c r="AN15" i="11"/>
  <c r="AO15" i="11"/>
  <c r="AP15" i="11"/>
  <c r="AQ15" i="11"/>
  <c r="AR15" i="11"/>
  <c r="AS15" i="11"/>
  <c r="AT15" i="11"/>
  <c r="AU15" i="11"/>
  <c r="AV15" i="11"/>
  <c r="AW15" i="11"/>
  <c r="AH16" i="11"/>
  <c r="AI16" i="11"/>
  <c r="AJ16" i="11"/>
  <c r="AK16" i="11"/>
  <c r="AL16" i="11"/>
  <c r="AM16" i="11"/>
  <c r="AN16" i="11"/>
  <c r="AO16" i="11"/>
  <c r="AP16" i="11"/>
  <c r="AQ16" i="11"/>
  <c r="AR16" i="11"/>
  <c r="AS16" i="11"/>
  <c r="AT16" i="11"/>
  <c r="AU16" i="11"/>
  <c r="AV16" i="11"/>
  <c r="AW16" i="11"/>
  <c r="AH17" i="11"/>
  <c r="AI17" i="11"/>
  <c r="AJ17" i="11"/>
  <c r="AK17" i="11"/>
  <c r="AL17" i="11"/>
  <c r="AM17" i="11"/>
  <c r="AN17" i="11"/>
  <c r="AO17" i="11"/>
  <c r="AP17" i="11"/>
  <c r="AQ17" i="11"/>
  <c r="AR17" i="11"/>
  <c r="AS17" i="11"/>
  <c r="AT17" i="11"/>
  <c r="AU17" i="11"/>
  <c r="AV17" i="11"/>
  <c r="AW17" i="11"/>
  <c r="AH18" i="11"/>
  <c r="AI18" i="11"/>
  <c r="AJ18" i="11"/>
  <c r="AK18" i="11"/>
  <c r="AL18" i="11"/>
  <c r="AM18" i="11"/>
  <c r="AN18" i="11"/>
  <c r="AO18" i="11"/>
  <c r="AP18" i="11"/>
  <c r="AQ18" i="11"/>
  <c r="AR18" i="11"/>
  <c r="AS18" i="11"/>
  <c r="AT18" i="11"/>
  <c r="AU18" i="11"/>
  <c r="AV18" i="11"/>
  <c r="AW18" i="11"/>
  <c r="AH19" i="11"/>
  <c r="AI19" i="11"/>
  <c r="AJ19" i="11"/>
  <c r="AK19" i="11"/>
  <c r="AL19" i="11"/>
  <c r="AM19" i="11"/>
  <c r="AN19" i="11"/>
  <c r="AO19" i="11"/>
  <c r="AP19" i="11"/>
  <c r="AQ19" i="11"/>
  <c r="AR19" i="11"/>
  <c r="AS19" i="11"/>
  <c r="AT19" i="11"/>
  <c r="AU19" i="11"/>
  <c r="AV19" i="11"/>
  <c r="AW19" i="11"/>
  <c r="AH20" i="11"/>
  <c r="AI20" i="11"/>
  <c r="AJ20" i="11"/>
  <c r="AK20" i="11"/>
  <c r="AL20" i="11"/>
  <c r="AM20" i="11"/>
  <c r="AN20" i="11"/>
  <c r="AO20" i="11"/>
  <c r="AP20" i="11"/>
  <c r="AQ20" i="11"/>
  <c r="AR20" i="11"/>
  <c r="AS20" i="11"/>
  <c r="AT20" i="11"/>
  <c r="AU20" i="11"/>
  <c r="AV20" i="11"/>
  <c r="AW20" i="11"/>
  <c r="AH21" i="11"/>
  <c r="AI21" i="11"/>
  <c r="AJ21" i="11"/>
  <c r="AK21" i="11"/>
  <c r="AL21" i="11"/>
  <c r="AM21" i="11"/>
  <c r="AN21" i="11"/>
  <c r="AO21" i="11"/>
  <c r="AP21" i="11"/>
  <c r="AQ21" i="11"/>
  <c r="AR21" i="11"/>
  <c r="AS21" i="11"/>
  <c r="AT21" i="11"/>
  <c r="AU21" i="11"/>
  <c r="AV21" i="11"/>
  <c r="AW21" i="11"/>
  <c r="AH22" i="11"/>
  <c r="AI22" i="11"/>
  <c r="AJ22" i="11"/>
  <c r="AK22" i="11"/>
  <c r="AL22" i="11"/>
  <c r="AM22" i="11"/>
  <c r="AN22" i="11"/>
  <c r="AO22" i="11"/>
  <c r="AP22" i="11"/>
  <c r="AQ22" i="11"/>
  <c r="AR22" i="11"/>
  <c r="AS22" i="11"/>
  <c r="AT22" i="11"/>
  <c r="AU22" i="11"/>
  <c r="AV22" i="11"/>
  <c r="AW22" i="11"/>
  <c r="AH23" i="11"/>
  <c r="AI23" i="11"/>
  <c r="AJ23" i="11"/>
  <c r="AK23" i="11"/>
  <c r="AL23" i="11"/>
  <c r="AM23" i="11"/>
  <c r="AN23" i="11"/>
  <c r="AO23" i="11"/>
  <c r="AP23" i="11"/>
  <c r="AQ23" i="11"/>
  <c r="AR23" i="11"/>
  <c r="AS23" i="11"/>
  <c r="AT23" i="11"/>
  <c r="AU23" i="11"/>
  <c r="AV23" i="11"/>
  <c r="AW23" i="11"/>
  <c r="AH24" i="11"/>
  <c r="AI24" i="11"/>
  <c r="AJ24" i="11"/>
  <c r="AK24" i="11"/>
  <c r="AL24" i="11"/>
  <c r="AM24" i="11"/>
  <c r="AN24" i="11"/>
  <c r="AO24" i="11"/>
  <c r="AP24" i="11"/>
  <c r="AQ24" i="11"/>
  <c r="AR24" i="11"/>
  <c r="AS24" i="11"/>
  <c r="AT24" i="11"/>
  <c r="AU24" i="11"/>
  <c r="AV24" i="11"/>
  <c r="AW24" i="11"/>
  <c r="AH25" i="11"/>
  <c r="AI25" i="11"/>
  <c r="AJ25" i="11"/>
  <c r="AK25" i="11"/>
  <c r="AL25" i="11"/>
  <c r="AM25" i="11"/>
  <c r="AN25" i="11"/>
  <c r="AO25" i="11"/>
  <c r="AP25" i="11"/>
  <c r="AQ25" i="11"/>
  <c r="AR25" i="11"/>
  <c r="AS25" i="11"/>
  <c r="AT25" i="11"/>
  <c r="AU25" i="11"/>
  <c r="AV25" i="11"/>
  <c r="AW25" i="11"/>
  <c r="AH26" i="11"/>
  <c r="AI26" i="11"/>
  <c r="AJ26" i="11"/>
  <c r="AK26" i="11"/>
  <c r="AL26" i="11"/>
  <c r="AM26" i="11"/>
  <c r="AN26" i="11"/>
  <c r="AO26" i="11"/>
  <c r="AP26" i="11"/>
  <c r="AQ26" i="11"/>
  <c r="AR26" i="11"/>
  <c r="AS26" i="11"/>
  <c r="AT26" i="11"/>
  <c r="AU26" i="11"/>
  <c r="AV26" i="11"/>
  <c r="AW26" i="11"/>
  <c r="AH27" i="11"/>
  <c r="AI27" i="11"/>
  <c r="AJ27" i="11"/>
  <c r="AK27" i="11"/>
  <c r="AL27" i="11"/>
  <c r="AM27" i="11"/>
  <c r="AN27" i="11"/>
  <c r="AO27" i="11"/>
  <c r="AP27" i="11"/>
  <c r="AQ27" i="11"/>
  <c r="AR27" i="11"/>
  <c r="AS27" i="11"/>
  <c r="AT27" i="11"/>
  <c r="AU27" i="11"/>
  <c r="AV27" i="11"/>
  <c r="AW27" i="11"/>
  <c r="AH28" i="11"/>
  <c r="AI28" i="11"/>
  <c r="AJ28" i="11"/>
  <c r="AK28" i="11"/>
  <c r="AL28" i="11"/>
  <c r="AM28" i="11"/>
  <c r="AN28" i="11"/>
  <c r="AO28" i="11"/>
  <c r="AP28" i="11"/>
  <c r="AQ28" i="11"/>
  <c r="AR28" i="11"/>
  <c r="AS28" i="11"/>
  <c r="AT28" i="11"/>
  <c r="AU28" i="11"/>
  <c r="AV28" i="11"/>
  <c r="AW28" i="11"/>
  <c r="AH29" i="11"/>
  <c r="AI29" i="11"/>
  <c r="AJ29" i="11"/>
  <c r="AK29" i="11"/>
  <c r="AL29" i="11"/>
  <c r="AM29" i="11"/>
  <c r="AN29" i="11"/>
  <c r="AO29" i="11"/>
  <c r="AP29" i="11"/>
  <c r="AQ29" i="11"/>
  <c r="AR29" i="11"/>
  <c r="AS29" i="11"/>
  <c r="AT29" i="11"/>
  <c r="AU29" i="11"/>
  <c r="AV29" i="11"/>
  <c r="AW29" i="11"/>
  <c r="AH30" i="11"/>
  <c r="AI30" i="11"/>
  <c r="AJ30" i="11"/>
  <c r="AK30" i="11"/>
  <c r="AL30" i="11"/>
  <c r="AM30" i="11"/>
  <c r="AN30" i="11"/>
  <c r="AO30" i="11"/>
  <c r="AP30" i="11"/>
  <c r="AQ30" i="11"/>
  <c r="AR30" i="11"/>
  <c r="AS30" i="11"/>
  <c r="AT30" i="11"/>
  <c r="AU30" i="11"/>
  <c r="AV30" i="11"/>
  <c r="AW30" i="11"/>
  <c r="AH31" i="11"/>
  <c r="AI31" i="11"/>
  <c r="AJ31" i="11"/>
  <c r="AK31" i="11"/>
  <c r="AL31" i="11"/>
  <c r="AM31" i="11"/>
  <c r="AN31" i="11"/>
  <c r="AO31" i="11"/>
  <c r="AP31" i="11"/>
  <c r="AQ31" i="11"/>
  <c r="AR31" i="11"/>
  <c r="AS31" i="11"/>
  <c r="AT31" i="11"/>
  <c r="AU31" i="11"/>
  <c r="AV31" i="11"/>
  <c r="AW31" i="11"/>
  <c r="AH32" i="11"/>
  <c r="AI32" i="11"/>
  <c r="AJ32" i="11"/>
  <c r="AK32" i="11"/>
  <c r="AL32" i="11"/>
  <c r="AM32" i="11"/>
  <c r="AN32" i="11"/>
  <c r="AO32" i="11"/>
  <c r="AP32" i="11"/>
  <c r="AQ32" i="11"/>
  <c r="AR32" i="11"/>
  <c r="AS32" i="11"/>
  <c r="AT32" i="11"/>
  <c r="AU32" i="11"/>
  <c r="AV32" i="11"/>
  <c r="AW32" i="11"/>
  <c r="AH33" i="11"/>
  <c r="AI33" i="11"/>
  <c r="AJ33" i="11"/>
  <c r="AK33" i="11"/>
  <c r="AL33" i="11"/>
  <c r="AM33" i="11"/>
  <c r="AN33" i="11"/>
  <c r="AO33" i="11"/>
  <c r="AP33" i="11"/>
  <c r="AQ33" i="11"/>
  <c r="AR33" i="11"/>
  <c r="AS33" i="11"/>
  <c r="AT33" i="11"/>
  <c r="AU33" i="11"/>
  <c r="AV33" i="11"/>
  <c r="AW33" i="11"/>
  <c r="AH34" i="11"/>
  <c r="AI34" i="11"/>
  <c r="AJ34" i="11"/>
  <c r="AK34" i="11"/>
  <c r="AL34" i="11"/>
  <c r="AM34" i="11"/>
  <c r="AN34" i="11"/>
  <c r="AO34" i="11"/>
  <c r="AP34" i="11"/>
  <c r="AQ34" i="11"/>
  <c r="AR34" i="11"/>
  <c r="AS34" i="11"/>
  <c r="AT34" i="11"/>
  <c r="AU34" i="11"/>
  <c r="AV34" i="11"/>
  <c r="AW34" i="11"/>
  <c r="AH35" i="11"/>
  <c r="AI35" i="11"/>
  <c r="AJ35" i="11"/>
  <c r="AK35" i="11"/>
  <c r="AL35" i="11"/>
  <c r="AM35" i="11"/>
  <c r="AN35" i="11"/>
  <c r="AO35" i="11"/>
  <c r="AP35" i="11"/>
  <c r="AQ35" i="11"/>
  <c r="AR35" i="11"/>
  <c r="AS35" i="11"/>
  <c r="AT35" i="11"/>
  <c r="AU35" i="11"/>
  <c r="AV35" i="11"/>
  <c r="AW35" i="11"/>
  <c r="AH36" i="11"/>
  <c r="AI36" i="11"/>
  <c r="AJ36" i="11"/>
  <c r="AK36" i="11"/>
  <c r="AL36" i="11"/>
  <c r="AM36" i="11"/>
  <c r="AN36" i="11"/>
  <c r="AO36" i="11"/>
  <c r="AP36" i="11"/>
  <c r="AQ36" i="11"/>
  <c r="AR36" i="11"/>
  <c r="AS36" i="11"/>
  <c r="AT36" i="11"/>
  <c r="AU36" i="11"/>
  <c r="AV36" i="11"/>
  <c r="AW36" i="11"/>
  <c r="AH37" i="11"/>
  <c r="AI37" i="11"/>
  <c r="AJ37" i="11"/>
  <c r="AK37" i="11"/>
  <c r="AL37" i="11"/>
  <c r="AM37" i="11"/>
  <c r="AN37" i="11"/>
  <c r="AO37" i="11"/>
  <c r="AP37" i="11"/>
  <c r="AQ37" i="11"/>
  <c r="AR37" i="11"/>
  <c r="AS37" i="11"/>
  <c r="AT37" i="11"/>
  <c r="AU37" i="11"/>
  <c r="AV37" i="11"/>
  <c r="AW37" i="11"/>
  <c r="AH38" i="11"/>
  <c r="AI38" i="11"/>
  <c r="AJ38" i="11"/>
  <c r="AK38" i="11"/>
  <c r="AL38" i="11"/>
  <c r="AM38" i="11"/>
  <c r="AN38" i="11"/>
  <c r="AO38" i="11"/>
  <c r="AP38" i="11"/>
  <c r="AQ38" i="11"/>
  <c r="AR38" i="11"/>
  <c r="AS38" i="11"/>
  <c r="AT38" i="11"/>
  <c r="AU38" i="11"/>
  <c r="AV38" i="11"/>
  <c r="AW38" i="11"/>
  <c r="AH39" i="11"/>
  <c r="AI39" i="11"/>
  <c r="AJ39" i="11"/>
  <c r="AK39" i="11"/>
  <c r="AL39" i="11"/>
  <c r="AM39" i="11"/>
  <c r="AN39" i="11"/>
  <c r="AO39" i="11"/>
  <c r="AP39" i="11"/>
  <c r="AQ39" i="11"/>
  <c r="AR39" i="11"/>
  <c r="AS39" i="11"/>
  <c r="AT39" i="11"/>
  <c r="AU39" i="11"/>
  <c r="AV39" i="11"/>
  <c r="AW39" i="11"/>
  <c r="AH43" i="11"/>
  <c r="AI43" i="11"/>
  <c r="AJ43" i="11"/>
  <c r="AK43" i="11"/>
  <c r="AL43" i="11"/>
  <c r="AM43" i="11"/>
  <c r="AN43" i="11"/>
  <c r="AO43" i="11"/>
  <c r="AP43" i="11"/>
  <c r="AQ43" i="11"/>
  <c r="AR43" i="11"/>
  <c r="AS43" i="11"/>
  <c r="AT43" i="11"/>
  <c r="AU43" i="11"/>
  <c r="AV43" i="11"/>
  <c r="AW43" i="11"/>
  <c r="AH44" i="11"/>
  <c r="AI44" i="11"/>
  <c r="AJ44" i="11"/>
  <c r="AK44" i="11"/>
  <c r="AL44" i="11"/>
  <c r="AM44" i="11"/>
  <c r="AN44" i="11"/>
  <c r="AO44" i="11"/>
  <c r="AP44" i="11"/>
  <c r="AQ44" i="11"/>
  <c r="AR44" i="11"/>
  <c r="AS44" i="11"/>
  <c r="AT44" i="11"/>
  <c r="AU44" i="11"/>
  <c r="AV44" i="11"/>
  <c r="AW44" i="11"/>
  <c r="AH45" i="11"/>
  <c r="AI45" i="11"/>
  <c r="AJ45" i="11"/>
  <c r="AK45" i="11"/>
  <c r="AL45" i="11"/>
  <c r="AM45" i="11"/>
  <c r="AN45" i="11"/>
  <c r="AO45" i="11"/>
  <c r="AP45" i="11"/>
  <c r="AQ45" i="11"/>
  <c r="AR45" i="11"/>
  <c r="AS45" i="11"/>
  <c r="AT45" i="11"/>
  <c r="AU45" i="11"/>
  <c r="AV45" i="11"/>
  <c r="AW45" i="11"/>
  <c r="AH46" i="11"/>
  <c r="AI46" i="11"/>
  <c r="AJ46" i="11"/>
  <c r="AK46" i="11"/>
  <c r="AL46" i="11"/>
  <c r="AM46" i="11"/>
  <c r="AN46" i="11"/>
  <c r="AO46" i="11"/>
  <c r="AP46" i="11"/>
  <c r="AQ46" i="11"/>
  <c r="AR46" i="11"/>
  <c r="AS46" i="11"/>
  <c r="AT46" i="11"/>
  <c r="AU46" i="11"/>
  <c r="AV46" i="11"/>
  <c r="AW46" i="11"/>
  <c r="AH47" i="11"/>
  <c r="AI47" i="11"/>
  <c r="AJ47" i="11"/>
  <c r="AK47" i="11"/>
  <c r="AL47" i="11"/>
  <c r="AM47" i="11"/>
  <c r="AN47" i="11"/>
  <c r="AO47" i="11"/>
  <c r="AP47" i="11"/>
  <c r="AQ47" i="11"/>
  <c r="AR47" i="11"/>
  <c r="AS47" i="11"/>
  <c r="AT47" i="11"/>
  <c r="AU47" i="11"/>
  <c r="AV47" i="11"/>
  <c r="AW47" i="11"/>
  <c r="AH48" i="11"/>
  <c r="AI48" i="11"/>
  <c r="AJ48" i="11"/>
  <c r="AK48" i="11"/>
  <c r="AL48" i="11"/>
  <c r="AM48" i="11"/>
  <c r="AN48" i="11"/>
  <c r="AO48" i="11"/>
  <c r="AP48" i="11"/>
  <c r="AQ48" i="11"/>
  <c r="AR48" i="11"/>
  <c r="AS48" i="11"/>
  <c r="AT48" i="11"/>
  <c r="AU48" i="11"/>
  <c r="AV48" i="11"/>
  <c r="AW48" i="11"/>
  <c r="AH49" i="11"/>
  <c r="AI49" i="11"/>
  <c r="AJ49" i="11"/>
  <c r="AK49" i="11"/>
  <c r="AL49" i="11"/>
  <c r="AM49" i="11"/>
  <c r="AN49" i="11"/>
  <c r="AO49" i="11"/>
  <c r="AP49" i="11"/>
  <c r="AQ49" i="11"/>
  <c r="AR49" i="11"/>
  <c r="AS49" i="11"/>
  <c r="AT49" i="11"/>
  <c r="AU49" i="11"/>
  <c r="AV49" i="11"/>
  <c r="AW49" i="11"/>
  <c r="AP298" i="11" l="1"/>
  <c r="AL298" i="11"/>
  <c r="AH298" i="11"/>
  <c r="AT299" i="11"/>
  <c r="AP299" i="11"/>
  <c r="AL299" i="11"/>
  <c r="AH299" i="11"/>
  <c r="AT298" i="11"/>
  <c r="AT297" i="11"/>
  <c r="AP297" i="11"/>
  <c r="AL297" i="11"/>
  <c r="AH297" i="11"/>
  <c r="AT296" i="11"/>
  <c r="AU296" i="11" s="1"/>
  <c r="AP296" i="11"/>
  <c r="AQ296" i="11" s="1"/>
  <c r="AL296" i="11"/>
  <c r="AM296" i="11" s="1"/>
  <c r="AH296" i="11"/>
  <c r="AI296" i="11" s="1"/>
  <c r="AS7" i="2"/>
  <c r="AS8" i="2"/>
  <c r="AS9" i="2"/>
  <c r="AS10" i="2"/>
  <c r="AS11" i="2"/>
  <c r="AS12" i="2"/>
  <c r="AS13" i="2"/>
  <c r="AS14" i="2"/>
  <c r="AS15" i="2"/>
  <c r="AS16" i="2"/>
  <c r="AS17" i="2"/>
  <c r="AS18" i="2"/>
  <c r="AS19" i="2"/>
  <c r="AS20" i="2"/>
  <c r="AS21" i="2"/>
  <c r="AS22" i="2"/>
  <c r="AS23" i="2"/>
  <c r="AS24" i="2"/>
  <c r="AS25" i="2"/>
  <c r="AS26" i="2"/>
  <c r="AS27" i="2"/>
  <c r="AS28" i="2"/>
  <c r="AS29" i="2"/>
  <c r="AS30" i="2"/>
  <c r="AS31" i="2"/>
  <c r="AS32" i="2"/>
  <c r="AS33" i="2"/>
  <c r="AS34" i="2"/>
  <c r="AS35" i="2"/>
  <c r="AS36" i="2"/>
  <c r="AS37" i="2"/>
  <c r="AS38" i="2"/>
  <c r="AS39" i="2"/>
  <c r="AS40" i="2"/>
  <c r="AS41" i="2"/>
  <c r="AS42" i="2"/>
  <c r="AS43" i="2"/>
  <c r="AS44" i="2"/>
  <c r="AS45" i="2"/>
  <c r="AS46" i="2"/>
  <c r="AS47" i="2"/>
  <c r="AS48" i="2"/>
  <c r="AS49" i="2"/>
  <c r="AP7" i="2"/>
  <c r="AQ7" i="2"/>
  <c r="AR7" i="2"/>
  <c r="AT7" i="2"/>
  <c r="AU7" i="2"/>
  <c r="AV7" i="2"/>
  <c r="AW7" i="2"/>
  <c r="AP8" i="2"/>
  <c r="AQ8" i="2"/>
  <c r="AR8" i="2"/>
  <c r="AT8" i="2"/>
  <c r="AU8" i="2"/>
  <c r="AV8" i="2"/>
  <c r="AW8" i="2"/>
  <c r="AP9" i="2"/>
  <c r="AQ9" i="2"/>
  <c r="AR9" i="2"/>
  <c r="AT9" i="2"/>
  <c r="AU9" i="2"/>
  <c r="AV9" i="2"/>
  <c r="AW9" i="2"/>
  <c r="AP10" i="2"/>
  <c r="AQ10" i="2"/>
  <c r="AR10" i="2"/>
  <c r="AT10" i="2"/>
  <c r="AU10" i="2"/>
  <c r="AV10" i="2"/>
  <c r="AW10" i="2"/>
  <c r="AP11" i="2"/>
  <c r="AQ11" i="2"/>
  <c r="AR11" i="2"/>
  <c r="AT11" i="2"/>
  <c r="AU11" i="2"/>
  <c r="AV11" i="2"/>
  <c r="AW11" i="2"/>
  <c r="AP12" i="2"/>
  <c r="AQ12" i="2"/>
  <c r="AR12" i="2"/>
  <c r="AT12" i="2"/>
  <c r="AU12" i="2"/>
  <c r="AV12" i="2"/>
  <c r="AW12" i="2"/>
  <c r="AP13" i="2"/>
  <c r="AQ13" i="2"/>
  <c r="AR13" i="2"/>
  <c r="AT13" i="2"/>
  <c r="AU13" i="2"/>
  <c r="AV13" i="2"/>
  <c r="AW13" i="2"/>
  <c r="AP14" i="2"/>
  <c r="AQ14" i="2"/>
  <c r="AR14" i="2"/>
  <c r="AT14" i="2"/>
  <c r="AU14" i="2"/>
  <c r="AV14" i="2"/>
  <c r="AW14" i="2"/>
  <c r="AP15" i="2"/>
  <c r="AQ15" i="2"/>
  <c r="AR15" i="2"/>
  <c r="AT15" i="2"/>
  <c r="AU15" i="2"/>
  <c r="AV15" i="2"/>
  <c r="AW15" i="2"/>
  <c r="AP16" i="2"/>
  <c r="AQ16" i="2"/>
  <c r="AR16" i="2"/>
  <c r="AT16" i="2"/>
  <c r="AU16" i="2"/>
  <c r="AV16" i="2"/>
  <c r="AW16" i="2"/>
  <c r="AP17" i="2"/>
  <c r="AQ17" i="2"/>
  <c r="AR17" i="2"/>
  <c r="AT17" i="2"/>
  <c r="AU17" i="2"/>
  <c r="AV17" i="2"/>
  <c r="AW17" i="2"/>
  <c r="AP18" i="2"/>
  <c r="AQ18" i="2"/>
  <c r="AR18" i="2"/>
  <c r="AT18" i="2"/>
  <c r="AU18" i="2"/>
  <c r="AV18" i="2"/>
  <c r="AW18" i="2"/>
  <c r="AP19" i="2"/>
  <c r="AQ19" i="2"/>
  <c r="AR19" i="2"/>
  <c r="AT19" i="2"/>
  <c r="AU19" i="2"/>
  <c r="AV19" i="2"/>
  <c r="AW19" i="2"/>
  <c r="AP20" i="2"/>
  <c r="AQ20" i="2"/>
  <c r="AR20" i="2"/>
  <c r="AT20" i="2"/>
  <c r="AU20" i="2"/>
  <c r="AV20" i="2"/>
  <c r="AW20" i="2"/>
  <c r="AP21" i="2"/>
  <c r="AQ21" i="2"/>
  <c r="AR21" i="2"/>
  <c r="AT21" i="2"/>
  <c r="AU21" i="2"/>
  <c r="AV21" i="2"/>
  <c r="AW21" i="2"/>
  <c r="AP22" i="2"/>
  <c r="AQ22" i="2"/>
  <c r="AR22" i="2"/>
  <c r="AT22" i="2"/>
  <c r="AU22" i="2"/>
  <c r="AV22" i="2"/>
  <c r="AW22" i="2"/>
  <c r="AP23" i="2"/>
  <c r="AQ23" i="2"/>
  <c r="AR23" i="2"/>
  <c r="AT23" i="2"/>
  <c r="AU23" i="2"/>
  <c r="AV23" i="2"/>
  <c r="AW23" i="2"/>
  <c r="AP24" i="2"/>
  <c r="AQ24" i="2"/>
  <c r="AR24" i="2"/>
  <c r="AT24" i="2"/>
  <c r="AU24" i="2"/>
  <c r="AV24" i="2"/>
  <c r="AW24" i="2"/>
  <c r="AP25" i="2"/>
  <c r="AQ25" i="2"/>
  <c r="AR25" i="2"/>
  <c r="AT25" i="2"/>
  <c r="AU25" i="2"/>
  <c r="AV25" i="2"/>
  <c r="AW25" i="2"/>
  <c r="AP26" i="2"/>
  <c r="AQ26" i="2"/>
  <c r="AR26" i="2"/>
  <c r="AT26" i="2"/>
  <c r="AU26" i="2"/>
  <c r="AV26" i="2"/>
  <c r="AW26" i="2"/>
  <c r="AP27" i="2"/>
  <c r="AQ27" i="2"/>
  <c r="AR27" i="2"/>
  <c r="AT27" i="2"/>
  <c r="AU27" i="2"/>
  <c r="AV27" i="2"/>
  <c r="AW27" i="2"/>
  <c r="AP28" i="2"/>
  <c r="AQ28" i="2"/>
  <c r="AR28" i="2"/>
  <c r="AT28" i="2"/>
  <c r="AU28" i="2"/>
  <c r="AV28" i="2"/>
  <c r="AW28" i="2"/>
  <c r="AP29" i="2"/>
  <c r="AQ29" i="2"/>
  <c r="AR29" i="2"/>
  <c r="AT29" i="2"/>
  <c r="AU29" i="2"/>
  <c r="AV29" i="2"/>
  <c r="AW29" i="2"/>
  <c r="AP30" i="2"/>
  <c r="AQ30" i="2"/>
  <c r="AR30" i="2"/>
  <c r="AT30" i="2"/>
  <c r="AU30" i="2"/>
  <c r="AV30" i="2"/>
  <c r="AW30" i="2"/>
  <c r="AP31" i="2"/>
  <c r="AQ31" i="2"/>
  <c r="AR31" i="2"/>
  <c r="AT31" i="2"/>
  <c r="AU31" i="2"/>
  <c r="AV31" i="2"/>
  <c r="AW31" i="2"/>
  <c r="AP32" i="2"/>
  <c r="AQ32" i="2"/>
  <c r="AR32" i="2"/>
  <c r="AT32" i="2"/>
  <c r="AU32" i="2"/>
  <c r="AV32" i="2"/>
  <c r="AW32" i="2"/>
  <c r="AP33" i="2"/>
  <c r="AQ33" i="2"/>
  <c r="AR33" i="2"/>
  <c r="AT33" i="2"/>
  <c r="AU33" i="2"/>
  <c r="AV33" i="2"/>
  <c r="AW33" i="2"/>
  <c r="AP34" i="2"/>
  <c r="AQ34" i="2"/>
  <c r="AR34" i="2"/>
  <c r="AT34" i="2"/>
  <c r="AU34" i="2"/>
  <c r="AV34" i="2"/>
  <c r="AW34" i="2"/>
  <c r="AP35" i="2"/>
  <c r="AQ35" i="2"/>
  <c r="AR35" i="2"/>
  <c r="AT35" i="2"/>
  <c r="AU35" i="2"/>
  <c r="AV35" i="2"/>
  <c r="AW35" i="2"/>
  <c r="AP36" i="2"/>
  <c r="AQ36" i="2"/>
  <c r="AR36" i="2"/>
  <c r="AT36" i="2"/>
  <c r="AU36" i="2"/>
  <c r="AV36" i="2"/>
  <c r="AW36" i="2"/>
  <c r="AP37" i="2"/>
  <c r="AQ37" i="2"/>
  <c r="AR37" i="2"/>
  <c r="AT37" i="2"/>
  <c r="AU37" i="2"/>
  <c r="AV37" i="2"/>
  <c r="AW37" i="2"/>
  <c r="AP38" i="2"/>
  <c r="AQ38" i="2"/>
  <c r="AR38" i="2"/>
  <c r="AT38" i="2"/>
  <c r="AU38" i="2"/>
  <c r="AV38" i="2"/>
  <c r="AW38" i="2"/>
  <c r="AP39" i="2"/>
  <c r="AQ39" i="2"/>
  <c r="AR39" i="2"/>
  <c r="AT39" i="2"/>
  <c r="AU39" i="2"/>
  <c r="AV39" i="2"/>
  <c r="AW39" i="2"/>
  <c r="AP40" i="2"/>
  <c r="AQ40" i="2"/>
  <c r="AR40" i="2"/>
  <c r="AT40" i="2"/>
  <c r="AU40" i="2"/>
  <c r="AV40" i="2"/>
  <c r="AW40" i="2"/>
  <c r="AP41" i="2"/>
  <c r="AQ41" i="2"/>
  <c r="AR41" i="2"/>
  <c r="AT41" i="2"/>
  <c r="AU41" i="2"/>
  <c r="AV41" i="2"/>
  <c r="AW41" i="2"/>
  <c r="AP42" i="2"/>
  <c r="AQ42" i="2"/>
  <c r="AR42" i="2"/>
  <c r="AT42" i="2"/>
  <c r="AU42" i="2"/>
  <c r="AV42" i="2"/>
  <c r="AW42" i="2"/>
  <c r="AP43" i="2"/>
  <c r="AQ43" i="2"/>
  <c r="AR43" i="2"/>
  <c r="AT43" i="2"/>
  <c r="AU43" i="2"/>
  <c r="AV43" i="2"/>
  <c r="AW43" i="2"/>
  <c r="AP44" i="2"/>
  <c r="AQ44" i="2"/>
  <c r="AR44" i="2"/>
  <c r="AT44" i="2"/>
  <c r="AU44" i="2"/>
  <c r="AV44" i="2"/>
  <c r="AW44" i="2"/>
  <c r="AP45" i="2"/>
  <c r="AQ45" i="2"/>
  <c r="AR45" i="2"/>
  <c r="AT45" i="2"/>
  <c r="AU45" i="2"/>
  <c r="AV45" i="2"/>
  <c r="AW45" i="2"/>
  <c r="AP46" i="2"/>
  <c r="AQ46" i="2"/>
  <c r="AR46" i="2"/>
  <c r="AT46" i="2"/>
  <c r="AU46" i="2"/>
  <c r="AV46" i="2"/>
  <c r="AW46" i="2"/>
  <c r="AP47" i="2"/>
  <c r="AQ47" i="2"/>
  <c r="AR47" i="2"/>
  <c r="AT47" i="2"/>
  <c r="AU47" i="2"/>
  <c r="AV47" i="2"/>
  <c r="AW47" i="2"/>
  <c r="AP48" i="2"/>
  <c r="AQ48" i="2"/>
  <c r="AR48" i="2"/>
  <c r="AT48" i="2"/>
  <c r="AU48" i="2"/>
  <c r="AV48" i="2"/>
  <c r="AW48" i="2"/>
  <c r="AP49" i="2"/>
  <c r="AQ49" i="2"/>
  <c r="AR49" i="2"/>
  <c r="AT49" i="2"/>
  <c r="AU49" i="2"/>
  <c r="AV49" i="2"/>
  <c r="AW49" i="2"/>
  <c r="AH48" i="2"/>
  <c r="AI48" i="2"/>
  <c r="AJ48" i="2"/>
  <c r="AK48" i="2"/>
  <c r="AL48" i="2"/>
  <c r="AM48" i="2"/>
  <c r="AN48" i="2"/>
  <c r="AO48" i="2"/>
  <c r="AH49" i="2"/>
  <c r="AI49" i="2"/>
  <c r="AJ49" i="2"/>
  <c r="AK49" i="2"/>
  <c r="AL49" i="2"/>
  <c r="AM49" i="2"/>
  <c r="AN49" i="2"/>
  <c r="AO49" i="2"/>
  <c r="AP299" i="2" l="1"/>
  <c r="AP298" i="2"/>
  <c r="AT299" i="2"/>
  <c r="AU300" i="2" s="1"/>
  <c r="AT297" i="2"/>
  <c r="AP296" i="2"/>
  <c r="AQ296" i="2" s="1"/>
  <c r="AT298" i="2"/>
  <c r="AT296" i="2"/>
  <c r="AU296" i="2" s="1"/>
  <c r="AP297" i="2"/>
  <c r="AI299" i="11"/>
  <c r="AI300" i="11"/>
  <c r="AM297" i="11"/>
  <c r="AM298" i="11"/>
  <c r="AU299" i="11"/>
  <c r="AU300" i="11"/>
  <c r="AI298" i="11"/>
  <c r="AQ297" i="11"/>
  <c r="AQ298" i="11"/>
  <c r="AQ299" i="11"/>
  <c r="AQ300" i="11"/>
  <c r="AI297" i="11"/>
  <c r="AU297" i="11"/>
  <c r="AU298" i="11"/>
  <c r="AM299" i="11"/>
  <c r="AM300" i="11"/>
  <c r="AY1" i="12"/>
  <c r="AX1" i="12"/>
  <c r="AW1" i="12"/>
  <c r="AV1" i="12"/>
  <c r="AU1" i="12"/>
  <c r="AT1" i="12"/>
  <c r="AS1" i="12"/>
  <c r="AR1" i="12"/>
  <c r="AQ1" i="12"/>
  <c r="AP1" i="12"/>
  <c r="AO1" i="12"/>
  <c r="AN1" i="12"/>
  <c r="AM1" i="12"/>
  <c r="AL1" i="12"/>
  <c r="AK1" i="12"/>
  <c r="AJ1" i="12"/>
  <c r="AI1" i="12"/>
  <c r="AH1" i="12"/>
  <c r="AG1" i="12"/>
  <c r="AF1" i="12"/>
  <c r="AE1" i="12"/>
  <c r="AD1" i="12"/>
  <c r="AC1" i="12"/>
  <c r="AB1" i="12"/>
  <c r="AA1" i="12"/>
  <c r="Z1" i="12"/>
  <c r="Y1" i="12"/>
  <c r="X1" i="12"/>
  <c r="W1" i="12"/>
  <c r="V1" i="12"/>
  <c r="U1" i="12"/>
  <c r="T1" i="12"/>
  <c r="S1" i="12"/>
  <c r="R1" i="12"/>
  <c r="Q1" i="12"/>
  <c r="P1" i="12"/>
  <c r="O1" i="12"/>
  <c r="N1" i="12"/>
  <c r="M1" i="12"/>
  <c r="L1" i="12"/>
  <c r="K1" i="12"/>
  <c r="J1" i="12"/>
  <c r="I1" i="12"/>
  <c r="H1" i="12"/>
  <c r="G1" i="12"/>
  <c r="F1" i="12"/>
  <c r="E1" i="12"/>
  <c r="D1" i="12"/>
  <c r="D101" i="11"/>
  <c r="M101" i="11" s="1"/>
  <c r="D100" i="11"/>
  <c r="M100" i="11" s="1"/>
  <c r="D99" i="11"/>
  <c r="M99" i="11" s="1"/>
  <c r="D98" i="11"/>
  <c r="M98" i="11" s="1"/>
  <c r="D97" i="11"/>
  <c r="M97" i="11" s="1"/>
  <c r="D96" i="11"/>
  <c r="M96" i="11" s="1"/>
  <c r="D95" i="11"/>
  <c r="M95" i="11" s="1"/>
  <c r="D94" i="11"/>
  <c r="M94" i="11" s="1"/>
  <c r="D93" i="11"/>
  <c r="M93" i="11" s="1"/>
  <c r="D92" i="11"/>
  <c r="M92" i="11" s="1"/>
  <c r="D91" i="11"/>
  <c r="M91" i="11" s="1"/>
  <c r="D90" i="11"/>
  <c r="M90" i="11" s="1"/>
  <c r="D89" i="11"/>
  <c r="M89" i="11" s="1"/>
  <c r="D88" i="11"/>
  <c r="M88" i="11" s="1"/>
  <c r="D87" i="11"/>
  <c r="M87" i="11" s="1"/>
  <c r="D86" i="11"/>
  <c r="M86" i="11" s="1"/>
  <c r="D85" i="11"/>
  <c r="M85" i="11" s="1"/>
  <c r="D84" i="11"/>
  <c r="M84" i="11" s="1"/>
  <c r="D83" i="11"/>
  <c r="M83" i="11" s="1"/>
  <c r="D82" i="11"/>
  <c r="M82" i="11" s="1"/>
  <c r="D81" i="11"/>
  <c r="M81" i="11" s="1"/>
  <c r="D80" i="11"/>
  <c r="M80" i="11" s="1"/>
  <c r="D79" i="11"/>
  <c r="M79" i="11" s="1"/>
  <c r="D78" i="11"/>
  <c r="M78" i="11" s="1"/>
  <c r="D77" i="11"/>
  <c r="M77" i="11" s="1"/>
  <c r="D76" i="11"/>
  <c r="M76" i="11" s="1"/>
  <c r="D75" i="11"/>
  <c r="M75" i="11" s="1"/>
  <c r="D74" i="11"/>
  <c r="M74" i="11" s="1"/>
  <c r="D73" i="11"/>
  <c r="M73" i="11" s="1"/>
  <c r="D72" i="11"/>
  <c r="M72" i="11" s="1"/>
  <c r="D71" i="11"/>
  <c r="M71" i="11" s="1"/>
  <c r="D70" i="11"/>
  <c r="M70" i="11" s="1"/>
  <c r="D69" i="11"/>
  <c r="M69" i="11" s="1"/>
  <c r="D68" i="11"/>
  <c r="M68" i="11" s="1"/>
  <c r="D67" i="11"/>
  <c r="M67" i="11" s="1"/>
  <c r="D66" i="11"/>
  <c r="M66" i="11" s="1"/>
  <c r="D65" i="11"/>
  <c r="M65" i="11" s="1"/>
  <c r="D64" i="11"/>
  <c r="M64" i="11" s="1"/>
  <c r="D63" i="11"/>
  <c r="M63" i="11" s="1"/>
  <c r="D62" i="11"/>
  <c r="M62" i="11" s="1"/>
  <c r="D61" i="11"/>
  <c r="M61" i="11" s="1"/>
  <c r="D60" i="11"/>
  <c r="M60" i="11" s="1"/>
  <c r="D59" i="11"/>
  <c r="M59" i="11" s="1"/>
  <c r="D58" i="11"/>
  <c r="M58" i="11" s="1"/>
  <c r="D57" i="11"/>
  <c r="M57" i="11" s="1"/>
  <c r="D56" i="11"/>
  <c r="M56" i="11" s="1"/>
  <c r="D55" i="11"/>
  <c r="M55" i="11" s="1"/>
  <c r="D54" i="11"/>
  <c r="M54" i="11" s="1"/>
  <c r="D53" i="11"/>
  <c r="M53" i="11" s="1"/>
  <c r="D52" i="11"/>
  <c r="M52" i="11" s="1"/>
  <c r="D51" i="11"/>
  <c r="M51" i="11" s="1"/>
  <c r="D50" i="11"/>
  <c r="M50" i="11" s="1"/>
  <c r="D49" i="11"/>
  <c r="M49" i="11" s="1"/>
  <c r="D48" i="11"/>
  <c r="M48" i="11" s="1"/>
  <c r="D47" i="11"/>
  <c r="M47" i="11" s="1"/>
  <c r="B47" i="11"/>
  <c r="D46" i="11"/>
  <c r="M46" i="11" s="1"/>
  <c r="B46" i="11"/>
  <c r="D45" i="11"/>
  <c r="M45" i="11" s="1"/>
  <c r="B45" i="11"/>
  <c r="D44" i="11"/>
  <c r="M44" i="11" s="1"/>
  <c r="B44" i="11"/>
  <c r="D43" i="11"/>
  <c r="M43" i="11" s="1"/>
  <c r="B43" i="11"/>
  <c r="D42" i="11"/>
  <c r="M42" i="11" s="1"/>
  <c r="B42" i="11"/>
  <c r="D41" i="11"/>
  <c r="M41" i="11" s="1"/>
  <c r="B41" i="11"/>
  <c r="D40" i="11"/>
  <c r="M40" i="11" s="1"/>
  <c r="B40" i="11"/>
  <c r="D39" i="11"/>
  <c r="M39" i="11" s="1"/>
  <c r="B39" i="11"/>
  <c r="D38" i="11"/>
  <c r="M38" i="11" s="1"/>
  <c r="B38" i="11"/>
  <c r="D37" i="11"/>
  <c r="M37" i="11" s="1"/>
  <c r="B37" i="11"/>
  <c r="D36" i="11"/>
  <c r="M36" i="11" s="1"/>
  <c r="B36" i="11"/>
  <c r="D35" i="11"/>
  <c r="M35" i="11" s="1"/>
  <c r="B35" i="11"/>
  <c r="D34" i="11"/>
  <c r="M34" i="11" s="1"/>
  <c r="B34" i="11"/>
  <c r="D33" i="11"/>
  <c r="M33" i="11" s="1"/>
  <c r="B33" i="11"/>
  <c r="D32" i="11"/>
  <c r="M32" i="11" s="1"/>
  <c r="B32" i="11"/>
  <c r="D31" i="11"/>
  <c r="M31" i="11" s="1"/>
  <c r="B31" i="11"/>
  <c r="D30" i="11"/>
  <c r="M30" i="11" s="1"/>
  <c r="B30" i="11"/>
  <c r="D29" i="11"/>
  <c r="M29" i="11" s="1"/>
  <c r="B29" i="11"/>
  <c r="D28" i="11"/>
  <c r="M28" i="11" s="1"/>
  <c r="B28" i="11"/>
  <c r="D27" i="11"/>
  <c r="M27" i="11" s="1"/>
  <c r="B27" i="11"/>
  <c r="D26" i="11"/>
  <c r="M26" i="11" s="1"/>
  <c r="B26" i="11"/>
  <c r="D25" i="11"/>
  <c r="M25" i="11" s="1"/>
  <c r="B25" i="11"/>
  <c r="D24" i="11"/>
  <c r="M24" i="11" s="1"/>
  <c r="B24" i="11"/>
  <c r="D23" i="11"/>
  <c r="M23" i="11" s="1"/>
  <c r="B23" i="11"/>
  <c r="D22" i="11"/>
  <c r="M22" i="11" s="1"/>
  <c r="B22" i="11"/>
  <c r="D21" i="11"/>
  <c r="M21" i="11" s="1"/>
  <c r="B21" i="11"/>
  <c r="D20" i="11"/>
  <c r="M20" i="11" s="1"/>
  <c r="B20" i="11"/>
  <c r="D19" i="11"/>
  <c r="M19" i="11" s="1"/>
  <c r="B19" i="11"/>
  <c r="D18" i="11"/>
  <c r="M18" i="11" s="1"/>
  <c r="B18" i="11"/>
  <c r="D17" i="11"/>
  <c r="M17" i="11" s="1"/>
  <c r="B17" i="11"/>
  <c r="D16" i="11"/>
  <c r="M16" i="11" s="1"/>
  <c r="B16" i="11"/>
  <c r="D15" i="11"/>
  <c r="M15" i="11" s="1"/>
  <c r="B15" i="11"/>
  <c r="D14" i="11"/>
  <c r="M14" i="11" s="1"/>
  <c r="B14" i="11"/>
  <c r="D13" i="11"/>
  <c r="M13" i="11" s="1"/>
  <c r="B13" i="11"/>
  <c r="D12" i="11"/>
  <c r="M12" i="11" s="1"/>
  <c r="B12" i="11"/>
  <c r="D11" i="11"/>
  <c r="M11" i="11" s="1"/>
  <c r="B11" i="11"/>
  <c r="D10" i="11"/>
  <c r="M10" i="11" s="1"/>
  <c r="B10" i="11"/>
  <c r="D9" i="11"/>
  <c r="M9" i="11" s="1"/>
  <c r="B9" i="11"/>
  <c r="D8" i="11"/>
  <c r="B8" i="11"/>
  <c r="D7" i="11"/>
  <c r="B7" i="11"/>
  <c r="D6" i="11"/>
  <c r="B6" i="11"/>
  <c r="M298" i="11" l="1"/>
  <c r="M297" i="11"/>
  <c r="M299" i="11"/>
  <c r="M300" i="11"/>
  <c r="M301" i="11"/>
  <c r="M302" i="11"/>
  <c r="M303" i="11"/>
  <c r="AQ299" i="2"/>
  <c r="AQ300" i="2"/>
  <c r="AQ298" i="2"/>
  <c r="AU298" i="2"/>
  <c r="AU299" i="2"/>
  <c r="AU297" i="2"/>
  <c r="P92" i="11"/>
  <c r="T92" i="11"/>
  <c r="Q92" i="11"/>
  <c r="N92" i="11"/>
  <c r="R92" i="11"/>
  <c r="O92" i="11"/>
  <c r="S92" i="11"/>
  <c r="Y92" i="11" s="1"/>
  <c r="P96" i="11"/>
  <c r="T96" i="11"/>
  <c r="Q96" i="11"/>
  <c r="N96" i="11"/>
  <c r="R96" i="11"/>
  <c r="O96" i="11"/>
  <c r="S96" i="11"/>
  <c r="Y96" i="11" s="1"/>
  <c r="P100" i="11"/>
  <c r="T100" i="11"/>
  <c r="Q100" i="11"/>
  <c r="N100" i="11"/>
  <c r="R100" i="11"/>
  <c r="O100" i="11"/>
  <c r="S100" i="11"/>
  <c r="P90" i="11"/>
  <c r="T90" i="11"/>
  <c r="Q90" i="11"/>
  <c r="N90" i="11"/>
  <c r="R90" i="11"/>
  <c r="O90" i="11"/>
  <c r="S90" i="11"/>
  <c r="P94" i="11"/>
  <c r="T94" i="11"/>
  <c r="Q94" i="11"/>
  <c r="N94" i="11"/>
  <c r="R94" i="11"/>
  <c r="O94" i="11"/>
  <c r="S94" i="11"/>
  <c r="P98" i="11"/>
  <c r="T98" i="11"/>
  <c r="Q98" i="11"/>
  <c r="N98" i="11"/>
  <c r="R98" i="11"/>
  <c r="O98" i="11"/>
  <c r="S98" i="11"/>
  <c r="P93" i="11"/>
  <c r="T93" i="11"/>
  <c r="Q93" i="11"/>
  <c r="N93" i="11"/>
  <c r="R93" i="11"/>
  <c r="O93" i="11"/>
  <c r="S93" i="11"/>
  <c r="P97" i="11"/>
  <c r="T97" i="11"/>
  <c r="Q97" i="11"/>
  <c r="N97" i="11"/>
  <c r="R97" i="11"/>
  <c r="O97" i="11"/>
  <c r="V97" i="11" s="1"/>
  <c r="S97" i="11"/>
  <c r="P101" i="11"/>
  <c r="T101" i="11"/>
  <c r="Q101" i="11"/>
  <c r="N101" i="11"/>
  <c r="R101" i="11"/>
  <c r="O101" i="11"/>
  <c r="S101" i="11"/>
  <c r="P91" i="11"/>
  <c r="T91" i="11"/>
  <c r="Q91" i="11"/>
  <c r="N91" i="11"/>
  <c r="R91" i="11"/>
  <c r="O91" i="11"/>
  <c r="S91" i="11"/>
  <c r="P95" i="11"/>
  <c r="T95" i="11"/>
  <c r="Q95" i="11"/>
  <c r="N95" i="11"/>
  <c r="R95" i="11"/>
  <c r="O95" i="11"/>
  <c r="V95" i="11" s="1"/>
  <c r="S95" i="11"/>
  <c r="P99" i="11"/>
  <c r="T99" i="11"/>
  <c r="Q99" i="11"/>
  <c r="N99" i="11"/>
  <c r="R99" i="11"/>
  <c r="O99" i="11"/>
  <c r="S99" i="11"/>
  <c r="AQ297" i="2"/>
  <c r="Q76" i="11"/>
  <c r="S76" i="11"/>
  <c r="N76" i="11"/>
  <c r="R76" i="11"/>
  <c r="O76" i="11"/>
  <c r="P76" i="11"/>
  <c r="T76" i="11"/>
  <c r="Q80" i="11"/>
  <c r="O80" i="11"/>
  <c r="N80" i="11"/>
  <c r="R80" i="11"/>
  <c r="S80" i="11"/>
  <c r="P80" i="11"/>
  <c r="T80" i="11"/>
  <c r="Q84" i="11"/>
  <c r="O84" i="11"/>
  <c r="N84" i="11"/>
  <c r="R84" i="11"/>
  <c r="P84" i="11"/>
  <c r="T84" i="11"/>
  <c r="S84" i="11"/>
  <c r="Q88" i="11"/>
  <c r="N88" i="11"/>
  <c r="R88" i="11"/>
  <c r="O88" i="11"/>
  <c r="P88" i="11"/>
  <c r="T88" i="11"/>
  <c r="S88" i="11"/>
  <c r="Q40" i="11"/>
  <c r="S40" i="11"/>
  <c r="N40" i="11"/>
  <c r="R40" i="11"/>
  <c r="O40" i="11"/>
  <c r="P40" i="11"/>
  <c r="T40" i="11"/>
  <c r="Q81" i="11"/>
  <c r="N81" i="11"/>
  <c r="R81" i="11"/>
  <c r="S81" i="11"/>
  <c r="P81" i="11"/>
  <c r="T81" i="11"/>
  <c r="O81" i="11"/>
  <c r="Q89" i="11"/>
  <c r="O89" i="11"/>
  <c r="N89" i="11"/>
  <c r="R89" i="11"/>
  <c r="S89" i="11"/>
  <c r="Y89" i="11" s="1"/>
  <c r="P89" i="11"/>
  <c r="T89" i="11"/>
  <c r="Q78" i="11"/>
  <c r="O78" i="11"/>
  <c r="N78" i="11"/>
  <c r="R78" i="11"/>
  <c r="S78" i="11"/>
  <c r="P78" i="11"/>
  <c r="T78" i="11"/>
  <c r="Q82" i="11"/>
  <c r="S82" i="11"/>
  <c r="N82" i="11"/>
  <c r="R82" i="11"/>
  <c r="P82" i="11"/>
  <c r="T82" i="11"/>
  <c r="O82" i="11"/>
  <c r="Q86" i="11"/>
  <c r="N86" i="11"/>
  <c r="R86" i="11"/>
  <c r="S86" i="11"/>
  <c r="P86" i="11"/>
  <c r="T86" i="11"/>
  <c r="O86" i="11"/>
  <c r="Q42" i="11"/>
  <c r="N42" i="11"/>
  <c r="R42" i="11"/>
  <c r="S42" i="11"/>
  <c r="P42" i="11"/>
  <c r="T42" i="11"/>
  <c r="O42" i="11"/>
  <c r="Q77" i="11"/>
  <c r="N77" i="11"/>
  <c r="R77" i="11"/>
  <c r="O77" i="11"/>
  <c r="V77" i="11" s="1"/>
  <c r="S77" i="11"/>
  <c r="P77" i="11"/>
  <c r="T77" i="11"/>
  <c r="Q85" i="11"/>
  <c r="S85" i="11"/>
  <c r="N85" i="11"/>
  <c r="R85" i="11"/>
  <c r="O85" i="11"/>
  <c r="P85" i="11"/>
  <c r="T85" i="11"/>
  <c r="Q41" i="11"/>
  <c r="N41" i="11"/>
  <c r="R41" i="11"/>
  <c r="O41" i="11"/>
  <c r="V41" i="11" s="1"/>
  <c r="P41" i="11"/>
  <c r="T41" i="11"/>
  <c r="S41" i="11"/>
  <c r="Q75" i="11"/>
  <c r="S75" i="11"/>
  <c r="N75" i="11"/>
  <c r="R75" i="11"/>
  <c r="O75" i="11"/>
  <c r="P75" i="11"/>
  <c r="T75" i="11"/>
  <c r="Q79" i="11"/>
  <c r="O79" i="11"/>
  <c r="N79" i="11"/>
  <c r="R79" i="11"/>
  <c r="S79" i="11"/>
  <c r="P79" i="11"/>
  <c r="T79" i="11"/>
  <c r="Q83" i="11"/>
  <c r="N83" i="11"/>
  <c r="R83" i="11"/>
  <c r="S83" i="11"/>
  <c r="P83" i="11"/>
  <c r="T83" i="11"/>
  <c r="O83" i="11"/>
  <c r="Q87" i="11"/>
  <c r="O87" i="11"/>
  <c r="N87" i="11"/>
  <c r="R87" i="11"/>
  <c r="P87" i="11"/>
  <c r="T87" i="11"/>
  <c r="S87" i="11"/>
  <c r="P73" i="11"/>
  <c r="T73" i="11"/>
  <c r="Q73" i="11"/>
  <c r="S73" i="11"/>
  <c r="N73" i="11"/>
  <c r="R73" i="11"/>
  <c r="O73" i="11"/>
  <c r="Q74" i="11"/>
  <c r="N74" i="11"/>
  <c r="R74" i="11"/>
  <c r="O74" i="11"/>
  <c r="S74" i="11"/>
  <c r="P74" i="11"/>
  <c r="T74" i="11"/>
  <c r="O56" i="11"/>
  <c r="S56" i="11"/>
  <c r="P56" i="11"/>
  <c r="T56" i="11"/>
  <c r="N56" i="11"/>
  <c r="R56" i="11"/>
  <c r="Q56" i="11"/>
  <c r="N60" i="11"/>
  <c r="R60" i="11"/>
  <c r="P60" i="11"/>
  <c r="O60" i="11"/>
  <c r="S60" i="11"/>
  <c r="Q60" i="11"/>
  <c r="T60" i="11"/>
  <c r="Q64" i="11"/>
  <c r="N64" i="11"/>
  <c r="R64" i="11"/>
  <c r="P64" i="11"/>
  <c r="T64" i="11"/>
  <c r="Z64" i="11" s="1"/>
  <c r="O64" i="11"/>
  <c r="S64" i="11"/>
  <c r="N68" i="11"/>
  <c r="R68" i="11"/>
  <c r="O68" i="11"/>
  <c r="S68" i="11"/>
  <c r="Q68" i="11"/>
  <c r="P68" i="11"/>
  <c r="T68" i="11"/>
  <c r="Q72" i="11"/>
  <c r="N72" i="11"/>
  <c r="R72" i="11"/>
  <c r="P72" i="11"/>
  <c r="T72" i="11"/>
  <c r="S72" i="11"/>
  <c r="O72" i="11"/>
  <c r="N57" i="11"/>
  <c r="R57" i="11"/>
  <c r="P57" i="11"/>
  <c r="O57" i="11"/>
  <c r="S57" i="11"/>
  <c r="Q57" i="11"/>
  <c r="T57" i="11"/>
  <c r="Q61" i="11"/>
  <c r="S61" i="11"/>
  <c r="N61" i="11"/>
  <c r="R61" i="11"/>
  <c r="O61" i="11"/>
  <c r="P61" i="11"/>
  <c r="T61" i="11"/>
  <c r="O65" i="11"/>
  <c r="S65" i="11"/>
  <c r="P65" i="11"/>
  <c r="T65" i="11"/>
  <c r="N65" i="11"/>
  <c r="R65" i="11"/>
  <c r="Q65" i="11"/>
  <c r="N69" i="11"/>
  <c r="R69" i="11"/>
  <c r="O69" i="11"/>
  <c r="S69" i="11"/>
  <c r="Q69" i="11"/>
  <c r="P69" i="11"/>
  <c r="T69" i="11"/>
  <c r="T54" i="11"/>
  <c r="P54" i="11"/>
  <c r="R54" i="11"/>
  <c r="S54" i="11"/>
  <c r="O54" i="11"/>
  <c r="N54" i="11"/>
  <c r="Q54" i="11"/>
  <c r="N58" i="11"/>
  <c r="R58" i="11"/>
  <c r="T58" i="11"/>
  <c r="O58" i="11"/>
  <c r="S58" i="11"/>
  <c r="P58" i="11"/>
  <c r="Q58" i="11"/>
  <c r="Q62" i="11"/>
  <c r="S62" i="11"/>
  <c r="N62" i="11"/>
  <c r="R62" i="11"/>
  <c r="P62" i="11"/>
  <c r="T62" i="11"/>
  <c r="O62" i="11"/>
  <c r="O66" i="11"/>
  <c r="S66" i="11"/>
  <c r="P66" i="11"/>
  <c r="T66" i="11"/>
  <c r="N66" i="11"/>
  <c r="R66" i="11"/>
  <c r="Q66" i="11"/>
  <c r="N70" i="11"/>
  <c r="R70" i="11"/>
  <c r="O70" i="11"/>
  <c r="S70" i="11"/>
  <c r="Q70" i="11"/>
  <c r="P70" i="11"/>
  <c r="T70" i="11"/>
  <c r="O55" i="11"/>
  <c r="S55" i="11"/>
  <c r="Q55" i="11"/>
  <c r="P55" i="11"/>
  <c r="T55" i="11"/>
  <c r="N55" i="11"/>
  <c r="R55" i="11"/>
  <c r="N59" i="11"/>
  <c r="R59" i="11"/>
  <c r="O59" i="11"/>
  <c r="S59" i="11"/>
  <c r="T59" i="11"/>
  <c r="Q59" i="11"/>
  <c r="P59" i="11"/>
  <c r="Q63" i="11"/>
  <c r="N63" i="11"/>
  <c r="R63" i="11"/>
  <c r="O63" i="11"/>
  <c r="V63" i="11" s="1"/>
  <c r="P63" i="11"/>
  <c r="T63" i="11"/>
  <c r="S63" i="11"/>
  <c r="N67" i="11"/>
  <c r="R67" i="11"/>
  <c r="O67" i="11"/>
  <c r="S67" i="11"/>
  <c r="Q67" i="11"/>
  <c r="P67" i="11"/>
  <c r="T67" i="11"/>
  <c r="N71" i="11"/>
  <c r="R71" i="11"/>
  <c r="O71" i="11"/>
  <c r="S71" i="11"/>
  <c r="Q71" i="11"/>
  <c r="P71" i="11"/>
  <c r="T71" i="11"/>
  <c r="R10" i="11"/>
  <c r="I6" i="17"/>
  <c r="H6" i="17"/>
  <c r="N16" i="11"/>
  <c r="I12" i="17"/>
  <c r="H12" i="17"/>
  <c r="P22" i="11"/>
  <c r="I18" i="17"/>
  <c r="H18" i="17"/>
  <c r="P26" i="11"/>
  <c r="I22" i="17"/>
  <c r="H22" i="17"/>
  <c r="P30" i="11"/>
  <c r="I26" i="17"/>
  <c r="H26" i="17"/>
  <c r="I32" i="17"/>
  <c r="H32" i="17"/>
  <c r="I38" i="17"/>
  <c r="H38" i="17"/>
  <c r="I42" i="17"/>
  <c r="H42" i="17"/>
  <c r="I53" i="17"/>
  <c r="H53" i="17"/>
  <c r="I57" i="17"/>
  <c r="H57" i="17"/>
  <c r="H65" i="17"/>
  <c r="I65" i="17"/>
  <c r="P48" i="11"/>
  <c r="I44" i="17"/>
  <c r="H44" i="17"/>
  <c r="H48" i="17"/>
  <c r="I48" i="17"/>
  <c r="H52" i="17"/>
  <c r="I52" i="17"/>
  <c r="I56" i="17"/>
  <c r="H56" i="17"/>
  <c r="I60" i="17"/>
  <c r="H60" i="17"/>
  <c r="H64" i="17"/>
  <c r="I64" i="17"/>
  <c r="I2" i="17"/>
  <c r="H2" i="17"/>
  <c r="I8" i="17"/>
  <c r="H8" i="17"/>
  <c r="R18" i="11"/>
  <c r="I14" i="17"/>
  <c r="H14" i="17"/>
  <c r="T24" i="11"/>
  <c r="I20" i="17"/>
  <c r="H20" i="17"/>
  <c r="T32" i="11"/>
  <c r="I28" i="17"/>
  <c r="H28" i="17"/>
  <c r="T38" i="11"/>
  <c r="I34" i="17"/>
  <c r="H34" i="17"/>
  <c r="I40" i="17"/>
  <c r="H40" i="17"/>
  <c r="H49" i="17"/>
  <c r="I49" i="17"/>
  <c r="H61" i="17"/>
  <c r="I61" i="17"/>
  <c r="P50" i="11"/>
  <c r="I46" i="17"/>
  <c r="H46" i="17"/>
  <c r="I50" i="17"/>
  <c r="H50" i="17"/>
  <c r="I54" i="17"/>
  <c r="H54" i="17"/>
  <c r="I58" i="17"/>
  <c r="H58" i="17"/>
  <c r="I62" i="17"/>
  <c r="H62" i="17"/>
  <c r="I66" i="17"/>
  <c r="H66" i="17"/>
  <c r="I4" i="17"/>
  <c r="H4" i="17"/>
  <c r="R14" i="11"/>
  <c r="I10" i="17"/>
  <c r="H10" i="17"/>
  <c r="O20" i="11"/>
  <c r="I16" i="17"/>
  <c r="H16" i="17"/>
  <c r="T28" i="11"/>
  <c r="I24" i="17"/>
  <c r="H24" i="17"/>
  <c r="I30" i="17"/>
  <c r="H30" i="17"/>
  <c r="I36" i="17"/>
  <c r="H36" i="17"/>
  <c r="P49" i="11"/>
  <c r="I45" i="17"/>
  <c r="H45" i="17"/>
  <c r="S7" i="11"/>
  <c r="I3" i="17"/>
  <c r="H3" i="17"/>
  <c r="T9" i="11"/>
  <c r="I5" i="17"/>
  <c r="H5" i="17"/>
  <c r="Q11" i="11"/>
  <c r="I7" i="17"/>
  <c r="H7" i="17"/>
  <c r="T13" i="11"/>
  <c r="I9" i="17"/>
  <c r="H9" i="17"/>
  <c r="S15" i="11"/>
  <c r="I11" i="17"/>
  <c r="H11" i="17"/>
  <c r="T17" i="11"/>
  <c r="I13" i="17"/>
  <c r="H13" i="17"/>
  <c r="I15" i="17"/>
  <c r="H15" i="17"/>
  <c r="R21" i="11"/>
  <c r="I17" i="17"/>
  <c r="H17" i="17"/>
  <c r="T23" i="11"/>
  <c r="I19" i="17"/>
  <c r="H19" i="17"/>
  <c r="R25" i="11"/>
  <c r="I21" i="17"/>
  <c r="H21" i="17"/>
  <c r="T27" i="11"/>
  <c r="I23" i="17"/>
  <c r="H23" i="17"/>
  <c r="R29" i="11"/>
  <c r="I25" i="17"/>
  <c r="H25" i="17"/>
  <c r="T31" i="11"/>
  <c r="I27" i="17"/>
  <c r="H27" i="17"/>
  <c r="P33" i="11"/>
  <c r="I29" i="17"/>
  <c r="H29" i="17"/>
  <c r="I31" i="17"/>
  <c r="H31" i="17"/>
  <c r="T37" i="11"/>
  <c r="I33" i="17"/>
  <c r="H33" i="17"/>
  <c r="I35" i="17"/>
  <c r="H35" i="17"/>
  <c r="I37" i="17"/>
  <c r="H37" i="17"/>
  <c r="T43" i="11"/>
  <c r="I39" i="17"/>
  <c r="H39" i="17"/>
  <c r="Q45" i="11"/>
  <c r="I41" i="17"/>
  <c r="H41" i="17"/>
  <c r="T47" i="11"/>
  <c r="I43" i="17"/>
  <c r="H43" i="17"/>
  <c r="I47" i="17"/>
  <c r="H47" i="17"/>
  <c r="I51" i="17"/>
  <c r="H51" i="17"/>
  <c r="I55" i="17"/>
  <c r="H55" i="17"/>
  <c r="I59" i="17"/>
  <c r="H59" i="17"/>
  <c r="I63" i="17"/>
  <c r="H63" i="17"/>
  <c r="Q53" i="11"/>
  <c r="T53" i="11"/>
  <c r="N53" i="11"/>
  <c r="R53" i="11"/>
  <c r="P53" i="11"/>
  <c r="O53" i="11"/>
  <c r="S53" i="11"/>
  <c r="O52" i="11"/>
  <c r="S52" i="11"/>
  <c r="R52" i="11"/>
  <c r="P52" i="11"/>
  <c r="T52" i="11"/>
  <c r="N52" i="11"/>
  <c r="Q52" i="11"/>
  <c r="N37" i="11"/>
  <c r="N23" i="11"/>
  <c r="N31" i="11"/>
  <c r="Q38" i="11"/>
  <c r="N13" i="11"/>
  <c r="Q34" i="11"/>
  <c r="P51" i="11"/>
  <c r="T51" i="11"/>
  <c r="N51" i="11"/>
  <c r="R51" i="11"/>
  <c r="Q51" i="11"/>
  <c r="O51" i="11"/>
  <c r="S51" i="11"/>
  <c r="O6" i="11"/>
  <c r="S6" i="11"/>
  <c r="T6" i="11"/>
  <c r="M6" i="11"/>
  <c r="R6" i="11"/>
  <c r="P6" i="11"/>
  <c r="Q6" i="11"/>
  <c r="N6" i="11"/>
  <c r="N9" i="11"/>
  <c r="Q37" i="11"/>
  <c r="P34" i="11"/>
  <c r="S11" i="11"/>
  <c r="N17" i="11"/>
  <c r="N27" i="11"/>
  <c r="R9" i="11"/>
  <c r="R13" i="11"/>
  <c r="R17" i="11"/>
  <c r="N24" i="11"/>
  <c r="N28" i="11"/>
  <c r="N32" i="11"/>
  <c r="R45" i="11"/>
  <c r="S9" i="11"/>
  <c r="S13" i="11"/>
  <c r="S17" i="11"/>
  <c r="T22" i="11"/>
  <c r="O24" i="11"/>
  <c r="T26" i="11"/>
  <c r="O28" i="11"/>
  <c r="T30" i="11"/>
  <c r="O32" i="11"/>
  <c r="R24" i="11"/>
  <c r="R28" i="11"/>
  <c r="R32" i="11"/>
  <c r="O9" i="11"/>
  <c r="O13" i="11"/>
  <c r="Q15" i="11"/>
  <c r="O17" i="11"/>
  <c r="S24" i="11"/>
  <c r="S28" i="11"/>
  <c r="S32" i="11"/>
  <c r="N45" i="11"/>
  <c r="T8" i="11"/>
  <c r="R8" i="11"/>
  <c r="T19" i="11"/>
  <c r="O19" i="11"/>
  <c r="T46" i="11"/>
  <c r="Q46" i="11"/>
  <c r="T7" i="11"/>
  <c r="O7" i="11"/>
  <c r="N8" i="11"/>
  <c r="T12" i="11"/>
  <c r="R12" i="11"/>
  <c r="Q35" i="11"/>
  <c r="R35" i="11"/>
  <c r="O35" i="11"/>
  <c r="T35" i="11"/>
  <c r="N35" i="11"/>
  <c r="S35" i="11"/>
  <c r="P35" i="11"/>
  <c r="T36" i="11"/>
  <c r="S36" i="11"/>
  <c r="N36" i="11"/>
  <c r="R36" i="11"/>
  <c r="O36" i="11"/>
  <c r="T44" i="11"/>
  <c r="S44" i="11"/>
  <c r="N44" i="11"/>
  <c r="R44" i="11"/>
  <c r="O44" i="11"/>
  <c r="M7" i="11"/>
  <c r="T11" i="11"/>
  <c r="O11" i="11"/>
  <c r="N12" i="11"/>
  <c r="T16" i="11"/>
  <c r="R16" i="11"/>
  <c r="Q19" i="11"/>
  <c r="Q36" i="11"/>
  <c r="Q44" i="11"/>
  <c r="Q7" i="11"/>
  <c r="T15" i="11"/>
  <c r="O15" i="11"/>
  <c r="S19" i="11"/>
  <c r="N21" i="11"/>
  <c r="T21" i="11"/>
  <c r="P21" i="11"/>
  <c r="N25" i="11"/>
  <c r="T25" i="11"/>
  <c r="P25" i="11"/>
  <c r="N29" i="11"/>
  <c r="T29" i="11"/>
  <c r="P29" i="11"/>
  <c r="P23" i="11"/>
  <c r="P27" i="11"/>
  <c r="P31" i="11"/>
  <c r="Q9" i="11"/>
  <c r="Q13" i="11"/>
  <c r="Q17" i="11"/>
  <c r="O22" i="11"/>
  <c r="S23" i="11"/>
  <c r="Q24" i="11"/>
  <c r="O26" i="11"/>
  <c r="S27" i="11"/>
  <c r="Q28" i="11"/>
  <c r="O30" i="11"/>
  <c r="S31" i="11"/>
  <c r="Q32" i="11"/>
  <c r="R37" i="11"/>
  <c r="T48" i="11"/>
  <c r="A6" i="11"/>
  <c r="A7" i="11" s="1"/>
  <c r="A8" i="11" s="1"/>
  <c r="A9" i="11" s="1"/>
  <c r="A10" i="11" s="1"/>
  <c r="A11" i="11" s="1"/>
  <c r="A12" i="11" s="1"/>
  <c r="A13" i="11" s="1"/>
  <c r="A14" i="11" s="1"/>
  <c r="A15" i="11" s="1"/>
  <c r="A16" i="11" s="1"/>
  <c r="A17" i="11" s="1"/>
  <c r="A18" i="11" s="1"/>
  <c r="A19" i="11" s="1"/>
  <c r="A20" i="11" s="1"/>
  <c r="A21" i="11" s="1"/>
  <c r="A22" i="11" s="1"/>
  <c r="A23" i="11" s="1"/>
  <c r="A24" i="11" s="1"/>
  <c r="A25" i="11" s="1"/>
  <c r="A26" i="11" s="1"/>
  <c r="A27" i="11" s="1"/>
  <c r="A28" i="11" s="1"/>
  <c r="A29" i="11" s="1"/>
  <c r="A30" i="11" s="1"/>
  <c r="A31" i="11" s="1"/>
  <c r="A32" i="11" s="1"/>
  <c r="A33" i="11" s="1"/>
  <c r="A34" i="11" s="1"/>
  <c r="A35" i="11" s="1"/>
  <c r="A36" i="11" s="1"/>
  <c r="A37" i="11" s="1"/>
  <c r="A38" i="11" s="1"/>
  <c r="A39" i="11" s="1"/>
  <c r="A40" i="11" s="1"/>
  <c r="A41" i="11" s="1"/>
  <c r="A42" i="11" s="1"/>
  <c r="A43" i="11" s="1"/>
  <c r="A44" i="11" s="1"/>
  <c r="A45" i="11" s="1"/>
  <c r="A46" i="11" s="1"/>
  <c r="A47" i="11" s="1"/>
  <c r="A48" i="11" s="1"/>
  <c r="A49" i="11" s="1"/>
  <c r="A50" i="11" s="1"/>
  <c r="A51" i="11" s="1"/>
  <c r="A52" i="11" s="1"/>
  <c r="A53" i="11" s="1"/>
  <c r="A54" i="11" s="1"/>
  <c r="A55" i="11" s="1"/>
  <c r="A56" i="11" s="1"/>
  <c r="A57" i="11" s="1"/>
  <c r="A58" i="11" s="1"/>
  <c r="A59" i="11" s="1"/>
  <c r="A60" i="11" s="1"/>
  <c r="A61" i="11" s="1"/>
  <c r="A62" i="11" s="1"/>
  <c r="A63" i="11" s="1"/>
  <c r="A64" i="11" s="1"/>
  <c r="A65" i="11" s="1"/>
  <c r="A66" i="11" s="1"/>
  <c r="A67" i="11" s="1"/>
  <c r="A68" i="11" s="1"/>
  <c r="A69" i="11" s="1"/>
  <c r="A70" i="11" s="1"/>
  <c r="A71" i="11" s="1"/>
  <c r="A72" i="11" s="1"/>
  <c r="A73" i="11" s="1"/>
  <c r="A74" i="11" s="1"/>
  <c r="A75" i="11" s="1"/>
  <c r="A76" i="11" s="1"/>
  <c r="A77" i="11" s="1"/>
  <c r="A78" i="11" s="1"/>
  <c r="A79" i="11" s="1"/>
  <c r="A80" i="11" s="1"/>
  <c r="A81" i="11" s="1"/>
  <c r="A82" i="11" s="1"/>
  <c r="A83" i="11" s="1"/>
  <c r="A84" i="11" s="1"/>
  <c r="A85" i="11" s="1"/>
  <c r="A86" i="11" s="1"/>
  <c r="A87" i="11" s="1"/>
  <c r="A88" i="11" s="1"/>
  <c r="A89" i="11" s="1"/>
  <c r="A90" i="11" s="1"/>
  <c r="A91" i="11" s="1"/>
  <c r="A92" i="11" s="1"/>
  <c r="A93" i="11" s="1"/>
  <c r="A94" i="11" s="1"/>
  <c r="A95" i="11" s="1"/>
  <c r="A96" i="11" s="1"/>
  <c r="A97" i="11" s="1"/>
  <c r="A98" i="11" s="1"/>
  <c r="A99" i="11" s="1"/>
  <c r="A100" i="11" s="1"/>
  <c r="A101" i="11" s="1"/>
  <c r="A102" i="11" s="1"/>
  <c r="A103" i="11" s="1"/>
  <c r="A104" i="11" s="1"/>
  <c r="A105" i="11" s="1"/>
  <c r="A106" i="11" s="1"/>
  <c r="A107" i="11" s="1"/>
  <c r="A108" i="11" s="1"/>
  <c r="A109" i="11" s="1"/>
  <c r="A110" i="11" s="1"/>
  <c r="A111" i="11" s="1"/>
  <c r="A112" i="11" s="1"/>
  <c r="A113" i="11" s="1"/>
  <c r="A114" i="11" s="1"/>
  <c r="A115" i="11" s="1"/>
  <c r="A116" i="11" s="1"/>
  <c r="A117" i="11" s="1"/>
  <c r="A118" i="11" s="1"/>
  <c r="A119" i="11" s="1"/>
  <c r="A120" i="11" s="1"/>
  <c r="A121" i="11" s="1"/>
  <c r="A122" i="11" s="1"/>
  <c r="A123" i="11" s="1"/>
  <c r="A124" i="11" s="1"/>
  <c r="A125" i="11" s="1"/>
  <c r="A126" i="11" s="1"/>
  <c r="A127" i="11" s="1"/>
  <c r="A128" i="11" s="1"/>
  <c r="A129" i="11" s="1"/>
  <c r="A130" i="11" s="1"/>
  <c r="A131" i="11" s="1"/>
  <c r="A132" i="11" s="1"/>
  <c r="A133" i="11" s="1"/>
  <c r="A134" i="11" s="1"/>
  <c r="N7" i="11"/>
  <c r="R7" i="11"/>
  <c r="M8" i="11"/>
  <c r="Q8" i="11"/>
  <c r="P9" i="11"/>
  <c r="O10" i="11"/>
  <c r="S10" i="11"/>
  <c r="N11" i="11"/>
  <c r="R11" i="11"/>
  <c r="Q12" i="11"/>
  <c r="P13" i="11"/>
  <c r="O14" i="11"/>
  <c r="S14" i="11"/>
  <c r="N15" i="11"/>
  <c r="R15" i="11"/>
  <c r="Q16" i="11"/>
  <c r="P17" i="11"/>
  <c r="O18" i="11"/>
  <c r="S18" i="11"/>
  <c r="N19" i="11"/>
  <c r="R19" i="11"/>
  <c r="R20" i="11"/>
  <c r="S21" i="11"/>
  <c r="O21" i="11"/>
  <c r="Q21" i="11"/>
  <c r="O23" i="11"/>
  <c r="S25" i="11"/>
  <c r="O25" i="11"/>
  <c r="Q25" i="11"/>
  <c r="O27" i="11"/>
  <c r="S29" i="11"/>
  <c r="O29" i="11"/>
  <c r="Q29" i="11"/>
  <c r="O31" i="11"/>
  <c r="S33" i="11"/>
  <c r="O33" i="11"/>
  <c r="Q33" i="11"/>
  <c r="S39" i="11"/>
  <c r="O39" i="11"/>
  <c r="R39" i="11"/>
  <c r="N39" i="11"/>
  <c r="Q39" i="11"/>
  <c r="P10" i="11"/>
  <c r="T10" i="11"/>
  <c r="P14" i="11"/>
  <c r="T14" i="11"/>
  <c r="P18" i="11"/>
  <c r="T18" i="11"/>
  <c r="N20" i="11"/>
  <c r="S20" i="11"/>
  <c r="R22" i="11"/>
  <c r="N22" i="11"/>
  <c r="Q22" i="11"/>
  <c r="R26" i="11"/>
  <c r="N26" i="11"/>
  <c r="Q26" i="11"/>
  <c r="R30" i="11"/>
  <c r="N30" i="11"/>
  <c r="Q30" i="11"/>
  <c r="R33" i="11"/>
  <c r="S34" i="11"/>
  <c r="O34" i="11"/>
  <c r="R34" i="11"/>
  <c r="N34" i="11"/>
  <c r="T34" i="11"/>
  <c r="P39" i="11"/>
  <c r="P7" i="11"/>
  <c r="O8" i="11"/>
  <c r="S8" i="11"/>
  <c r="Q10" i="11"/>
  <c r="P11" i="11"/>
  <c r="O12" i="11"/>
  <c r="S12" i="11"/>
  <c r="Q14" i="11"/>
  <c r="P15" i="11"/>
  <c r="O16" i="11"/>
  <c r="S16" i="11"/>
  <c r="Q18" i="11"/>
  <c r="P19" i="11"/>
  <c r="S22" i="11"/>
  <c r="Q23" i="11"/>
  <c r="R23" i="11"/>
  <c r="S26" i="11"/>
  <c r="Q27" i="11"/>
  <c r="R27" i="11"/>
  <c r="S30" i="11"/>
  <c r="Q31" i="11"/>
  <c r="R31" i="11"/>
  <c r="N33" i="11"/>
  <c r="T33" i="11"/>
  <c r="T39" i="11"/>
  <c r="P8" i="11"/>
  <c r="N10" i="11"/>
  <c r="P12" i="11"/>
  <c r="N14" i="11"/>
  <c r="P16" i="11"/>
  <c r="N18" i="11"/>
  <c r="T20" i="11"/>
  <c r="P20" i="11"/>
  <c r="Q20" i="11"/>
  <c r="P24" i="11"/>
  <c r="P28" i="11"/>
  <c r="P32" i="11"/>
  <c r="P36" i="11"/>
  <c r="O37" i="11"/>
  <c r="S37" i="11"/>
  <c r="N38" i="11"/>
  <c r="R38" i="11"/>
  <c r="Q43" i="11"/>
  <c r="P44" i="11"/>
  <c r="O45" i="11"/>
  <c r="S45" i="11"/>
  <c r="N46" i="11"/>
  <c r="R46" i="11"/>
  <c r="Q47" i="11"/>
  <c r="P37" i="11"/>
  <c r="O38" i="11"/>
  <c r="S38" i="11"/>
  <c r="N43" i="11"/>
  <c r="R43" i="11"/>
  <c r="P45" i="11"/>
  <c r="T45" i="11"/>
  <c r="O46" i="11"/>
  <c r="S46" i="11"/>
  <c r="N47" i="11"/>
  <c r="R47" i="11"/>
  <c r="T49" i="11"/>
  <c r="S50" i="11"/>
  <c r="O50" i="11"/>
  <c r="Q50" i="11"/>
  <c r="P38" i="11"/>
  <c r="O43" i="11"/>
  <c r="S43" i="11"/>
  <c r="P46" i="11"/>
  <c r="O47" i="11"/>
  <c r="S47" i="11"/>
  <c r="R50" i="11"/>
  <c r="P43" i="11"/>
  <c r="P47" i="11"/>
  <c r="W47" i="11" s="1"/>
  <c r="Q49" i="11"/>
  <c r="N50" i="11"/>
  <c r="T50" i="11"/>
  <c r="AH46" i="2"/>
  <c r="AI46" i="2"/>
  <c r="AJ46" i="2"/>
  <c r="AK46" i="2"/>
  <c r="AL46" i="2"/>
  <c r="AM46" i="2"/>
  <c r="AN46" i="2"/>
  <c r="AO46" i="2"/>
  <c r="AH47" i="2"/>
  <c r="AI47" i="2"/>
  <c r="AJ47" i="2"/>
  <c r="AK47" i="2"/>
  <c r="AL47" i="2"/>
  <c r="AM47" i="2"/>
  <c r="AN47" i="2"/>
  <c r="AO47" i="2"/>
  <c r="AB2" i="11" l="1"/>
  <c r="AB1" i="11" s="1"/>
  <c r="A145" i="11"/>
  <c r="A146" i="11" s="1"/>
  <c r="A147" i="11" s="1"/>
  <c r="A148" i="11" s="1"/>
  <c r="A149" i="11" s="1"/>
  <c r="A150" i="11" s="1"/>
  <c r="A151" i="11" s="1"/>
  <c r="A152" i="11" s="1"/>
  <c r="A153" i="11" s="1"/>
  <c r="A154" i="11" s="1"/>
  <c r="A155" i="11" s="1"/>
  <c r="A156" i="11" s="1"/>
  <c r="A157" i="11" s="1"/>
  <c r="A158" i="11" s="1"/>
  <c r="A159" i="11" s="1"/>
  <c r="A160" i="11" s="1"/>
  <c r="A161" i="11" s="1"/>
  <c r="A162" i="11" s="1"/>
  <c r="A163" i="11" s="1"/>
  <c r="A164" i="11" s="1"/>
  <c r="A165" i="11" s="1"/>
  <c r="A166" i="11" s="1"/>
  <c r="A167" i="11" s="1"/>
  <c r="A168" i="11" s="1"/>
  <c r="A169" i="11" s="1"/>
  <c r="A170" i="11" s="1"/>
  <c r="A171" i="11" s="1"/>
  <c r="A172" i="11" s="1"/>
  <c r="A173" i="11" s="1"/>
  <c r="A174" i="11" s="1"/>
  <c r="A175" i="11" s="1"/>
  <c r="A176" i="11" s="1"/>
  <c r="A177" i="11" s="1"/>
  <c r="A178" i="11" s="1"/>
  <c r="A179" i="11" s="1"/>
  <c r="A180" i="11" s="1"/>
  <c r="A181" i="11" s="1"/>
  <c r="A182" i="11" s="1"/>
  <c r="A183" i="11" s="1"/>
  <c r="A184" i="11" s="1"/>
  <c r="A185" i="11" s="1"/>
  <c r="A186" i="11" s="1"/>
  <c r="A187" i="11" s="1"/>
  <c r="A188" i="11" s="1"/>
  <c r="A189" i="11" s="1"/>
  <c r="A190" i="11" s="1"/>
  <c r="A191" i="11" s="1"/>
  <c r="A192" i="11" s="1"/>
  <c r="A193" i="11" s="1"/>
  <c r="A194" i="11" s="1"/>
  <c r="A195" i="11" s="1"/>
  <c r="A196" i="11" s="1"/>
  <c r="A197" i="11" s="1"/>
  <c r="A198" i="11" s="1"/>
  <c r="A199" i="11" s="1"/>
  <c r="A200" i="11" s="1"/>
  <c r="A201" i="11" s="1"/>
  <c r="A202" i="11" s="1"/>
  <c r="A203" i="11" s="1"/>
  <c r="A204" i="11" s="1"/>
  <c r="A205" i="11" s="1"/>
  <c r="A206" i="11" s="1"/>
  <c r="A207" i="11" s="1"/>
  <c r="A208" i="11" s="1"/>
  <c r="A209" i="11" s="1"/>
  <c r="A210" i="11" s="1"/>
  <c r="A211" i="11" s="1"/>
  <c r="A212" i="11" s="1"/>
  <c r="A213" i="11" s="1"/>
  <c r="A214" i="11" s="1"/>
  <c r="A215" i="11" s="1"/>
  <c r="A216" i="11" s="1"/>
  <c r="A217" i="11" s="1"/>
  <c r="A218" i="11" s="1"/>
  <c r="A219" i="11" s="1"/>
  <c r="A220" i="11" s="1"/>
  <c r="A221" i="11" s="1"/>
  <c r="A222" i="11" s="1"/>
  <c r="A223" i="11" s="1"/>
  <c r="A224" i="11" s="1"/>
  <c r="A225" i="11" s="1"/>
  <c r="A226" i="11" s="1"/>
  <c r="A227" i="11" s="1"/>
  <c r="A228" i="11" s="1"/>
  <c r="A229" i="11" s="1"/>
  <c r="A230" i="11" s="1"/>
  <c r="A231" i="11" s="1"/>
  <c r="A232" i="11" s="1"/>
  <c r="A233" i="11" s="1"/>
  <c r="A234" i="11" s="1"/>
  <c r="A235" i="11" s="1"/>
  <c r="A236" i="11" s="1"/>
  <c r="A237" i="11" s="1"/>
  <c r="A238" i="11" s="1"/>
  <c r="A239" i="11" s="1"/>
  <c r="A240" i="11" s="1"/>
  <c r="A241" i="11" s="1"/>
  <c r="A242" i="11" s="1"/>
  <c r="A243" i="11" s="1"/>
  <c r="A244" i="11" s="1"/>
  <c r="A245" i="11" s="1"/>
  <c r="A246" i="11" s="1"/>
  <c r="A247" i="11" s="1"/>
  <c r="A248" i="11" s="1"/>
  <c r="A249" i="11" s="1"/>
  <c r="A250" i="11" s="1"/>
  <c r="A251" i="11" s="1"/>
  <c r="A252" i="11" s="1"/>
  <c r="A253" i="11" s="1"/>
  <c r="A254" i="11" s="1"/>
  <c r="A255" i="11" s="1"/>
  <c r="A256" i="11" s="1"/>
  <c r="A257" i="11" s="1"/>
  <c r="A258" i="11" s="1"/>
  <c r="A259" i="11" s="1"/>
  <c r="A260" i="11" s="1"/>
  <c r="A261" i="11" s="1"/>
  <c r="A262" i="11" s="1"/>
  <c r="A263" i="11" s="1"/>
  <c r="A264" i="11" s="1"/>
  <c r="A265" i="11" s="1"/>
  <c r="A266" i="11" s="1"/>
  <c r="A267" i="11" s="1"/>
  <c r="A268" i="11" s="1"/>
  <c r="A269" i="11" s="1"/>
  <c r="I133" i="17"/>
  <c r="I131" i="17"/>
  <c r="I127" i="17"/>
  <c r="I132" i="17"/>
  <c r="I129" i="17"/>
  <c r="I130" i="17"/>
  <c r="H131" i="17"/>
  <c r="H127" i="17"/>
  <c r="I126" i="17"/>
  <c r="H130" i="17"/>
  <c r="I128" i="17"/>
  <c r="H132" i="17"/>
  <c r="H126" i="17"/>
  <c r="X55" i="11"/>
  <c r="H129" i="17"/>
  <c r="H128" i="17"/>
  <c r="H125" i="17"/>
  <c r="I125" i="17"/>
  <c r="H124" i="17"/>
  <c r="H133" i="17"/>
  <c r="Q297" i="11"/>
  <c r="AH190" i="11"/>
  <c r="AL194" i="11"/>
  <c r="AH187" i="11"/>
  <c r="AL190" i="11"/>
  <c r="AL186" i="11"/>
  <c r="AH189" i="11"/>
  <c r="AH193" i="11"/>
  <c r="AH191" i="11"/>
  <c r="AL188" i="11"/>
  <c r="AH186" i="11"/>
  <c r="AH197" i="11"/>
  <c r="AL192" i="11"/>
  <c r="AH194" i="11"/>
  <c r="AL197" i="11"/>
  <c r="AH195" i="11"/>
  <c r="AH192" i="11"/>
  <c r="AL189" i="11"/>
  <c r="AH188" i="11"/>
  <c r="AL196" i="11"/>
  <c r="AL193" i="11"/>
  <c r="AL191" i="11"/>
  <c r="AL195" i="11"/>
  <c r="AL187" i="11"/>
  <c r="AH196" i="11"/>
  <c r="Q296" i="11"/>
  <c r="R296" i="11" s="1"/>
  <c r="Q301" i="11"/>
  <c r="Q303" i="11"/>
  <c r="Q298" i="11"/>
  <c r="M296" i="11"/>
  <c r="N296" i="11" s="1"/>
  <c r="Q300" i="11"/>
  <c r="Q302" i="11"/>
  <c r="N304" i="11"/>
  <c r="AL185" i="11"/>
  <c r="AL183" i="11"/>
  <c r="AH175" i="11"/>
  <c r="AH176" i="11"/>
  <c r="AH184" i="11"/>
  <c r="AL178" i="11"/>
  <c r="AL182" i="11"/>
  <c r="AL181" i="11"/>
  <c r="AH185" i="11"/>
  <c r="AL174" i="11"/>
  <c r="AH182" i="11"/>
  <c r="AL177" i="11"/>
  <c r="AH180" i="11"/>
  <c r="AH179" i="11"/>
  <c r="AH183" i="11"/>
  <c r="AH178" i="11"/>
  <c r="AL180" i="11"/>
  <c r="AL176" i="11"/>
  <c r="AL184" i="11"/>
  <c r="AH177" i="11"/>
  <c r="AH181" i="11"/>
  <c r="AH174" i="11"/>
  <c r="AL179" i="11"/>
  <c r="AL175" i="11"/>
  <c r="Y74" i="11"/>
  <c r="I124" i="17"/>
  <c r="V101" i="11"/>
  <c r="V99" i="11"/>
  <c r="V96" i="11"/>
  <c r="V90" i="11"/>
  <c r="V98" i="11"/>
  <c r="Y79" i="11"/>
  <c r="V91" i="11"/>
  <c r="Y77" i="11"/>
  <c r="V94" i="11"/>
  <c r="V100" i="11"/>
  <c r="V93" i="11"/>
  <c r="AH166" i="11"/>
  <c r="AL163" i="11"/>
  <c r="AL168" i="11"/>
  <c r="AH172" i="11"/>
  <c r="AL164" i="11"/>
  <c r="AH169" i="11"/>
  <c r="AL171" i="11"/>
  <c r="AH162" i="11"/>
  <c r="AL166" i="11"/>
  <c r="AL173" i="11"/>
  <c r="AH171" i="11"/>
  <c r="AH164" i="11"/>
  <c r="AH170" i="11"/>
  <c r="AL162" i="11"/>
  <c r="AH167" i="11"/>
  <c r="AL169" i="11"/>
  <c r="AL172" i="11"/>
  <c r="AH165" i="11"/>
  <c r="AH168" i="11"/>
  <c r="AH173" i="11"/>
  <c r="AL165" i="11"/>
  <c r="AL167" i="11"/>
  <c r="AL170" i="11"/>
  <c r="AH163" i="11"/>
  <c r="Y95" i="11"/>
  <c r="Y100" i="11"/>
  <c r="Y90" i="11"/>
  <c r="Y99" i="11"/>
  <c r="Y98" i="11"/>
  <c r="Y97" i="11"/>
  <c r="Y94" i="11"/>
  <c r="Y101" i="11"/>
  <c r="Y91" i="11"/>
  <c r="AH153" i="11"/>
  <c r="H149" i="17" s="1"/>
  <c r="AL157" i="11"/>
  <c r="I153" i="17" s="1"/>
  <c r="AH159" i="11"/>
  <c r="H155" i="17" s="1"/>
  <c r="AL154" i="11"/>
  <c r="I150" i="17" s="1"/>
  <c r="AL155" i="11"/>
  <c r="I151" i="17" s="1"/>
  <c r="AH157" i="11"/>
  <c r="H153" i="17" s="1"/>
  <c r="AL160" i="11"/>
  <c r="I156" i="17" s="1"/>
  <c r="AL152" i="11"/>
  <c r="I148" i="17" s="1"/>
  <c r="AH156" i="11"/>
  <c r="H152" i="17" s="1"/>
  <c r="AL161" i="11"/>
  <c r="I157" i="17" s="1"/>
  <c r="AL153" i="11"/>
  <c r="I149" i="17" s="1"/>
  <c r="AH161" i="11"/>
  <c r="H157" i="17" s="1"/>
  <c r="AL156" i="11"/>
  <c r="I152" i="17" s="1"/>
  <c r="AH160" i="11"/>
  <c r="H156" i="17" s="1"/>
  <c r="AH152" i="11"/>
  <c r="H148" i="17" s="1"/>
  <c r="AH151" i="11"/>
  <c r="H147" i="17" s="1"/>
  <c r="AH158" i="11"/>
  <c r="H154" i="17" s="1"/>
  <c r="AH150" i="11"/>
  <c r="AH155" i="11"/>
  <c r="H151" i="17" s="1"/>
  <c r="AL158" i="11"/>
  <c r="I154" i="17" s="1"/>
  <c r="AL150" i="11"/>
  <c r="AH154" i="11"/>
  <c r="H150" i="17" s="1"/>
  <c r="AL159" i="11"/>
  <c r="I155" i="17" s="1"/>
  <c r="AL151" i="11"/>
  <c r="I147" i="17" s="1"/>
  <c r="Y93" i="11"/>
  <c r="Y78" i="11"/>
  <c r="X98" i="11"/>
  <c r="X99" i="11"/>
  <c r="Z99" i="11"/>
  <c r="X95" i="11"/>
  <c r="Z98" i="11"/>
  <c r="X94" i="11"/>
  <c r="Z94" i="11"/>
  <c r="X90" i="11"/>
  <c r="Z95" i="11"/>
  <c r="X91" i="11"/>
  <c r="Z91" i="11"/>
  <c r="X101" i="11"/>
  <c r="Z101" i="11"/>
  <c r="Z90" i="11"/>
  <c r="X100" i="11"/>
  <c r="Z100" i="11"/>
  <c r="X96" i="11"/>
  <c r="Z96" i="11"/>
  <c r="X92" i="11"/>
  <c r="W64" i="11"/>
  <c r="V88" i="11"/>
  <c r="X97" i="11"/>
  <c r="V74" i="11"/>
  <c r="Z92" i="11"/>
  <c r="X93" i="11"/>
  <c r="Z97" i="11"/>
  <c r="Z93" i="11"/>
  <c r="V92" i="11"/>
  <c r="U99" i="11"/>
  <c r="W99" i="11"/>
  <c r="U95" i="11"/>
  <c r="W95" i="11"/>
  <c r="U91" i="11"/>
  <c r="W91" i="11"/>
  <c r="U101" i="11"/>
  <c r="W101" i="11"/>
  <c r="U97" i="11"/>
  <c r="W97" i="11"/>
  <c r="U93" i="11"/>
  <c r="W93" i="11"/>
  <c r="U98" i="11"/>
  <c r="W98" i="11"/>
  <c r="U94" i="11"/>
  <c r="W94" i="11"/>
  <c r="U90" i="11"/>
  <c r="W90" i="11"/>
  <c r="U100" i="11"/>
  <c r="W100" i="11"/>
  <c r="U96" i="11"/>
  <c r="W96" i="11"/>
  <c r="U92" i="11"/>
  <c r="W92" i="11"/>
  <c r="Y80" i="11"/>
  <c r="V75" i="11"/>
  <c r="W41" i="11"/>
  <c r="W42" i="11"/>
  <c r="W87" i="11"/>
  <c r="W83" i="11"/>
  <c r="V85" i="11"/>
  <c r="W88" i="11"/>
  <c r="W84" i="11"/>
  <c r="Z72" i="11"/>
  <c r="I135" i="17"/>
  <c r="H143" i="17"/>
  <c r="H135" i="17"/>
  <c r="H138" i="17"/>
  <c r="I141" i="17"/>
  <c r="I140" i="17"/>
  <c r="I143" i="17"/>
  <c r="H141" i="17"/>
  <c r="H144" i="17"/>
  <c r="H136" i="17"/>
  <c r="I139" i="17"/>
  <c r="I138" i="17"/>
  <c r="I137" i="17"/>
  <c r="H139" i="17"/>
  <c r="H142" i="17"/>
  <c r="I144" i="17"/>
  <c r="I136" i="17"/>
  <c r="H145" i="17"/>
  <c r="H137" i="17"/>
  <c r="H140" i="17"/>
  <c r="I145" i="17"/>
  <c r="I142" i="17"/>
  <c r="U87" i="11"/>
  <c r="V83" i="11"/>
  <c r="U79" i="11"/>
  <c r="U75" i="11"/>
  <c r="U85" i="11"/>
  <c r="V42" i="11"/>
  <c r="U84" i="11"/>
  <c r="U80" i="11"/>
  <c r="U76" i="11"/>
  <c r="V87" i="11"/>
  <c r="U83" i="11"/>
  <c r="W79" i="11"/>
  <c r="V79" i="11"/>
  <c r="W75" i="11"/>
  <c r="U41" i="11"/>
  <c r="W85" i="11"/>
  <c r="W77" i="11"/>
  <c r="U77" i="11"/>
  <c r="U42" i="11"/>
  <c r="U88" i="11"/>
  <c r="V84" i="11"/>
  <c r="W80" i="11"/>
  <c r="V80" i="11"/>
  <c r="W76" i="11"/>
  <c r="Y87" i="11"/>
  <c r="X83" i="11"/>
  <c r="Z79" i="11"/>
  <c r="Z75" i="11"/>
  <c r="Y41" i="11"/>
  <c r="X41" i="11"/>
  <c r="Z85" i="11"/>
  <c r="Z77" i="11"/>
  <c r="X77" i="11"/>
  <c r="X42" i="11"/>
  <c r="W86" i="11"/>
  <c r="W82" i="11"/>
  <c r="W81" i="11"/>
  <c r="V40" i="11"/>
  <c r="Y88" i="11"/>
  <c r="X88" i="11"/>
  <c r="Y84" i="11"/>
  <c r="Z80" i="11"/>
  <c r="Z76" i="11"/>
  <c r="X7" i="11"/>
  <c r="Z87" i="11"/>
  <c r="Z83" i="11"/>
  <c r="Y75" i="11"/>
  <c r="Z41" i="11"/>
  <c r="Y85" i="11"/>
  <c r="Z42" i="11"/>
  <c r="Z88" i="11"/>
  <c r="Z84" i="11"/>
  <c r="Y76" i="11"/>
  <c r="X84" i="11"/>
  <c r="X80" i="11"/>
  <c r="X76" i="11"/>
  <c r="V86" i="11"/>
  <c r="V82" i="11"/>
  <c r="U82" i="11"/>
  <c r="U78" i="11"/>
  <c r="Y86" i="11"/>
  <c r="X82" i="11"/>
  <c r="X78" i="11"/>
  <c r="X89" i="11"/>
  <c r="Y81" i="11"/>
  <c r="X40" i="11"/>
  <c r="X86" i="11"/>
  <c r="Z78" i="11"/>
  <c r="Z89" i="11"/>
  <c r="U89" i="11"/>
  <c r="V81" i="11"/>
  <c r="X81" i="11"/>
  <c r="Z40" i="11"/>
  <c r="U40" i="11"/>
  <c r="V76" i="11"/>
  <c r="BR301" i="11"/>
  <c r="BR312" i="11"/>
  <c r="BR310" i="11"/>
  <c r="BR308" i="11"/>
  <c r="BR306" i="11"/>
  <c r="BR304" i="11"/>
  <c r="BR302" i="11"/>
  <c r="BR311" i="11"/>
  <c r="BR309" i="11"/>
  <c r="BR307" i="11"/>
  <c r="BR305" i="11"/>
  <c r="BR303" i="11"/>
  <c r="CR301" i="11"/>
  <c r="CR312" i="11"/>
  <c r="CR310" i="11"/>
  <c r="CR308" i="11"/>
  <c r="CR306" i="11"/>
  <c r="CR304" i="11"/>
  <c r="CR309" i="11"/>
  <c r="CR305" i="11"/>
  <c r="CR302" i="11"/>
  <c r="CR311" i="11"/>
  <c r="CR307" i="11"/>
  <c r="CR303" i="11"/>
  <c r="X87" i="11"/>
  <c r="Y83" i="11"/>
  <c r="X79" i="11"/>
  <c r="X75" i="11"/>
  <c r="X85" i="11"/>
  <c r="Y42" i="11"/>
  <c r="Z86" i="11"/>
  <c r="U86" i="11"/>
  <c r="Z82" i="11"/>
  <c r="Y82" i="11"/>
  <c r="W78" i="11"/>
  <c r="V78" i="11"/>
  <c r="W89" i="11"/>
  <c r="V89" i="11"/>
  <c r="Z81" i="11"/>
  <c r="U81" i="11"/>
  <c r="W40" i="11"/>
  <c r="Y40" i="11"/>
  <c r="W72" i="11"/>
  <c r="U11" i="11"/>
  <c r="X43" i="11"/>
  <c r="A6" i="2"/>
  <c r="A7" i="2" s="1"/>
  <c r="A8" i="2" s="1"/>
  <c r="A9" i="2" s="1"/>
  <c r="A10" i="2" s="1"/>
  <c r="A11" i="2" s="1"/>
  <c r="A86" i="2" s="1"/>
  <c r="A87" i="2" s="1"/>
  <c r="A88" i="2" s="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6" i="2" s="1"/>
  <c r="W74" i="11"/>
  <c r="U74" i="11"/>
  <c r="X73" i="11"/>
  <c r="Z74" i="11"/>
  <c r="X74" i="11"/>
  <c r="V73" i="11"/>
  <c r="U73" i="11"/>
  <c r="Z73" i="11"/>
  <c r="U55" i="11"/>
  <c r="W71" i="11"/>
  <c r="W67" i="11"/>
  <c r="Y73" i="11"/>
  <c r="W73" i="11"/>
  <c r="X59" i="11"/>
  <c r="Y55" i="11"/>
  <c r="Z55" i="11"/>
  <c r="W60" i="11"/>
  <c r="Z59" i="11"/>
  <c r="Z68" i="11"/>
  <c r="Y68" i="11"/>
  <c r="Y64" i="11"/>
  <c r="X64" i="11"/>
  <c r="Y72" i="11"/>
  <c r="V55" i="11"/>
  <c r="W68" i="11"/>
  <c r="V68" i="11"/>
  <c r="V64" i="11"/>
  <c r="U64" i="11"/>
  <c r="W56" i="11"/>
  <c r="W62" i="11"/>
  <c r="Z57" i="11"/>
  <c r="V60" i="11"/>
  <c r="Z58" i="11"/>
  <c r="X61" i="11"/>
  <c r="U59" i="11"/>
  <c r="X56" i="11"/>
  <c r="U34" i="11"/>
  <c r="Z71" i="11"/>
  <c r="Z67" i="11"/>
  <c r="Y63" i="11"/>
  <c r="Z70" i="11"/>
  <c r="Y70" i="11"/>
  <c r="V62" i="11"/>
  <c r="U62" i="11"/>
  <c r="Y58" i="11"/>
  <c r="X65" i="11"/>
  <c r="Y65" i="11"/>
  <c r="X57" i="11"/>
  <c r="U56" i="11"/>
  <c r="V34" i="11"/>
  <c r="W34" i="11"/>
  <c r="W70" i="11"/>
  <c r="V70" i="11"/>
  <c r="Z62" i="11"/>
  <c r="Y62" i="11"/>
  <c r="Z54" i="11"/>
  <c r="W69" i="11"/>
  <c r="U65" i="11"/>
  <c r="V65" i="11"/>
  <c r="Y57" i="11"/>
  <c r="U57" i="11"/>
  <c r="X72" i="11"/>
  <c r="U72" i="11"/>
  <c r="V72" i="11"/>
  <c r="X71" i="11"/>
  <c r="X67" i="11"/>
  <c r="W63" i="11"/>
  <c r="Z66" i="11"/>
  <c r="V58" i="11"/>
  <c r="Y54" i="11"/>
  <c r="X69" i="11"/>
  <c r="V61" i="11"/>
  <c r="Z60" i="11"/>
  <c r="Z56" i="11"/>
  <c r="W66" i="11"/>
  <c r="X54" i="11"/>
  <c r="U69" i="11"/>
  <c r="Y71" i="11"/>
  <c r="Y67" i="11"/>
  <c r="X63" i="11"/>
  <c r="W59" i="11"/>
  <c r="Y59" i="11"/>
  <c r="W55" i="11"/>
  <c r="X70" i="11"/>
  <c r="X66" i="11"/>
  <c r="Y66" i="11"/>
  <c r="W58" i="11"/>
  <c r="X58" i="11"/>
  <c r="U54" i="11"/>
  <c r="W54" i="11"/>
  <c r="Z69" i="11"/>
  <c r="Y69" i="11"/>
  <c r="Z65" i="11"/>
  <c r="Z61" i="11"/>
  <c r="U61" i="11"/>
  <c r="V57" i="11"/>
  <c r="X68" i="11"/>
  <c r="X60" i="11"/>
  <c r="Y56" i="11"/>
  <c r="U71" i="11"/>
  <c r="U67" i="11"/>
  <c r="V71" i="11"/>
  <c r="V67" i="11"/>
  <c r="Z63" i="11"/>
  <c r="U63" i="11"/>
  <c r="V59" i="11"/>
  <c r="U70" i="11"/>
  <c r="U66" i="11"/>
  <c r="V66" i="11"/>
  <c r="X62" i="11"/>
  <c r="U58" i="11"/>
  <c r="V54" i="11"/>
  <c r="V69" i="11"/>
  <c r="W65" i="11"/>
  <c r="W61" i="11"/>
  <c r="Y61" i="11"/>
  <c r="W57" i="11"/>
  <c r="U68" i="11"/>
  <c r="Y60" i="11"/>
  <c r="U60" i="11"/>
  <c r="V56" i="11"/>
  <c r="I74" i="17"/>
  <c r="H72" i="17"/>
  <c r="Y45" i="11"/>
  <c r="Y11" i="11"/>
  <c r="Z45" i="11"/>
  <c r="X11" i="11"/>
  <c r="Z11" i="11"/>
  <c r="X45" i="11"/>
  <c r="U6" i="11"/>
  <c r="H67" i="17"/>
  <c r="H70" i="17"/>
  <c r="W44" i="11"/>
  <c r="W8" i="11"/>
  <c r="Y30" i="11"/>
  <c r="Y12" i="11"/>
  <c r="V38" i="11"/>
  <c r="V37" i="11"/>
  <c r="W46" i="11"/>
  <c r="W7" i="11"/>
  <c r="U46" i="11"/>
  <c r="W15" i="11"/>
  <c r="Z39" i="11"/>
  <c r="Y22" i="11"/>
  <c r="Z33" i="11"/>
  <c r="W28" i="11"/>
  <c r="V12" i="11"/>
  <c r="Y16" i="11"/>
  <c r="U43" i="11"/>
  <c r="X19" i="11"/>
  <c r="X37" i="11"/>
  <c r="Y37" i="11"/>
  <c r="Y19" i="11"/>
  <c r="Z35" i="11"/>
  <c r="Z28" i="11"/>
  <c r="Z9" i="11"/>
  <c r="Z31" i="11"/>
  <c r="W22" i="11"/>
  <c r="X10" i="11"/>
  <c r="W33" i="11"/>
  <c r="X29" i="11"/>
  <c r="X25" i="11"/>
  <c r="X21" i="11"/>
  <c r="V20" i="11"/>
  <c r="Z24" i="11"/>
  <c r="Z13" i="11"/>
  <c r="Z38" i="11"/>
  <c r="W49" i="11"/>
  <c r="Z43" i="11"/>
  <c r="W30" i="11"/>
  <c r="Z23" i="11"/>
  <c r="X18" i="11"/>
  <c r="Z32" i="11"/>
  <c r="Y7" i="11"/>
  <c r="Z37" i="11"/>
  <c r="Z27" i="11"/>
  <c r="W50" i="11"/>
  <c r="Z47" i="11"/>
  <c r="W26" i="11"/>
  <c r="X14" i="11"/>
  <c r="U16" i="11"/>
  <c r="Z17" i="11"/>
  <c r="Y15" i="11"/>
  <c r="W32" i="11"/>
  <c r="W24" i="11"/>
  <c r="V44" i="11"/>
  <c r="V8" i="11"/>
  <c r="U44" i="11"/>
  <c r="X30" i="11"/>
  <c r="Z36" i="11"/>
  <c r="X6" i="11"/>
  <c r="Y43" i="11"/>
  <c r="X34" i="11"/>
  <c r="Z34" i="11"/>
  <c r="Y34" i="11"/>
  <c r="W37" i="11"/>
  <c r="X38" i="11"/>
  <c r="U33" i="11"/>
  <c r="W19" i="11"/>
  <c r="U38" i="11"/>
  <c r="W20" i="11"/>
  <c r="Y8" i="11"/>
  <c r="W38" i="11"/>
  <c r="Y38" i="11"/>
  <c r="Z20" i="11"/>
  <c r="X27" i="11"/>
  <c r="W11" i="11"/>
  <c r="X33" i="11"/>
  <c r="U20" i="11"/>
  <c r="W14" i="11"/>
  <c r="V27" i="11"/>
  <c r="V23" i="11"/>
  <c r="X20" i="11"/>
  <c r="Y18" i="11"/>
  <c r="V14" i="11"/>
  <c r="W9" i="11"/>
  <c r="U7" i="11"/>
  <c r="Y31" i="11"/>
  <c r="W27" i="11"/>
  <c r="W29" i="11"/>
  <c r="W25" i="11"/>
  <c r="W21" i="11"/>
  <c r="X16" i="11"/>
  <c r="U8" i="11"/>
  <c r="X8" i="11"/>
  <c r="X28" i="11"/>
  <c r="Y9" i="11"/>
  <c r="U24" i="11"/>
  <c r="U9" i="11"/>
  <c r="V6" i="11"/>
  <c r="X52" i="11"/>
  <c r="W53" i="11"/>
  <c r="X23" i="11"/>
  <c r="Z18" i="11"/>
  <c r="Z16" i="11"/>
  <c r="X36" i="11"/>
  <c r="Y32" i="11"/>
  <c r="Y52" i="11"/>
  <c r="Y35" i="11"/>
  <c r="X35" i="11"/>
  <c r="Z7" i="11"/>
  <c r="Z52" i="11"/>
  <c r="V46" i="11"/>
  <c r="W12" i="11"/>
  <c r="U13" i="11"/>
  <c r="U10" i="11"/>
  <c r="U39" i="11"/>
  <c r="W13" i="11"/>
  <c r="V15" i="11"/>
  <c r="V13" i="11"/>
  <c r="W39" i="11"/>
  <c r="U15" i="11"/>
  <c r="V26" i="11"/>
  <c r="Y47" i="11"/>
  <c r="X47" i="11"/>
  <c r="V45" i="11"/>
  <c r="U18" i="11"/>
  <c r="U22" i="11"/>
  <c r="Z10" i="11"/>
  <c r="V18" i="11"/>
  <c r="X15" i="11"/>
  <c r="V30" i="11"/>
  <c r="W23" i="11"/>
  <c r="Y44" i="11"/>
  <c r="W35" i="11"/>
  <c r="V35" i="11"/>
  <c r="V7" i="11"/>
  <c r="Z46" i="11"/>
  <c r="Z8" i="11"/>
  <c r="Y24" i="11"/>
  <c r="X24" i="11"/>
  <c r="Z26" i="11"/>
  <c r="X17" i="11"/>
  <c r="U27" i="11"/>
  <c r="W51" i="11"/>
  <c r="U23" i="11"/>
  <c r="U52" i="11"/>
  <c r="X53" i="11"/>
  <c r="Y39" i="11"/>
  <c r="V31" i="11"/>
  <c r="V28" i="11"/>
  <c r="Y17" i="11"/>
  <c r="Z51" i="11"/>
  <c r="Z50" i="11"/>
  <c r="W43" i="11"/>
  <c r="V47" i="11"/>
  <c r="V43" i="11"/>
  <c r="V50" i="11"/>
  <c r="U47" i="11"/>
  <c r="W45" i="11"/>
  <c r="X46" i="11"/>
  <c r="W36" i="11"/>
  <c r="W16" i="11"/>
  <c r="V16" i="11"/>
  <c r="U26" i="11"/>
  <c r="X22" i="11"/>
  <c r="W18" i="11"/>
  <c r="W10" i="11"/>
  <c r="X39" i="11"/>
  <c r="V33" i="11"/>
  <c r="V29" i="11"/>
  <c r="V25" i="11"/>
  <c r="V21" i="11"/>
  <c r="W17" i="11"/>
  <c r="Y10" i="11"/>
  <c r="Y23" i="11"/>
  <c r="Z29" i="11"/>
  <c r="Z25" i="11"/>
  <c r="Z21" i="11"/>
  <c r="Z15" i="11"/>
  <c r="U12" i="11"/>
  <c r="Z44" i="11"/>
  <c r="U36" i="11"/>
  <c r="X12" i="11"/>
  <c r="V19" i="11"/>
  <c r="U45" i="11"/>
  <c r="V9" i="11"/>
  <c r="V32" i="11"/>
  <c r="V24" i="11"/>
  <c r="Y13" i="11"/>
  <c r="U32" i="11"/>
  <c r="X13" i="11"/>
  <c r="U17" i="11"/>
  <c r="Z6" i="11"/>
  <c r="Y51" i="11"/>
  <c r="X51" i="11"/>
  <c r="U31" i="11"/>
  <c r="U37" i="11"/>
  <c r="V52" i="11"/>
  <c r="Y53" i="11"/>
  <c r="U53" i="11"/>
  <c r="Z49" i="11"/>
  <c r="U50" i="11"/>
  <c r="X50" i="11"/>
  <c r="Y50" i="11"/>
  <c r="Y46" i="11"/>
  <c r="U14" i="11"/>
  <c r="X31" i="11"/>
  <c r="Y26" i="11"/>
  <c r="U30" i="11"/>
  <c r="X26" i="11"/>
  <c r="Y20" i="11"/>
  <c r="Z14" i="11"/>
  <c r="V39" i="11"/>
  <c r="Y33" i="11"/>
  <c r="Y29" i="11"/>
  <c r="Y25" i="11"/>
  <c r="Y21" i="11"/>
  <c r="U19" i="11"/>
  <c r="Y14" i="11"/>
  <c r="V10" i="11"/>
  <c r="Y27" i="11"/>
  <c r="V22" i="11"/>
  <c r="W31" i="11"/>
  <c r="U29" i="11"/>
  <c r="U25" i="11"/>
  <c r="U21" i="11"/>
  <c r="V11" i="11"/>
  <c r="X44" i="11"/>
  <c r="V36" i="11"/>
  <c r="Y36" i="11"/>
  <c r="U35" i="11"/>
  <c r="Z12" i="11"/>
  <c r="Z19" i="11"/>
  <c r="Y28" i="11"/>
  <c r="V17" i="11"/>
  <c r="X32" i="11"/>
  <c r="Z30" i="11"/>
  <c r="Z22" i="11"/>
  <c r="U28" i="11"/>
  <c r="X9" i="11"/>
  <c r="W6" i="11"/>
  <c r="Y6" i="11"/>
  <c r="V51" i="11"/>
  <c r="U51" i="11"/>
  <c r="W52" i="11"/>
  <c r="V53" i="11"/>
  <c r="Z53" i="11"/>
  <c r="S49" i="11"/>
  <c r="Y49" i="11" s="1"/>
  <c r="R49" i="11"/>
  <c r="X49" i="11" s="1"/>
  <c r="N49" i="11"/>
  <c r="U49" i="11" s="1"/>
  <c r="O49" i="11"/>
  <c r="V49" i="11" s="1"/>
  <c r="Q48" i="11"/>
  <c r="AC2" i="11" s="1"/>
  <c r="AC1" i="11" s="1"/>
  <c r="S48" i="11"/>
  <c r="R48" i="11"/>
  <c r="CS300" i="11"/>
  <c r="BS300" i="11"/>
  <c r="O48" i="11"/>
  <c r="N48" i="11"/>
  <c r="C59" i="10"/>
  <c r="C60" i="10" s="1"/>
  <c r="C16" i="10"/>
  <c r="A58" i="10"/>
  <c r="A15" i="10"/>
  <c r="A270" i="11" l="1"/>
  <c r="A271" i="11" s="1"/>
  <c r="A272" i="11" s="1"/>
  <c r="A273" i="11" s="1"/>
  <c r="A274" i="11" s="1"/>
  <c r="A275" i="11" s="1"/>
  <c r="A276" i="11" s="1"/>
  <c r="A277" i="11" s="1"/>
  <c r="A278" i="11" s="1"/>
  <c r="A279" i="11" s="1"/>
  <c r="A280" i="11" s="1"/>
  <c r="A281" i="11" s="1"/>
  <c r="A282" i="11" s="1"/>
  <c r="A283" i="11" s="1"/>
  <c r="A284" i="11" s="1"/>
  <c r="A285" i="11" s="1"/>
  <c r="A286" i="11" s="1"/>
  <c r="A287" i="11" s="1"/>
  <c r="A288" i="11" s="1"/>
  <c r="A289" i="11" s="1"/>
  <c r="A290" i="11" s="1"/>
  <c r="A291" i="11" s="1"/>
  <c r="A292" i="11" s="1"/>
  <c r="A293" i="11" s="1"/>
  <c r="AW69" i="10" s="1"/>
  <c r="AH310" i="11"/>
  <c r="AH308" i="11"/>
  <c r="AI308" i="11" s="1"/>
  <c r="AL308" i="11"/>
  <c r="AL309" i="11"/>
  <c r="AL310" i="11"/>
  <c r="AH311" i="11"/>
  <c r="AH309" i="11"/>
  <c r="AI309" i="11" s="1"/>
  <c r="AL311" i="11"/>
  <c r="AY66" i="10"/>
  <c r="AX69" i="10"/>
  <c r="AX66" i="10"/>
  <c r="CG66" i="10"/>
  <c r="BT69" i="10"/>
  <c r="AP66" i="10"/>
  <c r="AO69" i="10"/>
  <c r="AN69" i="10"/>
  <c r="AN66" i="10"/>
  <c r="AS66" i="10"/>
  <c r="BB66" i="10"/>
  <c r="BA69" i="10"/>
  <c r="BC69" i="10"/>
  <c r="DO66" i="10"/>
  <c r="CN66" i="10"/>
  <c r="BA66" i="10"/>
  <c r="AT69" i="10"/>
  <c r="BC66" i="10"/>
  <c r="AU69" i="10"/>
  <c r="AZ66" i="10"/>
  <c r="DK69" i="10"/>
  <c r="BQ69" i="10"/>
  <c r="DH66" i="10"/>
  <c r="AM69" i="10"/>
  <c r="AQ69" i="10"/>
  <c r="AP69" i="10"/>
  <c r="AQ66" i="10"/>
  <c r="AW66" i="10"/>
  <c r="AU66" i="10"/>
  <c r="CT69" i="10"/>
  <c r="CL69" i="10"/>
  <c r="BX69" i="10"/>
  <c r="AZ69" i="10"/>
  <c r="AT66" i="10"/>
  <c r="AV69" i="10"/>
  <c r="CP69" i="10"/>
  <c r="CZ69" i="10"/>
  <c r="CX66" i="10"/>
  <c r="DG69" i="10"/>
  <c r="DD66" i="10"/>
  <c r="DP66" i="10"/>
  <c r="DL66" i="10"/>
  <c r="BT66" i="10"/>
  <c r="DA66" i="10"/>
  <c r="BO66" i="10"/>
  <c r="CH66" i="10"/>
  <c r="CA66" i="10"/>
  <c r="AV66" i="10"/>
  <c r="DR66" i="10"/>
  <c r="DQ69" i="10"/>
  <c r="CV69" i="10"/>
  <c r="DE66" i="10"/>
  <c r="DC69" i="10"/>
  <c r="CX69" i="10"/>
  <c r="DE69" i="10"/>
  <c r="BM69" i="10"/>
  <c r="DJ66" i="10"/>
  <c r="DI69" i="10"/>
  <c r="DF66" i="10"/>
  <c r="DD69" i="10"/>
  <c r="BY66" i="10"/>
  <c r="AY69" i="10"/>
  <c r="AS69" i="10"/>
  <c r="AS63" i="10" s="1"/>
  <c r="DM69" i="10"/>
  <c r="CM66" i="10"/>
  <c r="DO69" i="10"/>
  <c r="DO63" i="10" s="1"/>
  <c r="DK66" i="10"/>
  <c r="DI66" i="10"/>
  <c r="DB69" i="10"/>
  <c r="DG66" i="10"/>
  <c r="BP69" i="10"/>
  <c r="CK69" i="10"/>
  <c r="BE66" i="10"/>
  <c r="CE66" i="10"/>
  <c r="BU69" i="10"/>
  <c r="DR69" i="10"/>
  <c r="CF66" i="10"/>
  <c r="DF69" i="10"/>
  <c r="CR66" i="10"/>
  <c r="CF69" i="10"/>
  <c r="CO66" i="10"/>
  <c r="DP69" i="10"/>
  <c r="CI69" i="10"/>
  <c r="CO69" i="10"/>
  <c r="BL66" i="10"/>
  <c r="CN69" i="10"/>
  <c r="CR69" i="10"/>
  <c r="CC66" i="10"/>
  <c r="CJ66" i="10"/>
  <c r="CS66" i="10"/>
  <c r="CY69" i="10"/>
  <c r="BR69" i="10"/>
  <c r="AP63" i="10"/>
  <c r="CL66" i="10"/>
  <c r="CW66" i="10"/>
  <c r="CG69" i="10"/>
  <c r="CG63" i="10" s="1"/>
  <c r="CU69" i="10"/>
  <c r="BZ66" i="10"/>
  <c r="CH69" i="10"/>
  <c r="CH63" i="10" s="1"/>
  <c r="BW66" i="10"/>
  <c r="CB69" i="10"/>
  <c r="BH66" i="10"/>
  <c r="DB66" i="10"/>
  <c r="CQ69" i="10"/>
  <c r="BI66" i="10"/>
  <c r="BK69" i="10"/>
  <c r="CM69" i="10"/>
  <c r="BJ66" i="10"/>
  <c r="BE69" i="10"/>
  <c r="BE63" i="10" s="1"/>
  <c r="CX63" i="10"/>
  <c r="CQ66" i="10"/>
  <c r="CW69" i="10"/>
  <c r="DC66" i="10"/>
  <c r="BU66" i="10"/>
  <c r="BI69" i="10"/>
  <c r="CD69" i="10"/>
  <c r="BG66" i="10"/>
  <c r="CU66" i="10"/>
  <c r="DL69" i="10"/>
  <c r="DL63" i="10" s="1"/>
  <c r="BM66" i="10"/>
  <c r="BW69" i="10"/>
  <c r="BY69" i="10"/>
  <c r="DH69" i="10"/>
  <c r="BL69" i="10"/>
  <c r="BF69" i="10"/>
  <c r="BN69" i="10"/>
  <c r="BX66" i="10"/>
  <c r="BZ69" i="10"/>
  <c r="CK66" i="10"/>
  <c r="DA69" i="10"/>
  <c r="BK66" i="10"/>
  <c r="CC69" i="10"/>
  <c r="BV69" i="10"/>
  <c r="BR66" i="10"/>
  <c r="BG69" i="10"/>
  <c r="BD69" i="10"/>
  <c r="CJ69" i="10"/>
  <c r="DJ69" i="10"/>
  <c r="BJ69" i="10"/>
  <c r="DN66" i="10"/>
  <c r="CA69" i="10"/>
  <c r="BF66" i="10"/>
  <c r="BP66" i="10"/>
  <c r="DQ66" i="10"/>
  <c r="DQ63" i="10" s="1"/>
  <c r="BQ66" i="10"/>
  <c r="BQ63" i="10" s="1"/>
  <c r="CI66" i="10"/>
  <c r="CY66" i="10"/>
  <c r="DN69" i="10"/>
  <c r="BN66" i="10"/>
  <c r="DM66" i="10"/>
  <c r="CE69" i="10"/>
  <c r="CE63" i="10" s="1"/>
  <c r="CB66" i="10"/>
  <c r="CT66" i="10"/>
  <c r="CT63" i="10" s="1"/>
  <c r="CP66" i="10"/>
  <c r="CS69" i="10"/>
  <c r="BD66" i="10"/>
  <c r="CD66" i="10"/>
  <c r="BH69" i="10"/>
  <c r="BS69" i="10"/>
  <c r="BS66" i="10"/>
  <c r="BV66" i="10"/>
  <c r="A150" i="2"/>
  <c r="A151" i="2" s="1"/>
  <c r="A152" i="2" s="1"/>
  <c r="A153" i="2" s="1"/>
  <c r="A154" i="2" s="1"/>
  <c r="A155" i="2" s="1"/>
  <c r="A156" i="2" s="1"/>
  <c r="A157" i="2" s="1"/>
  <c r="A158" i="2" s="1"/>
  <c r="A159" i="2" s="1"/>
  <c r="A160" i="2" s="1"/>
  <c r="A161" i="2" s="1"/>
  <c r="A162" i="2" s="1"/>
  <c r="A163" i="2" s="1"/>
  <c r="A164" i="2" s="1"/>
  <c r="A165" i="2" s="1"/>
  <c r="A166" i="2" s="1"/>
  <c r="A167" i="2" s="1"/>
  <c r="A168" i="2" s="1"/>
  <c r="A169" i="2" s="1"/>
  <c r="A170" i="2" s="1"/>
  <c r="A171" i="2" s="1"/>
  <c r="A172" i="2" s="1"/>
  <c r="A173" i="2" s="1"/>
  <c r="A174" i="2" s="1"/>
  <c r="A175" i="2" s="1"/>
  <c r="A176" i="2" s="1"/>
  <c r="A177" i="2" s="1"/>
  <c r="A178" i="2" s="1"/>
  <c r="A179" i="2" s="1"/>
  <c r="A180" i="2" s="1"/>
  <c r="A181" i="2" s="1"/>
  <c r="A182" i="2" s="1"/>
  <c r="A183" i="2" s="1"/>
  <c r="A184" i="2" s="1"/>
  <c r="A185" i="2" s="1"/>
  <c r="A186" i="2" s="1"/>
  <c r="A187" i="2" s="1"/>
  <c r="A188" i="2" s="1"/>
  <c r="A189" i="2" s="1"/>
  <c r="A190" i="2" s="1"/>
  <c r="A191" i="2" s="1"/>
  <c r="A192" i="2" s="1"/>
  <c r="A193" i="2" s="1"/>
  <c r="A194" i="2" s="1"/>
  <c r="A195" i="2" s="1"/>
  <c r="A196" i="2" s="1"/>
  <c r="A197" i="2" s="1"/>
  <c r="A198" i="2" s="1"/>
  <c r="A199" i="2" s="1"/>
  <c r="A200" i="2" s="1"/>
  <c r="A201" i="2" s="1"/>
  <c r="A202" i="2" s="1"/>
  <c r="A203" i="2" s="1"/>
  <c r="A204" i="2" s="1"/>
  <c r="A205" i="2" s="1"/>
  <c r="A206" i="2" s="1"/>
  <c r="A207" i="2" s="1"/>
  <c r="A208" i="2" s="1"/>
  <c r="A209" i="2" s="1"/>
  <c r="A210" i="2" s="1"/>
  <c r="A211" i="2" s="1"/>
  <c r="A212" i="2" s="1"/>
  <c r="A213" i="2" s="1"/>
  <c r="A214" i="2" s="1"/>
  <c r="A215" i="2" s="1"/>
  <c r="A216" i="2" s="1"/>
  <c r="A217" i="2" s="1"/>
  <c r="A218" i="2" s="1"/>
  <c r="A219" i="2" s="1"/>
  <c r="A220" i="2" s="1"/>
  <c r="A221" i="2" s="1"/>
  <c r="A222" i="2" s="1"/>
  <c r="A223" i="2" s="1"/>
  <c r="A224" i="2" s="1"/>
  <c r="A225" i="2" s="1"/>
  <c r="A226" i="2" s="1"/>
  <c r="A227" i="2" s="1"/>
  <c r="A228" i="2" s="1"/>
  <c r="A229" i="2" s="1"/>
  <c r="A230" i="2" s="1"/>
  <c r="A231" i="2" s="1"/>
  <c r="A232" i="2" s="1"/>
  <c r="A233" i="2" s="1"/>
  <c r="A234" i="2" s="1"/>
  <c r="A235" i="2" s="1"/>
  <c r="A236" i="2" s="1"/>
  <c r="A237" i="2" s="1"/>
  <c r="A238" i="2" s="1"/>
  <c r="A239" i="2" s="1"/>
  <c r="A240" i="2" s="1"/>
  <c r="A241" i="2" s="1"/>
  <c r="A242" i="2" s="1"/>
  <c r="A243" i="2" s="1"/>
  <c r="A244" i="2" s="1"/>
  <c r="A245" i="2" s="1"/>
  <c r="A246" i="2" s="1"/>
  <c r="A247" i="2" s="1"/>
  <c r="A248" i="2" s="1"/>
  <c r="A249" i="2" s="1"/>
  <c r="A250" i="2" s="1"/>
  <c r="A251" i="2" s="1"/>
  <c r="A252" i="2" s="1"/>
  <c r="A253" i="2" s="1"/>
  <c r="A254" i="2" s="1"/>
  <c r="A255" i="2" s="1"/>
  <c r="A256" i="2" s="1"/>
  <c r="A257" i="2" s="1"/>
  <c r="A258" i="2" s="1"/>
  <c r="A259" i="2" s="1"/>
  <c r="A260" i="2" s="1"/>
  <c r="A261" i="2" s="1"/>
  <c r="A262" i="2" s="1"/>
  <c r="A263" i="2" s="1"/>
  <c r="A264" i="2" s="1"/>
  <c r="A265" i="2" s="1"/>
  <c r="A266" i="2" s="1"/>
  <c r="A267" i="2" s="1"/>
  <c r="A268" i="2" s="1"/>
  <c r="A269" i="2" s="1"/>
  <c r="A270" i="2" s="1"/>
  <c r="A271" i="2" s="1"/>
  <c r="A272" i="2" s="1"/>
  <c r="A273" i="2" s="1"/>
  <c r="A274" i="2" s="1"/>
  <c r="A275" i="2" s="1"/>
  <c r="A276" i="2" s="1"/>
  <c r="A277" i="2" s="1"/>
  <c r="A278" i="2" s="1"/>
  <c r="A279" i="2" s="1"/>
  <c r="A280" i="2" s="1"/>
  <c r="A281" i="2" s="1"/>
  <c r="A282" i="2" s="1"/>
  <c r="A283" i="2" s="1"/>
  <c r="A284" i="2" s="1"/>
  <c r="A285" i="2" s="1"/>
  <c r="A286" i="2" s="1"/>
  <c r="A287" i="2" s="1"/>
  <c r="A288" i="2" s="1"/>
  <c r="A289" i="2" s="1"/>
  <c r="A290" i="2" s="1"/>
  <c r="A291" i="2" s="1"/>
  <c r="A292" i="2" s="1"/>
  <c r="A293" i="2" s="1"/>
  <c r="AM308" i="11"/>
  <c r="H182" i="17"/>
  <c r="AR69" i="10"/>
  <c r="I182" i="17"/>
  <c r="AR66" i="10"/>
  <c r="I183" i="17"/>
  <c r="H188" i="17"/>
  <c r="I186" i="17"/>
  <c r="I190" i="17"/>
  <c r="H192" i="17"/>
  <c r="H184" i="17"/>
  <c r="H191" i="17"/>
  <c r="H183" i="17"/>
  <c r="I187" i="17"/>
  <c r="I189" i="17"/>
  <c r="I193" i="17"/>
  <c r="H190" i="17"/>
  <c r="H193" i="17"/>
  <c r="I184" i="17"/>
  <c r="H187" i="17"/>
  <c r="I191" i="17"/>
  <c r="I192" i="17"/>
  <c r="I185" i="17"/>
  <c r="I188" i="17"/>
  <c r="H189" i="17"/>
  <c r="H185" i="17"/>
  <c r="H186" i="17"/>
  <c r="H123" i="17"/>
  <c r="I123" i="17"/>
  <c r="N310" i="11"/>
  <c r="Q299" i="11"/>
  <c r="R299" i="11" s="1"/>
  <c r="N299" i="11"/>
  <c r="N309" i="11"/>
  <c r="N301" i="11"/>
  <c r="R302" i="11"/>
  <c r="N297" i="11"/>
  <c r="I175" i="17"/>
  <c r="H173" i="17"/>
  <c r="H175" i="17"/>
  <c r="H178" i="17"/>
  <c r="I174" i="17"/>
  <c r="I179" i="17"/>
  <c r="H174" i="17"/>
  <c r="H179" i="17"/>
  <c r="I170" i="17"/>
  <c r="H180" i="17"/>
  <c r="H171" i="17"/>
  <c r="H170" i="17"/>
  <c r="I180" i="17"/>
  <c r="I172" i="17"/>
  <c r="H176" i="17"/>
  <c r="I173" i="17"/>
  <c r="H181" i="17"/>
  <c r="H172" i="17"/>
  <c r="H177" i="17"/>
  <c r="I171" i="17"/>
  <c r="I176" i="17"/>
  <c r="I177" i="17"/>
  <c r="I178" i="17"/>
  <c r="I181" i="17"/>
  <c r="R297" i="11"/>
  <c r="I158" i="17"/>
  <c r="H158" i="17"/>
  <c r="R298" i="11"/>
  <c r="N300" i="11"/>
  <c r="N302" i="11"/>
  <c r="N303" i="11"/>
  <c r="R303" i="11"/>
  <c r="R304" i="11"/>
  <c r="N308" i="11"/>
  <c r="R301" i="11"/>
  <c r="N298" i="11"/>
  <c r="H159" i="17"/>
  <c r="I161" i="17"/>
  <c r="H169" i="17"/>
  <c r="H166" i="17"/>
  <c r="I166" i="17"/>
  <c r="I163" i="17"/>
  <c r="H164" i="17"/>
  <c r="I169" i="17"/>
  <c r="H161" i="17"/>
  <c r="I165" i="17"/>
  <c r="H160" i="17"/>
  <c r="H167" i="17"/>
  <c r="I162" i="17"/>
  <c r="H165" i="17"/>
  <c r="I164" i="17"/>
  <c r="I159" i="17"/>
  <c r="H162" i="17"/>
  <c r="I168" i="17"/>
  <c r="H163" i="17"/>
  <c r="I167" i="17"/>
  <c r="I160" i="17"/>
  <c r="H168" i="17"/>
  <c r="I146" i="17"/>
  <c r="H146" i="17"/>
  <c r="I134" i="17"/>
  <c r="H134" i="17"/>
  <c r="H110" i="17"/>
  <c r="I122" i="17"/>
  <c r="I110" i="17"/>
  <c r="I98" i="17"/>
  <c r="I86" i="17"/>
  <c r="H122" i="17"/>
  <c r="H98" i="17"/>
  <c r="BS311" i="11"/>
  <c r="BS309" i="11"/>
  <c r="BS307" i="11"/>
  <c r="BS305" i="11"/>
  <c r="BS303" i="11"/>
  <c r="BS312" i="11"/>
  <c r="BS310" i="11"/>
  <c r="BS308" i="11"/>
  <c r="BS306" i="11"/>
  <c r="BS304" i="11"/>
  <c r="BS302" i="11"/>
  <c r="BS301" i="11"/>
  <c r="CR313" i="11"/>
  <c r="CR314" i="11"/>
  <c r="BR313" i="11"/>
  <c r="BR314" i="11"/>
  <c r="CS311" i="11"/>
  <c r="CS309" i="11"/>
  <c r="CS307" i="11"/>
  <c r="CS305" i="11"/>
  <c r="CS303" i="11"/>
  <c r="CS301" i="11"/>
  <c r="CS312" i="11"/>
  <c r="CS308" i="11"/>
  <c r="CS304" i="11"/>
  <c r="CS302" i="11"/>
  <c r="CS310" i="11"/>
  <c r="CS306" i="11"/>
  <c r="D16" i="10"/>
  <c r="E16" i="10" s="1"/>
  <c r="E8" i="18" s="1"/>
  <c r="E6" i="18" s="1"/>
  <c r="C8" i="18"/>
  <c r="C6" i="18" s="1"/>
  <c r="H86" i="17"/>
  <c r="H71" i="17"/>
  <c r="I73" i="17"/>
  <c r="H68" i="17"/>
  <c r="I67" i="17"/>
  <c r="I70" i="17"/>
  <c r="I72" i="17"/>
  <c r="I71" i="17"/>
  <c r="H69" i="17"/>
  <c r="I68" i="17"/>
  <c r="I69" i="17"/>
  <c r="H73" i="17"/>
  <c r="I120" i="17"/>
  <c r="I114" i="17"/>
  <c r="I112" i="17"/>
  <c r="I116" i="17"/>
  <c r="I111" i="17"/>
  <c r="I119" i="17"/>
  <c r="I118" i="17"/>
  <c r="I117" i="17"/>
  <c r="I113" i="17"/>
  <c r="I121" i="17"/>
  <c r="I115" i="17"/>
  <c r="I100" i="17"/>
  <c r="I105" i="17"/>
  <c r="I104" i="17"/>
  <c r="I109" i="17"/>
  <c r="I106" i="17"/>
  <c r="I108" i="17"/>
  <c r="I107" i="17"/>
  <c r="I99" i="17"/>
  <c r="I102" i="17"/>
  <c r="I103" i="17"/>
  <c r="I101" i="17"/>
  <c r="I87" i="17"/>
  <c r="I90" i="17"/>
  <c r="I93" i="17"/>
  <c r="I91" i="17"/>
  <c r="I94" i="17"/>
  <c r="I88" i="17"/>
  <c r="I96" i="17"/>
  <c r="I89" i="17"/>
  <c r="I97" i="17"/>
  <c r="I95" i="17"/>
  <c r="I92" i="17"/>
  <c r="I83" i="17"/>
  <c r="I77" i="17"/>
  <c r="I85" i="17"/>
  <c r="I80" i="17"/>
  <c r="I81" i="17"/>
  <c r="I76" i="17"/>
  <c r="I75" i="17"/>
  <c r="I78" i="17"/>
  <c r="I84" i="17"/>
  <c r="I79" i="17"/>
  <c r="I82" i="17"/>
  <c r="H114" i="17"/>
  <c r="H116" i="17"/>
  <c r="H111" i="17"/>
  <c r="H119" i="17"/>
  <c r="H118" i="17"/>
  <c r="H112" i="17"/>
  <c r="H120" i="17"/>
  <c r="H121" i="17"/>
  <c r="H113" i="17"/>
  <c r="H115" i="17"/>
  <c r="H117" i="17"/>
  <c r="H109" i="17"/>
  <c r="H105" i="17"/>
  <c r="H106" i="17"/>
  <c r="H108" i="17"/>
  <c r="H104" i="17"/>
  <c r="H102" i="17"/>
  <c r="H100" i="17"/>
  <c r="H107" i="17"/>
  <c r="H103" i="17"/>
  <c r="H101" i="17"/>
  <c r="H96" i="17"/>
  <c r="H97" i="17"/>
  <c r="H95" i="17"/>
  <c r="H99" i="17"/>
  <c r="H87" i="17"/>
  <c r="H91" i="17"/>
  <c r="H88" i="17"/>
  <c r="H92" i="17"/>
  <c r="H94" i="17"/>
  <c r="H89" i="17"/>
  <c r="H90" i="17"/>
  <c r="H93" i="17"/>
  <c r="V89" i="14"/>
  <c r="H76" i="17"/>
  <c r="V85" i="14"/>
  <c r="H75" i="17"/>
  <c r="V84" i="14"/>
  <c r="V87" i="14"/>
  <c r="X87" i="14" s="1"/>
  <c r="V90" i="14"/>
  <c r="V86" i="14"/>
  <c r="X86" i="14" s="1"/>
  <c r="V88" i="14"/>
  <c r="H74" i="17"/>
  <c r="V83" i="14"/>
  <c r="H78" i="17"/>
  <c r="H81" i="17"/>
  <c r="H77" i="17"/>
  <c r="H80" i="17"/>
  <c r="H79" i="17"/>
  <c r="H82" i="17"/>
  <c r="H83" i="17"/>
  <c r="H84" i="17"/>
  <c r="H85" i="17"/>
  <c r="U48" i="11"/>
  <c r="Y48" i="11"/>
  <c r="X48" i="11"/>
  <c r="V48" i="11"/>
  <c r="Z48" i="11"/>
  <c r="W48" i="11"/>
  <c r="C17" i="10"/>
  <c r="D59" i="10"/>
  <c r="B49" i="11"/>
  <c r="B64" i="11"/>
  <c r="B51" i="11"/>
  <c r="B58" i="11"/>
  <c r="B63" i="11"/>
  <c r="B66" i="11"/>
  <c r="B78" i="11"/>
  <c r="B76" i="11"/>
  <c r="B79" i="11"/>
  <c r="B89" i="11"/>
  <c r="B88" i="11"/>
  <c r="B94" i="11"/>
  <c r="B101" i="11"/>
  <c r="CT300" i="11"/>
  <c r="B53" i="11"/>
  <c r="B52" i="11"/>
  <c r="B65" i="11"/>
  <c r="B55" i="11"/>
  <c r="B62" i="11"/>
  <c r="B67" i="11"/>
  <c r="B70" i="11"/>
  <c r="B81" i="11"/>
  <c r="B80" i="11"/>
  <c r="B83" i="11"/>
  <c r="B92" i="11"/>
  <c r="B91" i="11"/>
  <c r="B98" i="11"/>
  <c r="B100" i="11"/>
  <c r="B56" i="11"/>
  <c r="B57" i="11"/>
  <c r="B68" i="11"/>
  <c r="B59" i="11"/>
  <c r="B50" i="11"/>
  <c r="B61" i="11"/>
  <c r="B71" i="11"/>
  <c r="B74" i="11"/>
  <c r="B82" i="11"/>
  <c r="B84" i="11"/>
  <c r="B87" i="11"/>
  <c r="B93" i="11"/>
  <c r="B95" i="11"/>
  <c r="B99" i="11"/>
  <c r="BT300" i="11"/>
  <c r="B60" i="11"/>
  <c r="B69" i="11"/>
  <c r="B48" i="11"/>
  <c r="B54" i="11"/>
  <c r="B72" i="11"/>
  <c r="B85" i="11"/>
  <c r="B77" i="11"/>
  <c r="B73" i="11"/>
  <c r="B75" i="11"/>
  <c r="B86" i="11"/>
  <c r="B96" i="11"/>
  <c r="B90" i="11"/>
  <c r="B97" i="11"/>
  <c r="CI63" i="10" l="1"/>
  <c r="CL63" i="10"/>
  <c r="CN63" i="10"/>
  <c r="AU63" i="10"/>
  <c r="AW63" i="10"/>
  <c r="BB69" i="10"/>
  <c r="BB63" i="10" s="1"/>
  <c r="BO69" i="10"/>
  <c r="BO63" i="10" s="1"/>
  <c r="AM66" i="10"/>
  <c r="AM63" i="10" s="1"/>
  <c r="CV66" i="10"/>
  <c r="CV63" i="10" s="1"/>
  <c r="AO66" i="10"/>
  <c r="AO63" i="10" s="1"/>
  <c r="CZ66" i="10"/>
  <c r="CZ63" i="10" s="1"/>
  <c r="CW63" i="10"/>
  <c r="AT63" i="10"/>
  <c r="AX63" i="10"/>
  <c r="AM310" i="11"/>
  <c r="DJ63" i="10"/>
  <c r="BY63" i="10"/>
  <c r="CJ63" i="10"/>
  <c r="DC63" i="10"/>
  <c r="DR63" i="10"/>
  <c r="AN63" i="10"/>
  <c r="CB63" i="10"/>
  <c r="DK63" i="10"/>
  <c r="BT63" i="10"/>
  <c r="DP63" i="10"/>
  <c r="CO63" i="10"/>
  <c r="BX63" i="10"/>
  <c r="DI63" i="10"/>
  <c r="AZ63" i="10"/>
  <c r="BA63" i="10"/>
  <c r="BL63" i="10"/>
  <c r="CM63" i="10"/>
  <c r="DB63" i="10"/>
  <c r="BI63" i="10"/>
  <c r="DD63" i="10"/>
  <c r="BM63" i="10"/>
  <c r="BR63" i="10"/>
  <c r="DA63" i="10"/>
  <c r="CK63" i="10"/>
  <c r="DE63" i="10"/>
  <c r="DG63" i="10"/>
  <c r="AV63" i="10"/>
  <c r="AQ63" i="10"/>
  <c r="DH63" i="10"/>
  <c r="CC63" i="10"/>
  <c r="BZ63" i="10"/>
  <c r="AY63" i="10"/>
  <c r="BC63" i="10"/>
  <c r="CP63" i="10"/>
  <c r="DM63" i="10"/>
  <c r="CF63" i="10"/>
  <c r="CA63" i="10"/>
  <c r="BH63" i="10"/>
  <c r="DF63" i="10"/>
  <c r="CU63" i="10"/>
  <c r="BP63" i="10"/>
  <c r="BK63" i="10"/>
  <c r="BF63" i="10"/>
  <c r="CS63" i="10"/>
  <c r="BU63" i="10"/>
  <c r="BJ63" i="10"/>
  <c r="BW63" i="10"/>
  <c r="BN63" i="10"/>
  <c r="CR63" i="10"/>
  <c r="CY63" i="10"/>
  <c r="CQ63" i="10"/>
  <c r="BO67" i="10"/>
  <c r="BL67" i="10"/>
  <c r="BU67" i="10"/>
  <c r="DR67" i="10"/>
  <c r="BY67" i="10"/>
  <c r="CN67" i="10"/>
  <c r="DN67" i="10"/>
  <c r="CZ64" i="10"/>
  <c r="CX64" i="10"/>
  <c r="CD64" i="10"/>
  <c r="BW64" i="10"/>
  <c r="CI67" i="10"/>
  <c r="CK67" i="10"/>
  <c r="BM67" i="10"/>
  <c r="CR67" i="10"/>
  <c r="BG67" i="10"/>
  <c r="DG67" i="10"/>
  <c r="BS63" i="10"/>
  <c r="AM309" i="11"/>
  <c r="BV63" i="10"/>
  <c r="DN63" i="10"/>
  <c r="BD63" i="10"/>
  <c r="BG63" i="10"/>
  <c r="CD63" i="10"/>
  <c r="DE67" i="10"/>
  <c r="BY64" i="10"/>
  <c r="BP67" i="10"/>
  <c r="CU64" i="10"/>
  <c r="CZ67" i="10"/>
  <c r="CT67" i="10"/>
  <c r="CU67" i="10"/>
  <c r="CB67" i="10"/>
  <c r="CA64" i="10"/>
  <c r="DQ67" i="10"/>
  <c r="DN64" i="10"/>
  <c r="DN61" i="10" s="1"/>
  <c r="BN67" i="10"/>
  <c r="BR67" i="10"/>
  <c r="DK64" i="10"/>
  <c r="CL67" i="10"/>
  <c r="BL64" i="10"/>
  <c r="DL64" i="10"/>
  <c r="BD64" i="10"/>
  <c r="DL67" i="10"/>
  <c r="CP64" i="10"/>
  <c r="DK67" i="10"/>
  <c r="BE64" i="10"/>
  <c r="BE67" i="10"/>
  <c r="CD67" i="10"/>
  <c r="DD64" i="10"/>
  <c r="CO67" i="10"/>
  <c r="CY64" i="10"/>
  <c r="DJ67" i="10"/>
  <c r="CH67" i="10"/>
  <c r="CS67" i="10"/>
  <c r="DJ64" i="10"/>
  <c r="BV67" i="10"/>
  <c r="DO67" i="10"/>
  <c r="BU64" i="10"/>
  <c r="BM64" i="10"/>
  <c r="BS67" i="10"/>
  <c r="DP64" i="10"/>
  <c r="CM64" i="10"/>
  <c r="DH67" i="10"/>
  <c r="BQ64" i="10"/>
  <c r="DC64" i="10"/>
  <c r="BX67" i="10"/>
  <c r="CV67" i="10"/>
  <c r="BN64" i="10"/>
  <c r="BN61" i="10" s="1"/>
  <c r="CG67" i="10"/>
  <c r="CN64" i="10"/>
  <c r="CN61" i="10" s="1"/>
  <c r="DA64" i="10"/>
  <c r="CE64" i="10"/>
  <c r="CM67" i="10"/>
  <c r="BI67" i="10"/>
  <c r="BJ64" i="10"/>
  <c r="BT67" i="10"/>
  <c r="CF67" i="10"/>
  <c r="CG64" i="10"/>
  <c r="DB64" i="10"/>
  <c r="CW67" i="10"/>
  <c r="BF64" i="10"/>
  <c r="CE67" i="10"/>
  <c r="BG64" i="10"/>
  <c r="DH64" i="10"/>
  <c r="CO64" i="10"/>
  <c r="BQ67" i="10"/>
  <c r="CI64" i="10"/>
  <c r="DF64" i="10"/>
  <c r="BT64" i="10"/>
  <c r="BS64" i="10"/>
  <c r="CF64" i="10"/>
  <c r="CJ64" i="10"/>
  <c r="BR64" i="10"/>
  <c r="BK67" i="10"/>
  <c r="BV64" i="10"/>
  <c r="CQ64" i="10"/>
  <c r="BF67" i="10"/>
  <c r="BF61" i="10" s="1"/>
  <c r="DA67" i="10"/>
  <c r="CR64" i="10"/>
  <c r="CR61" i="10" s="1"/>
  <c r="CL64" i="10"/>
  <c r="BX64" i="10"/>
  <c r="BZ64" i="10"/>
  <c r="BO64" i="10"/>
  <c r="CA67" i="10"/>
  <c r="CP67" i="10"/>
  <c r="CW64" i="10"/>
  <c r="DO64" i="10"/>
  <c r="DC67" i="10"/>
  <c r="CB64" i="10"/>
  <c r="BZ67" i="10"/>
  <c r="DR64" i="10"/>
  <c r="DP67" i="10"/>
  <c r="CQ67" i="10"/>
  <c r="CT64" i="10"/>
  <c r="CT61" i="10" s="1"/>
  <c r="DD67" i="10"/>
  <c r="CC64" i="10"/>
  <c r="DF67" i="10"/>
  <c r="DI67" i="10"/>
  <c r="CY67" i="10"/>
  <c r="DQ64" i="10"/>
  <c r="CJ67" i="10"/>
  <c r="DM67" i="10"/>
  <c r="CS64" i="10"/>
  <c r="DM64" i="10"/>
  <c r="DB67" i="10"/>
  <c r="BD67" i="10"/>
  <c r="BD61" i="10" s="1"/>
  <c r="BW67" i="10"/>
  <c r="BW61" i="10" s="1"/>
  <c r="BI64" i="10"/>
  <c r="BK64" i="10"/>
  <c r="CK64" i="10"/>
  <c r="DE64" i="10"/>
  <c r="CV64" i="10"/>
  <c r="DG64" i="10"/>
  <c r="CX67" i="10"/>
  <c r="BP64" i="10"/>
  <c r="BP61" i="10" s="1"/>
  <c r="BJ67" i="10"/>
  <c r="CC67" i="10"/>
  <c r="BH67" i="10"/>
  <c r="DI64" i="10"/>
  <c r="BH64" i="10"/>
  <c r="CH64" i="10"/>
  <c r="AM311" i="11"/>
  <c r="AM312" i="11"/>
  <c r="AI311" i="11"/>
  <c r="AI312" i="11"/>
  <c r="AR63" i="10"/>
  <c r="AI310" i="11"/>
  <c r="R300" i="11"/>
  <c r="AM307" i="11"/>
  <c r="E25" i="18"/>
  <c r="E22" i="18"/>
  <c r="C25" i="18"/>
  <c r="C22" i="18"/>
  <c r="AI307" i="11"/>
  <c r="CT312" i="11"/>
  <c r="CT310" i="11"/>
  <c r="CT308" i="11"/>
  <c r="CT306" i="11"/>
  <c r="CT304" i="11"/>
  <c r="CT302" i="11"/>
  <c r="CT301" i="11"/>
  <c r="CT309" i="11"/>
  <c r="CT305" i="11"/>
  <c r="CT311" i="11"/>
  <c r="CT307" i="11"/>
  <c r="CT303" i="11"/>
  <c r="BS313" i="11"/>
  <c r="BS315" i="11" s="1"/>
  <c r="BS314" i="11"/>
  <c r="CS313" i="11"/>
  <c r="CS315" i="11" s="1"/>
  <c r="CS314" i="11"/>
  <c r="BT312" i="11"/>
  <c r="BT310" i="11"/>
  <c r="BT308" i="11"/>
  <c r="BT306" i="11"/>
  <c r="BT304" i="11"/>
  <c r="BT302" i="11"/>
  <c r="BT301" i="11"/>
  <c r="BT311" i="11"/>
  <c r="BT309" i="11"/>
  <c r="BT307" i="11"/>
  <c r="BT305" i="11"/>
  <c r="BT303" i="11"/>
  <c r="C10" i="18"/>
  <c r="C13" i="18"/>
  <c r="E10" i="18"/>
  <c r="E13" i="18"/>
  <c r="D17" i="10"/>
  <c r="D8" i="18"/>
  <c r="D6" i="18" s="1"/>
  <c r="B129" i="11"/>
  <c r="B133" i="11"/>
  <c r="B132" i="11"/>
  <c r="B126" i="11"/>
  <c r="B130" i="11"/>
  <c r="B134" i="11"/>
  <c r="B127" i="11"/>
  <c r="B131" i="11"/>
  <c r="B128" i="11"/>
  <c r="B114" i="11"/>
  <c r="B118" i="11"/>
  <c r="B122" i="11"/>
  <c r="B125" i="11"/>
  <c r="B115" i="11"/>
  <c r="B119" i="11"/>
  <c r="B123" i="11"/>
  <c r="B121" i="11"/>
  <c r="B116" i="11"/>
  <c r="B120" i="11"/>
  <c r="B124" i="11"/>
  <c r="B117" i="11"/>
  <c r="B105" i="11"/>
  <c r="B109" i="11"/>
  <c r="B113" i="11"/>
  <c r="B102" i="11"/>
  <c r="B106" i="11"/>
  <c r="B110" i="11"/>
  <c r="B103" i="11"/>
  <c r="B107" i="11"/>
  <c r="B111" i="11"/>
  <c r="B104" i="11"/>
  <c r="B108" i="11"/>
  <c r="B112" i="11"/>
  <c r="D60" i="10"/>
  <c r="E59" i="10"/>
  <c r="F16" i="10"/>
  <c r="F8" i="18" s="1"/>
  <c r="F6" i="18" s="1"/>
  <c r="E17" i="10"/>
  <c r="BU300" i="11"/>
  <c r="CU300" i="11"/>
  <c r="AH42" i="2"/>
  <c r="AI42" i="2"/>
  <c r="AJ42" i="2"/>
  <c r="AK42" i="2"/>
  <c r="AL42" i="2"/>
  <c r="AM42" i="2"/>
  <c r="AN42" i="2"/>
  <c r="AO42" i="2"/>
  <c r="AH43" i="2"/>
  <c r="AI43" i="2"/>
  <c r="AJ43" i="2"/>
  <c r="AK43" i="2"/>
  <c r="AL43" i="2"/>
  <c r="AM43" i="2"/>
  <c r="AN43" i="2"/>
  <c r="AO43" i="2"/>
  <c r="AH44" i="2"/>
  <c r="AI44" i="2"/>
  <c r="AJ44" i="2"/>
  <c r="AK44" i="2"/>
  <c r="AL44" i="2"/>
  <c r="AM44" i="2"/>
  <c r="AN44" i="2"/>
  <c r="AO44" i="2"/>
  <c r="AH45" i="2"/>
  <c r="AI45" i="2"/>
  <c r="AJ45" i="2"/>
  <c r="AK45" i="2"/>
  <c r="AL45" i="2"/>
  <c r="AM45" i="2"/>
  <c r="AN45" i="2"/>
  <c r="AO45" i="2"/>
  <c r="CI61" i="10" l="1"/>
  <c r="BG61" i="10"/>
  <c r="CO61" i="10"/>
  <c r="DQ61" i="10"/>
  <c r="CD61" i="10"/>
  <c r="BL61" i="10"/>
  <c r="BM61" i="10"/>
  <c r="CS61" i="10"/>
  <c r="DK61" i="10"/>
  <c r="DJ61" i="10"/>
  <c r="DD61" i="10"/>
  <c r="DP61" i="10"/>
  <c r="DC61" i="10"/>
  <c r="CG61" i="10"/>
  <c r="BU61" i="10"/>
  <c r="DO61" i="10"/>
  <c r="BO61" i="10"/>
  <c r="CX61" i="10"/>
  <c r="CK61" i="10"/>
  <c r="BY61" i="10"/>
  <c r="BV61" i="10"/>
  <c r="BJ61" i="10"/>
  <c r="CV61" i="10"/>
  <c r="CJ61" i="10"/>
  <c r="DF61" i="10"/>
  <c r="BS61" i="10"/>
  <c r="CH61" i="10"/>
  <c r="DG61" i="10"/>
  <c r="CW61" i="10"/>
  <c r="DE61" i="10"/>
  <c r="CA61" i="10"/>
  <c r="BR61" i="10"/>
  <c r="BT61" i="10"/>
  <c r="X2" i="11"/>
  <c r="AM2" i="11" s="1"/>
  <c r="DL61" i="10"/>
  <c r="BI61" i="10"/>
  <c r="CY61" i="10"/>
  <c r="CL61" i="10"/>
  <c r="BX61" i="10"/>
  <c r="CZ61" i="10"/>
  <c r="DR61" i="10"/>
  <c r="DH61" i="10"/>
  <c r="DA61" i="10"/>
  <c r="CP61" i="10"/>
  <c r="CU61" i="10"/>
  <c r="DI61" i="10"/>
  <c r="CB61" i="10"/>
  <c r="BE61" i="10"/>
  <c r="BK61" i="10"/>
  <c r="DB61" i="10"/>
  <c r="CE61" i="10"/>
  <c r="BQ61" i="10"/>
  <c r="CQ61" i="10"/>
  <c r="CF61" i="10"/>
  <c r="BH61" i="10"/>
  <c r="CM61" i="10"/>
  <c r="DM61" i="10"/>
  <c r="BZ61" i="10"/>
  <c r="CC61" i="10"/>
  <c r="Z2" i="11"/>
  <c r="AO2" i="11" s="1"/>
  <c r="V2" i="11"/>
  <c r="AJ2" i="11" s="1"/>
  <c r="U2" i="11"/>
  <c r="AQ2" i="11" s="1"/>
  <c r="W2" i="11"/>
  <c r="AS2" i="11" s="1"/>
  <c r="Y2" i="11"/>
  <c r="AV2" i="11" s="1"/>
  <c r="AH299" i="2"/>
  <c r="E29" i="18"/>
  <c r="C29" i="18"/>
  <c r="AL299" i="2"/>
  <c r="AM300" i="2" s="1"/>
  <c r="D25" i="18"/>
  <c r="D22" i="18"/>
  <c r="F25" i="18"/>
  <c r="F22" i="18"/>
  <c r="BT314" i="11"/>
  <c r="BT313" i="11"/>
  <c r="BT315" i="11" s="1"/>
  <c r="CT313" i="11"/>
  <c r="CT315" i="11" s="1"/>
  <c r="CT314" i="11"/>
  <c r="CU312" i="11"/>
  <c r="CU311" i="11"/>
  <c r="CU310" i="11"/>
  <c r="CU309" i="11"/>
  <c r="CU307" i="11"/>
  <c r="CU305" i="11"/>
  <c r="CU303" i="11"/>
  <c r="CU308" i="11"/>
  <c r="CU302" i="11"/>
  <c r="CU301" i="11"/>
  <c r="CU306" i="11"/>
  <c r="CU304" i="11"/>
  <c r="BU312" i="11"/>
  <c r="BU311" i="11"/>
  <c r="BU310" i="11"/>
  <c r="BU309" i="11"/>
  <c r="BU307" i="11"/>
  <c r="BU305" i="11"/>
  <c r="BU303" i="11"/>
  <c r="BU301" i="11"/>
  <c r="BU308" i="11"/>
  <c r="BU306" i="11"/>
  <c r="BU304" i="11"/>
  <c r="BU302" i="11"/>
  <c r="F13" i="18"/>
  <c r="F10" i="18"/>
  <c r="D10" i="18"/>
  <c r="D13" i="18"/>
  <c r="F17" i="10"/>
  <c r="G16" i="10"/>
  <c r="G8" i="18" s="1"/>
  <c r="G6" i="18" s="1"/>
  <c r="E60" i="10"/>
  <c r="F59" i="10"/>
  <c r="CV300" i="11"/>
  <c r="BV300" i="11"/>
  <c r="AJ272" i="11" l="1"/>
  <c r="AJ276" i="11"/>
  <c r="AJ282" i="11"/>
  <c r="AJ292" i="11"/>
  <c r="AJ291" i="11"/>
  <c r="AJ284" i="11"/>
  <c r="AJ274" i="11"/>
  <c r="AJ286" i="11"/>
  <c r="AJ278" i="11"/>
  <c r="AJ285" i="11"/>
  <c r="AJ288" i="11"/>
  <c r="AJ289" i="11"/>
  <c r="AJ270" i="11"/>
  <c r="AJ280" i="11"/>
  <c r="AJ290" i="11"/>
  <c r="AJ283" i="11"/>
  <c r="AJ275" i="11"/>
  <c r="AJ293" i="11"/>
  <c r="AJ277" i="11"/>
  <c r="AJ271" i="11"/>
  <c r="AJ287" i="11"/>
  <c r="AJ273" i="11"/>
  <c r="AJ279" i="11"/>
  <c r="AJ281" i="11"/>
  <c r="AV286" i="11"/>
  <c r="AV282" i="11"/>
  <c r="AV274" i="11"/>
  <c r="AV272" i="11"/>
  <c r="AV280" i="11"/>
  <c r="AV284" i="11"/>
  <c r="AV278" i="11"/>
  <c r="AV276" i="11"/>
  <c r="AV291" i="11"/>
  <c r="AV288" i="11"/>
  <c r="AV270" i="11"/>
  <c r="AV292" i="11"/>
  <c r="AV283" i="11"/>
  <c r="AV289" i="11"/>
  <c r="AV275" i="11"/>
  <c r="AV281" i="11"/>
  <c r="AV290" i="11"/>
  <c r="AV287" i="11"/>
  <c r="AV273" i="11"/>
  <c r="AV279" i="11"/>
  <c r="AV293" i="11"/>
  <c r="AV277" i="11"/>
  <c r="AV285" i="11"/>
  <c r="AV271" i="11"/>
  <c r="AO285" i="11"/>
  <c r="AO281" i="11"/>
  <c r="AO284" i="11"/>
  <c r="AO272" i="11"/>
  <c r="AO280" i="11"/>
  <c r="AO276" i="11"/>
  <c r="AO291" i="11"/>
  <c r="AO292" i="11"/>
  <c r="AO278" i="11"/>
  <c r="AO282" i="11"/>
  <c r="AO288" i="11"/>
  <c r="AO270" i="11"/>
  <c r="AO274" i="11"/>
  <c r="AO293" i="11"/>
  <c r="AO273" i="11"/>
  <c r="AO287" i="11"/>
  <c r="AO275" i="11"/>
  <c r="AO271" i="11"/>
  <c r="AO277" i="11"/>
  <c r="AO289" i="11"/>
  <c r="AO286" i="11"/>
  <c r="AO279" i="11"/>
  <c r="AO283" i="11"/>
  <c r="AO290" i="11"/>
  <c r="AS282" i="11"/>
  <c r="AS272" i="11"/>
  <c r="AS286" i="11"/>
  <c r="AS291" i="11"/>
  <c r="AS285" i="11"/>
  <c r="AS278" i="11"/>
  <c r="AS280" i="11"/>
  <c r="AS276" i="11"/>
  <c r="AS281" i="11"/>
  <c r="AS292" i="11"/>
  <c r="AS270" i="11"/>
  <c r="AS288" i="11"/>
  <c r="AS289" i="11"/>
  <c r="AS274" i="11"/>
  <c r="AS290" i="11"/>
  <c r="AS284" i="11"/>
  <c r="AS283" i="11"/>
  <c r="AS287" i="11"/>
  <c r="AS273" i="11"/>
  <c r="AS293" i="11"/>
  <c r="AS279" i="11"/>
  <c r="AS277" i="11"/>
  <c r="AS275" i="11"/>
  <c r="AS271" i="11"/>
  <c r="AQ291" i="11"/>
  <c r="AQ276" i="11"/>
  <c r="AQ285" i="11"/>
  <c r="AQ278" i="11"/>
  <c r="AQ282" i="11"/>
  <c r="AQ272" i="11"/>
  <c r="AQ280" i="11"/>
  <c r="AQ284" i="11"/>
  <c r="AQ286" i="11"/>
  <c r="AQ289" i="11"/>
  <c r="AQ288" i="11"/>
  <c r="AQ274" i="11"/>
  <c r="AQ292" i="11"/>
  <c r="AQ270" i="11"/>
  <c r="AQ290" i="11"/>
  <c r="AQ287" i="11"/>
  <c r="AQ293" i="11"/>
  <c r="AQ279" i="11"/>
  <c r="AQ277" i="11"/>
  <c r="AQ275" i="11"/>
  <c r="AQ283" i="11"/>
  <c r="AQ271" i="11"/>
  <c r="AQ281" i="11"/>
  <c r="AQ273" i="11"/>
  <c r="AM281" i="11"/>
  <c r="AM285" i="11"/>
  <c r="AM286" i="11"/>
  <c r="AM284" i="11"/>
  <c r="AM282" i="11"/>
  <c r="AM276" i="11"/>
  <c r="AM291" i="11"/>
  <c r="AM272" i="11"/>
  <c r="AM270" i="11"/>
  <c r="AM278" i="11"/>
  <c r="AM274" i="11"/>
  <c r="AM288" i="11"/>
  <c r="AM290" i="11"/>
  <c r="AM273" i="11"/>
  <c r="AM277" i="11"/>
  <c r="AM280" i="11"/>
  <c r="AM292" i="11"/>
  <c r="AM287" i="11"/>
  <c r="AM275" i="11"/>
  <c r="AM279" i="11"/>
  <c r="AM293" i="11"/>
  <c r="AM289" i="11"/>
  <c r="AM283" i="11"/>
  <c r="AM271" i="11"/>
  <c r="AO199" i="11"/>
  <c r="BE96" i="10" s="1"/>
  <c r="AO212" i="11"/>
  <c r="AO216" i="11"/>
  <c r="AO222" i="11"/>
  <c r="AO213" i="11"/>
  <c r="AO264" i="11"/>
  <c r="DR96" i="10" s="1"/>
  <c r="AO218" i="11"/>
  <c r="AO251" i="11"/>
  <c r="AO228" i="11"/>
  <c r="AO200" i="11"/>
  <c r="AO263" i="11"/>
  <c r="DQ96" i="10" s="1"/>
  <c r="AO227" i="11"/>
  <c r="AO210" i="11"/>
  <c r="AO217" i="11"/>
  <c r="AO232" i="11"/>
  <c r="AO244" i="11"/>
  <c r="AO221" i="11"/>
  <c r="AO235" i="11"/>
  <c r="AO203" i="11"/>
  <c r="AO233" i="11"/>
  <c r="AO240" i="11"/>
  <c r="AO256" i="11"/>
  <c r="DJ96" i="10" s="1"/>
  <c r="AO211" i="11"/>
  <c r="BQ96" i="10" s="1"/>
  <c r="AO245" i="11"/>
  <c r="AO236" i="11"/>
  <c r="AO215" i="11"/>
  <c r="BU96" i="10" s="1"/>
  <c r="AO225" i="11"/>
  <c r="AO239" i="11"/>
  <c r="AO202" i="11"/>
  <c r="AO220" i="11"/>
  <c r="AO204" i="11"/>
  <c r="BJ96" i="10" s="1"/>
  <c r="AO259" i="11"/>
  <c r="DM96" i="10" s="1"/>
  <c r="AO262" i="11"/>
  <c r="DP96" i="10" s="1"/>
  <c r="AO258" i="11"/>
  <c r="DL96" i="10" s="1"/>
  <c r="AO234" i="11"/>
  <c r="AO237" i="11"/>
  <c r="AO255" i="11"/>
  <c r="AO214" i="11"/>
  <c r="AO229" i="11"/>
  <c r="AO243" i="11"/>
  <c r="AO268" i="11"/>
  <c r="AO267" i="11"/>
  <c r="AO223" i="11"/>
  <c r="CC96" i="10" s="1"/>
  <c r="AO252" i="11"/>
  <c r="AO249" i="11"/>
  <c r="AO219" i="11"/>
  <c r="BY96" i="10" s="1"/>
  <c r="AO231" i="11"/>
  <c r="CK96" i="10" s="1"/>
  <c r="AO209" i="11"/>
  <c r="AO248" i="11"/>
  <c r="AO247" i="11"/>
  <c r="DA96" i="10" s="1"/>
  <c r="AO206" i="11"/>
  <c r="BL96" i="10" s="1"/>
  <c r="AO198" i="11"/>
  <c r="AO207" i="11"/>
  <c r="AO260" i="11"/>
  <c r="DN96" i="10" s="1"/>
  <c r="AO205" i="11"/>
  <c r="AO224" i="11"/>
  <c r="AO230" i="11"/>
  <c r="AO208" i="11"/>
  <c r="BN96" i="10" s="1"/>
  <c r="AO201" i="11"/>
  <c r="BG96" i="10" s="1"/>
  <c r="AO241" i="11"/>
  <c r="AO266" i="11"/>
  <c r="AO250" i="11"/>
  <c r="DD96" i="10" s="1"/>
  <c r="AO254" i="11"/>
  <c r="DH96" i="10" s="1"/>
  <c r="AO238" i="11"/>
  <c r="CR96" i="10" s="1"/>
  <c r="AO242" i="11"/>
  <c r="AO253" i="11"/>
  <c r="AO257" i="11"/>
  <c r="DK96" i="10" s="1"/>
  <c r="AO265" i="11"/>
  <c r="AO246" i="11"/>
  <c r="CZ96" i="10" s="1"/>
  <c r="AO261" i="11"/>
  <c r="DO96" i="10" s="1"/>
  <c r="AO226" i="11"/>
  <c r="AO269" i="11"/>
  <c r="AJ223" i="11"/>
  <c r="AJ234" i="11"/>
  <c r="AJ200" i="11"/>
  <c r="AJ222" i="11"/>
  <c r="AJ230" i="11"/>
  <c r="AJ204" i="11"/>
  <c r="AJ246" i="11"/>
  <c r="AJ248" i="11"/>
  <c r="AJ226" i="11"/>
  <c r="AJ249" i="11"/>
  <c r="AJ242" i="11"/>
  <c r="AJ257" i="11"/>
  <c r="DK76" i="10" s="1"/>
  <c r="AJ208" i="11"/>
  <c r="AJ238" i="11"/>
  <c r="AJ253" i="11"/>
  <c r="DG76" i="10" s="1"/>
  <c r="AJ269" i="11"/>
  <c r="AJ261" i="11"/>
  <c r="DO76" i="10" s="1"/>
  <c r="AJ264" i="11"/>
  <c r="AJ265" i="11"/>
  <c r="AJ259" i="11"/>
  <c r="DM76" i="10" s="1"/>
  <c r="AJ251" i="11"/>
  <c r="AJ213" i="11"/>
  <c r="BS76" i="10" s="1"/>
  <c r="AJ263" i="11"/>
  <c r="DQ76" i="10" s="1"/>
  <c r="AJ240" i="11"/>
  <c r="CT76" i="10" s="1"/>
  <c r="AJ233" i="11"/>
  <c r="AJ237" i="11"/>
  <c r="AJ236" i="11"/>
  <c r="CP76" i="10" s="1"/>
  <c r="AJ267" i="11"/>
  <c r="AJ229" i="11"/>
  <c r="AJ199" i="11"/>
  <c r="AJ206" i="11"/>
  <c r="BL76" i="10" s="1"/>
  <c r="AJ202" i="11"/>
  <c r="AJ214" i="11"/>
  <c r="AJ212" i="11"/>
  <c r="BR76" i="10" s="1"/>
  <c r="AJ244" i="11"/>
  <c r="CX76" i="10" s="1"/>
  <c r="AJ227" i="11"/>
  <c r="AJ255" i="11"/>
  <c r="DI76" i="10" s="1"/>
  <c r="AJ221" i="11"/>
  <c r="CA76" i="10" s="1"/>
  <c r="AJ209" i="11"/>
  <c r="BO76" i="10" s="1"/>
  <c r="AJ235" i="11"/>
  <c r="AJ247" i="11"/>
  <c r="AJ232" i="11"/>
  <c r="CL76" i="10" s="1"/>
  <c r="AJ268" i="11"/>
  <c r="AJ198" i="11"/>
  <c r="AJ220" i="11"/>
  <c r="AJ254" i="11"/>
  <c r="AJ219" i="11"/>
  <c r="BY76" i="10" s="1"/>
  <c r="AJ211" i="11"/>
  <c r="AJ216" i="11"/>
  <c r="BV76" i="10" s="1"/>
  <c r="AJ231" i="11"/>
  <c r="AJ258" i="11"/>
  <c r="DL76" i="10" s="1"/>
  <c r="AJ256" i="11"/>
  <c r="DJ76" i="10" s="1"/>
  <c r="AJ218" i="11"/>
  <c r="AJ245" i="11"/>
  <c r="AJ225" i="11"/>
  <c r="CE76" i="10" s="1"/>
  <c r="AJ262" i="11"/>
  <c r="DP76" i="10" s="1"/>
  <c r="AJ201" i="11"/>
  <c r="BG76" i="10" s="1"/>
  <c r="AJ252" i="11"/>
  <c r="AJ203" i="11"/>
  <c r="BI76" i="10" s="1"/>
  <c r="AJ243" i="11"/>
  <c r="AJ217" i="11"/>
  <c r="AJ205" i="11"/>
  <c r="AJ215" i="11"/>
  <c r="BU76" i="10" s="1"/>
  <c r="AJ239" i="11"/>
  <c r="CS76" i="10" s="1"/>
  <c r="AJ207" i="11"/>
  <c r="AJ210" i="11"/>
  <c r="AJ260" i="11"/>
  <c r="DN76" i="10" s="1"/>
  <c r="AJ250" i="11"/>
  <c r="DD76" i="10" s="1"/>
  <c r="AJ224" i="11"/>
  <c r="AJ228" i="11"/>
  <c r="CH76" i="10" s="1"/>
  <c r="AJ266" i="11"/>
  <c r="AJ241" i="11"/>
  <c r="AM199" i="11"/>
  <c r="AM217" i="11"/>
  <c r="AM222" i="11"/>
  <c r="AM226" i="11"/>
  <c r="AM264" i="11"/>
  <c r="DR89" i="10" s="1"/>
  <c r="AM263" i="11"/>
  <c r="AM257" i="11"/>
  <c r="DK89" i="10" s="1"/>
  <c r="AM253" i="11"/>
  <c r="DG89" i="10" s="1"/>
  <c r="AM251" i="11"/>
  <c r="AM216" i="11"/>
  <c r="AM269" i="11"/>
  <c r="AM261" i="11"/>
  <c r="DO89" i="10" s="1"/>
  <c r="AM246" i="11"/>
  <c r="AM213" i="11"/>
  <c r="AM200" i="11"/>
  <c r="BF89" i="10" s="1"/>
  <c r="AM228" i="11"/>
  <c r="AM265" i="11"/>
  <c r="AM244" i="11"/>
  <c r="AM232" i="11"/>
  <c r="AM242" i="11"/>
  <c r="AM210" i="11"/>
  <c r="AM218" i="11"/>
  <c r="AM204" i="11"/>
  <c r="AM249" i="11"/>
  <c r="AM227" i="11"/>
  <c r="AM238" i="11"/>
  <c r="AM208" i="11"/>
  <c r="AM206" i="11"/>
  <c r="AM241" i="11"/>
  <c r="AM198" i="11"/>
  <c r="AM219" i="11"/>
  <c r="AM205" i="11"/>
  <c r="AM224" i="11"/>
  <c r="CD89" i="10" s="1"/>
  <c r="AM258" i="11"/>
  <c r="DL89" i="10" s="1"/>
  <c r="AM260" i="11"/>
  <c r="DN89" i="10" s="1"/>
  <c r="AM243" i="11"/>
  <c r="AM203" i="11"/>
  <c r="AM201" i="11"/>
  <c r="BG89" i="10" s="1"/>
  <c r="AM233" i="11"/>
  <c r="AM256" i="11"/>
  <c r="DJ89" i="10" s="1"/>
  <c r="AM259" i="11"/>
  <c r="DM89" i="10" s="1"/>
  <c r="AM266" i="11"/>
  <c r="AM245" i="11"/>
  <c r="AM231" i="11"/>
  <c r="AM250" i="11"/>
  <c r="AM215" i="11"/>
  <c r="AM209" i="11"/>
  <c r="AM262" i="11"/>
  <c r="DP89" i="10" s="1"/>
  <c r="AM254" i="11"/>
  <c r="AM255" i="11"/>
  <c r="AM207" i="11"/>
  <c r="BM89" i="10" s="1"/>
  <c r="AM214" i="11"/>
  <c r="BT89" i="10" s="1"/>
  <c r="AM267" i="11"/>
  <c r="AM212" i="11"/>
  <c r="BR89" i="10" s="1"/>
  <c r="AM221" i="11"/>
  <c r="CA89" i="10" s="1"/>
  <c r="AM234" i="11"/>
  <c r="CN89" i="10" s="1"/>
  <c r="AM237" i="11"/>
  <c r="CQ89" i="10" s="1"/>
  <c r="AM235" i="11"/>
  <c r="AM240" i="11"/>
  <c r="CT89" i="10" s="1"/>
  <c r="AM211" i="11"/>
  <c r="BQ89" i="10" s="1"/>
  <c r="AM229" i="11"/>
  <c r="CI89" i="10" s="1"/>
  <c r="AM236" i="11"/>
  <c r="AM225" i="11"/>
  <c r="AM239" i="11"/>
  <c r="CS89" i="10" s="1"/>
  <c r="AM248" i="11"/>
  <c r="DB89" i="10" s="1"/>
  <c r="AM268" i="11"/>
  <c r="AM202" i="11"/>
  <c r="BH89" i="10" s="1"/>
  <c r="AM223" i="11"/>
  <c r="AM220" i="11"/>
  <c r="BZ89" i="10" s="1"/>
  <c r="AM247" i="11"/>
  <c r="DA89" i="10" s="1"/>
  <c r="AM252" i="11"/>
  <c r="DF89" i="10" s="1"/>
  <c r="AM230" i="11"/>
  <c r="AO148" i="11"/>
  <c r="AO147" i="11"/>
  <c r="AO145" i="11"/>
  <c r="AO146" i="11"/>
  <c r="AJ146" i="11"/>
  <c r="AJ148" i="11"/>
  <c r="AJ145" i="11"/>
  <c r="AJ147" i="11"/>
  <c r="AM147" i="11"/>
  <c r="AM148" i="11"/>
  <c r="AM146" i="11"/>
  <c r="AM145" i="11"/>
  <c r="D29" i="18"/>
  <c r="F29" i="18"/>
  <c r="AJ187" i="11"/>
  <c r="AS76" i="10" s="1"/>
  <c r="AJ197" i="11"/>
  <c r="BC76" i="10" s="1"/>
  <c r="AJ196" i="11"/>
  <c r="BB76" i="10" s="1"/>
  <c r="AJ193" i="11"/>
  <c r="AY76" i="10" s="1"/>
  <c r="AJ195" i="11"/>
  <c r="BA76" i="10" s="1"/>
  <c r="AJ192" i="11"/>
  <c r="AX76" i="10" s="1"/>
  <c r="AJ189" i="11"/>
  <c r="AU76" i="10" s="1"/>
  <c r="AJ191" i="11"/>
  <c r="AW76" i="10" s="1"/>
  <c r="AJ188" i="11"/>
  <c r="AT76" i="10" s="1"/>
  <c r="AJ186" i="11"/>
  <c r="AJ190" i="11"/>
  <c r="AV76" i="10" s="1"/>
  <c r="AJ194" i="11"/>
  <c r="AM187" i="11"/>
  <c r="AS89" i="10" s="1"/>
  <c r="AM191" i="11"/>
  <c r="AM195" i="11"/>
  <c r="AM186" i="11"/>
  <c r="AR89" i="10" s="1"/>
  <c r="AM190" i="11"/>
  <c r="AV89" i="10" s="1"/>
  <c r="AM194" i="11"/>
  <c r="AM189" i="11"/>
  <c r="AM193" i="11"/>
  <c r="AY89" i="10" s="1"/>
  <c r="AM197" i="11"/>
  <c r="BC89" i="10" s="1"/>
  <c r="AM188" i="11"/>
  <c r="AM196" i="11"/>
  <c r="BB89" i="10" s="1"/>
  <c r="AM192" i="11"/>
  <c r="AO186" i="11"/>
  <c r="AR96" i="10" s="1"/>
  <c r="AO187" i="11"/>
  <c r="AS96" i="10" s="1"/>
  <c r="AO188" i="11"/>
  <c r="AT96" i="10" s="1"/>
  <c r="AO189" i="11"/>
  <c r="AU96" i="10" s="1"/>
  <c r="AO190" i="11"/>
  <c r="AV96" i="10" s="1"/>
  <c r="AO191" i="11"/>
  <c r="AW96" i="10" s="1"/>
  <c r="AO192" i="11"/>
  <c r="AO193" i="11"/>
  <c r="AY96" i="10" s="1"/>
  <c r="AO194" i="11"/>
  <c r="AZ96" i="10" s="1"/>
  <c r="AO195" i="11"/>
  <c r="BA96" i="10" s="1"/>
  <c r="AO196" i="11"/>
  <c r="BB96" i="10" s="1"/>
  <c r="AO197" i="11"/>
  <c r="BC96" i="10" s="1"/>
  <c r="G22" i="18"/>
  <c r="G25" i="18"/>
  <c r="AN300" i="2"/>
  <c r="AI300" i="2"/>
  <c r="AJ182" i="11"/>
  <c r="AN76" i="10" s="1"/>
  <c r="AJ180" i="11"/>
  <c r="AJ174" i="11"/>
  <c r="AJ178" i="11"/>
  <c r="AJ185" i="11"/>
  <c r="AQ76" i="10" s="1"/>
  <c r="AJ177" i="11"/>
  <c r="AJ175" i="11"/>
  <c r="AJ184" i="11"/>
  <c r="AP76" i="10" s="1"/>
  <c r="AJ183" i="11"/>
  <c r="AO76" i="10" s="1"/>
  <c r="AJ179" i="11"/>
  <c r="AJ176" i="11"/>
  <c r="AJ181" i="11"/>
  <c r="AO175" i="11"/>
  <c r="AO177" i="11"/>
  <c r="AO179" i="11"/>
  <c r="AO181" i="11"/>
  <c r="AO183" i="11"/>
  <c r="AO96" i="10" s="1"/>
  <c r="AO185" i="11"/>
  <c r="AQ96" i="10" s="1"/>
  <c r="AO174" i="11"/>
  <c r="AO176" i="11"/>
  <c r="AO178" i="11"/>
  <c r="AO180" i="11"/>
  <c r="AO182" i="11"/>
  <c r="AN96" i="10" s="1"/>
  <c r="AO184" i="11"/>
  <c r="AP96" i="10" s="1"/>
  <c r="AM174" i="11"/>
  <c r="AM176" i="11"/>
  <c r="AM178" i="11"/>
  <c r="AM180" i="11"/>
  <c r="AM182" i="11"/>
  <c r="AN89" i="10" s="1"/>
  <c r="AM184" i="11"/>
  <c r="AP89" i="10" s="1"/>
  <c r="AM175" i="11"/>
  <c r="AM177" i="11"/>
  <c r="AM185" i="11"/>
  <c r="AQ89" i="10" s="1"/>
  <c r="AM183" i="11"/>
  <c r="AO89" i="10" s="1"/>
  <c r="AM181" i="11"/>
  <c r="AM89" i="10" s="1"/>
  <c r="AM179" i="11"/>
  <c r="AM162" i="11"/>
  <c r="AM169" i="11"/>
  <c r="AM167" i="11"/>
  <c r="AM164" i="11"/>
  <c r="AM172" i="11"/>
  <c r="AM165" i="11"/>
  <c r="AM163" i="11"/>
  <c r="AM168" i="11"/>
  <c r="AM170" i="11"/>
  <c r="AM173" i="11"/>
  <c r="AM166" i="11"/>
  <c r="AM171" i="11"/>
  <c r="AO163" i="11"/>
  <c r="AO166" i="11"/>
  <c r="AO167" i="11"/>
  <c r="AO172" i="11"/>
  <c r="AO173" i="11"/>
  <c r="AO162" i="11"/>
  <c r="AO169" i="11"/>
  <c r="AO164" i="11"/>
  <c r="AO165" i="11"/>
  <c r="AO168" i="11"/>
  <c r="AO171" i="11"/>
  <c r="AO170" i="11"/>
  <c r="AJ163" i="11"/>
  <c r="AJ166" i="11"/>
  <c r="AJ167" i="11"/>
  <c r="AJ172" i="11"/>
  <c r="AJ173" i="11"/>
  <c r="AJ162" i="11"/>
  <c r="AJ169" i="11"/>
  <c r="AJ164" i="11"/>
  <c r="AJ165" i="11"/>
  <c r="AJ168" i="11"/>
  <c r="AJ171" i="11"/>
  <c r="AJ170" i="11"/>
  <c r="AJ155" i="11"/>
  <c r="AJ161" i="11"/>
  <c r="AJ151" i="11"/>
  <c r="AJ152" i="11"/>
  <c r="AJ160" i="11"/>
  <c r="AJ158" i="11"/>
  <c r="AJ159" i="11"/>
  <c r="AJ156" i="11"/>
  <c r="AJ154" i="11"/>
  <c r="AJ153" i="11"/>
  <c r="AJ157" i="11"/>
  <c r="AJ150" i="11"/>
  <c r="AM151" i="11"/>
  <c r="AM150" i="11"/>
  <c r="AM152" i="11"/>
  <c r="AM154" i="11"/>
  <c r="AM156" i="11"/>
  <c r="AM158" i="11"/>
  <c r="AM160" i="11"/>
  <c r="AM153" i="11"/>
  <c r="AM155" i="11"/>
  <c r="AM157" i="11"/>
  <c r="AM161" i="11"/>
  <c r="AM159" i="11"/>
  <c r="AO156" i="11"/>
  <c r="AO155" i="11"/>
  <c r="AO158" i="11"/>
  <c r="AO157" i="11"/>
  <c r="AO161" i="11"/>
  <c r="AO160" i="11"/>
  <c r="AO159" i="11"/>
  <c r="AO151" i="11"/>
  <c r="AO150" i="11"/>
  <c r="AO154" i="11"/>
  <c r="AO153" i="11"/>
  <c r="AO152" i="11"/>
  <c r="AM149" i="11"/>
  <c r="AJ149" i="11"/>
  <c r="AO149" i="11"/>
  <c r="CV312" i="11"/>
  <c r="CV311" i="11"/>
  <c r="CV310" i="11"/>
  <c r="CV308" i="11"/>
  <c r="CV309" i="11"/>
  <c r="CV307" i="11"/>
  <c r="CV306" i="11"/>
  <c r="CV305" i="11"/>
  <c r="CV304" i="11"/>
  <c r="CV303" i="11"/>
  <c r="CV302" i="11"/>
  <c r="CV301" i="11"/>
  <c r="BU313" i="11"/>
  <c r="BU315" i="11" s="1"/>
  <c r="BU314" i="11"/>
  <c r="CU313" i="11"/>
  <c r="CU315" i="11" s="1"/>
  <c r="CU314" i="11"/>
  <c r="BV312" i="11"/>
  <c r="BV311" i="11"/>
  <c r="BV310" i="11"/>
  <c r="BV308" i="11"/>
  <c r="BV309" i="11"/>
  <c r="BV307" i="11"/>
  <c r="BV306" i="11"/>
  <c r="BV305" i="11"/>
  <c r="BV304" i="11"/>
  <c r="BV303" i="11"/>
  <c r="BV302" i="11"/>
  <c r="BV301" i="11"/>
  <c r="G10" i="18"/>
  <c r="G13" i="18"/>
  <c r="AI2" i="11"/>
  <c r="AU2" i="11"/>
  <c r="AW2" i="11"/>
  <c r="AK2" i="11"/>
  <c r="AN2" i="11"/>
  <c r="AR2" i="11"/>
  <c r="G17" i="10"/>
  <c r="H16" i="10"/>
  <c r="H8" i="18" s="1"/>
  <c r="H6" i="18" s="1"/>
  <c r="G59" i="10"/>
  <c r="F60" i="10"/>
  <c r="BW300" i="11"/>
  <c r="CW300" i="11"/>
  <c r="E2" i="8"/>
  <c r="F2" i="8"/>
  <c r="G2" i="8"/>
  <c r="H2" i="8"/>
  <c r="I2" i="8"/>
  <c r="J2" i="8"/>
  <c r="K2" i="8"/>
  <c r="L2" i="8"/>
  <c r="M2" i="8"/>
  <c r="N2" i="8"/>
  <c r="O2" i="8"/>
  <c r="P2" i="8"/>
  <c r="Q2" i="8"/>
  <c r="R2" i="8"/>
  <c r="S2" i="8"/>
  <c r="T2" i="8"/>
  <c r="U2" i="8"/>
  <c r="V2" i="8"/>
  <c r="W2" i="8"/>
  <c r="X2" i="8"/>
  <c r="Y2" i="8"/>
  <c r="Z2" i="8"/>
  <c r="AA2" i="8"/>
  <c r="AB2" i="8"/>
  <c r="AC2" i="8"/>
  <c r="AD2" i="8"/>
  <c r="AE2" i="8"/>
  <c r="AF2" i="8"/>
  <c r="AG2" i="8"/>
  <c r="AH2" i="8"/>
  <c r="AI2" i="8"/>
  <c r="AJ2" i="8"/>
  <c r="AK2" i="8"/>
  <c r="AL2" i="8"/>
  <c r="AM2" i="8"/>
  <c r="AN2" i="8"/>
  <c r="AO2" i="8"/>
  <c r="AP2" i="8"/>
  <c r="AQ2" i="8"/>
  <c r="AR2" i="8"/>
  <c r="AS2" i="8"/>
  <c r="AT2" i="8"/>
  <c r="AU2" i="8"/>
  <c r="AV2" i="8"/>
  <c r="AW2" i="8"/>
  <c r="AX2" i="8"/>
  <c r="AY2" i="8"/>
  <c r="AZ2" i="8"/>
  <c r="BA2" i="8"/>
  <c r="BB2" i="8"/>
  <c r="BC2" i="8"/>
  <c r="BD2" i="8"/>
  <c r="BE2" i="8"/>
  <c r="BF2" i="8"/>
  <c r="BG2" i="8"/>
  <c r="BH2" i="8"/>
  <c r="BI2" i="8"/>
  <c r="BJ2" i="8"/>
  <c r="BK2" i="8"/>
  <c r="D2" i="8"/>
  <c r="AX89" i="10" l="1"/>
  <c r="AR76" i="10"/>
  <c r="BU89" i="10"/>
  <c r="BW76" i="10"/>
  <c r="AM96" i="10"/>
  <c r="AM76" i="10"/>
  <c r="AZ76" i="10"/>
  <c r="CE89" i="10"/>
  <c r="BO89" i="10"/>
  <c r="CY89" i="10"/>
  <c r="CL89" i="10"/>
  <c r="CV76" i="10"/>
  <c r="CF96" i="10"/>
  <c r="BK96" i="10"/>
  <c r="CN96" i="10"/>
  <c r="AX96" i="10"/>
  <c r="AU89" i="10"/>
  <c r="CP89" i="10"/>
  <c r="DI89" i="10"/>
  <c r="CX89" i="10"/>
  <c r="DQ89" i="10"/>
  <c r="BP76" i="10"/>
  <c r="BK76" i="10"/>
  <c r="DF76" i="10"/>
  <c r="CY76" i="10"/>
  <c r="CK76" i="10"/>
  <c r="DH76" i="10"/>
  <c r="DR76" i="10"/>
  <c r="DG96" i="10"/>
  <c r="AT89" i="10"/>
  <c r="AZ89" i="10"/>
  <c r="DH89" i="10"/>
  <c r="CD76" i="10"/>
  <c r="BX76" i="10"/>
  <c r="CV96" i="10"/>
  <c r="DI96" i="10"/>
  <c r="BP96" i="10"/>
  <c r="AW89" i="10"/>
  <c r="CU96" i="10"/>
  <c r="BD96" i="10"/>
  <c r="BA89" i="10"/>
  <c r="CJ89" i="10"/>
  <c r="CC89" i="10"/>
  <c r="CW89" i="10"/>
  <c r="BK89" i="10"/>
  <c r="CU76" i="10"/>
  <c r="CS96" i="10"/>
  <c r="CG89" i="10"/>
  <c r="CZ89" i="10"/>
  <c r="BZ76" i="10"/>
  <c r="DA76" i="10"/>
  <c r="CI76" i="10"/>
  <c r="CJ96" i="10"/>
  <c r="CK89" i="10"/>
  <c r="BL89" i="10"/>
  <c r="DC89" i="10"/>
  <c r="CV89" i="10"/>
  <c r="CH89" i="10"/>
  <c r="CF89" i="10"/>
  <c r="CW76" i="10"/>
  <c r="BQ76" i="10"/>
  <c r="BD76" i="10"/>
  <c r="CO76" i="10"/>
  <c r="CG76" i="10"/>
  <c r="BH76" i="10"/>
  <c r="DB76" i="10"/>
  <c r="CB76" i="10"/>
  <c r="CD96" i="10"/>
  <c r="BO96" i="10"/>
  <c r="DF96" i="10"/>
  <c r="CW96" i="10"/>
  <c r="CQ96" i="10"/>
  <c r="CY96" i="10"/>
  <c r="CM96" i="10"/>
  <c r="CX96" i="10"/>
  <c r="CG96" i="10"/>
  <c r="DE96" i="10"/>
  <c r="CB96" i="10"/>
  <c r="CM89" i="10"/>
  <c r="BY89" i="10"/>
  <c r="BN89" i="10"/>
  <c r="BJ89" i="10"/>
  <c r="CB89" i="10"/>
  <c r="CZ76" i="10"/>
  <c r="BF76" i="10"/>
  <c r="CI96" i="10"/>
  <c r="CE96" i="10"/>
  <c r="BI96" i="10"/>
  <c r="CL96" i="10"/>
  <c r="BX96" i="10"/>
  <c r="BV96" i="10"/>
  <c r="CO89" i="10"/>
  <c r="BD89" i="10"/>
  <c r="CR89" i="10"/>
  <c r="BX89" i="10"/>
  <c r="BS89" i="10"/>
  <c r="BV89" i="10"/>
  <c r="BW89" i="10"/>
  <c r="BE76" i="10"/>
  <c r="CQ76" i="10"/>
  <c r="CR76" i="10"/>
  <c r="DC76" i="10"/>
  <c r="BJ76" i="10"/>
  <c r="CN76" i="10"/>
  <c r="BT96" i="10"/>
  <c r="BZ96" i="10"/>
  <c r="CO96" i="10"/>
  <c r="BW96" i="10"/>
  <c r="BF96" i="10"/>
  <c r="BR96" i="10"/>
  <c r="DD89" i="10"/>
  <c r="BI89" i="10"/>
  <c r="CU89" i="10"/>
  <c r="BP89" i="10"/>
  <c r="DE89" i="10"/>
  <c r="BE89" i="10"/>
  <c r="BM76" i="10"/>
  <c r="BT76" i="10"/>
  <c r="CM76" i="10"/>
  <c r="DE76" i="10"/>
  <c r="BN76" i="10"/>
  <c r="CF76" i="10"/>
  <c r="CJ76" i="10"/>
  <c r="CC76" i="10"/>
  <c r="BM96" i="10"/>
  <c r="DB96" i="10"/>
  <c r="DC96" i="10"/>
  <c r="BH96" i="10"/>
  <c r="CP96" i="10"/>
  <c r="CT96" i="10"/>
  <c r="CA96" i="10"/>
  <c r="CH96" i="10"/>
  <c r="BS96" i="10"/>
  <c r="AW281" i="11"/>
  <c r="AW291" i="11"/>
  <c r="AW288" i="11"/>
  <c r="AW285" i="11"/>
  <c r="AW278" i="11"/>
  <c r="AW274" i="11"/>
  <c r="AW282" i="11"/>
  <c r="AW280" i="11"/>
  <c r="AW276" i="11"/>
  <c r="AW272" i="11"/>
  <c r="AW284" i="11"/>
  <c r="AW292" i="11"/>
  <c r="AW270" i="11"/>
  <c r="AW290" i="11"/>
  <c r="AW271" i="11"/>
  <c r="AW293" i="11"/>
  <c r="AW289" i="11"/>
  <c r="AW286" i="11"/>
  <c r="AW279" i="11"/>
  <c r="AW283" i="11"/>
  <c r="AW275" i="11"/>
  <c r="AW273" i="11"/>
  <c r="AW287" i="11"/>
  <c r="AW277" i="11"/>
  <c r="AR280" i="11"/>
  <c r="AR284" i="11"/>
  <c r="AR285" i="11"/>
  <c r="AR291" i="11"/>
  <c r="AR276" i="11"/>
  <c r="AR282" i="11"/>
  <c r="AR286" i="11"/>
  <c r="AR281" i="11"/>
  <c r="AR278" i="11"/>
  <c r="AR292" i="11"/>
  <c r="AR270" i="11"/>
  <c r="AR290" i="11"/>
  <c r="AR274" i="11"/>
  <c r="AR289" i="11"/>
  <c r="AR288" i="11"/>
  <c r="AR293" i="11"/>
  <c r="AR279" i="11"/>
  <c r="AR277" i="11"/>
  <c r="AR275" i="11"/>
  <c r="AR271" i="11"/>
  <c r="AR273" i="11"/>
  <c r="AR272" i="11"/>
  <c r="AR287" i="11"/>
  <c r="AR283" i="11"/>
  <c r="AU278" i="11"/>
  <c r="AU285" i="11"/>
  <c r="AU280" i="11"/>
  <c r="AU284" i="11"/>
  <c r="AU291" i="11"/>
  <c r="AU288" i="11"/>
  <c r="AU286" i="11"/>
  <c r="AU272" i="11"/>
  <c r="AU274" i="11"/>
  <c r="AU276" i="11"/>
  <c r="AU281" i="11"/>
  <c r="AU282" i="11"/>
  <c r="AU270" i="11"/>
  <c r="AU292" i="11"/>
  <c r="AU279" i="11"/>
  <c r="AU275" i="11"/>
  <c r="AU277" i="11"/>
  <c r="AU293" i="11"/>
  <c r="AU283" i="11"/>
  <c r="AU289" i="11"/>
  <c r="AU290" i="11"/>
  <c r="AU287" i="11"/>
  <c r="AU273" i="11"/>
  <c r="AU271" i="11"/>
  <c r="AN272" i="11"/>
  <c r="AN276" i="11"/>
  <c r="AN280" i="11"/>
  <c r="AN282" i="11"/>
  <c r="AN284" i="11"/>
  <c r="AN286" i="11"/>
  <c r="AN292" i="11"/>
  <c r="AN291" i="11"/>
  <c r="AN278" i="11"/>
  <c r="AN270" i="11"/>
  <c r="AN274" i="11"/>
  <c r="AN288" i="11"/>
  <c r="AN289" i="11"/>
  <c r="AN287" i="11"/>
  <c r="AN279" i="11"/>
  <c r="AN283" i="11"/>
  <c r="AN281" i="11"/>
  <c r="AN293" i="11"/>
  <c r="AN273" i="11"/>
  <c r="AN285" i="11"/>
  <c r="AN277" i="11"/>
  <c r="AN275" i="11"/>
  <c r="AN271" i="11"/>
  <c r="AN290" i="11"/>
  <c r="AI285" i="11"/>
  <c r="AI281" i="11"/>
  <c r="AI278" i="11"/>
  <c r="AI284" i="11"/>
  <c r="AI282" i="11"/>
  <c r="AI274" i="11"/>
  <c r="AI291" i="11"/>
  <c r="AI276" i="11"/>
  <c r="AI272" i="11"/>
  <c r="AI286" i="11"/>
  <c r="AI270" i="11"/>
  <c r="AI290" i="11"/>
  <c r="AI288" i="11"/>
  <c r="AI289" i="11"/>
  <c r="AI280" i="11"/>
  <c r="AI293" i="11"/>
  <c r="AI277" i="11"/>
  <c r="AI271" i="11"/>
  <c r="AI287" i="11"/>
  <c r="AI273" i="11"/>
  <c r="AI279" i="11"/>
  <c r="AI275" i="11"/>
  <c r="AI292" i="11"/>
  <c r="AI283" i="11"/>
  <c r="AK285" i="11"/>
  <c r="AK281" i="11"/>
  <c r="AK292" i="11"/>
  <c r="AK286" i="11"/>
  <c r="AK278" i="11"/>
  <c r="AK291" i="11"/>
  <c r="AK274" i="11"/>
  <c r="AK290" i="11"/>
  <c r="AK280" i="11"/>
  <c r="AK282" i="11"/>
  <c r="AK288" i="11"/>
  <c r="AK289" i="11"/>
  <c r="AK270" i="11"/>
  <c r="AK272" i="11"/>
  <c r="AK273" i="11"/>
  <c r="AK279" i="11"/>
  <c r="AK284" i="11"/>
  <c r="AK293" i="11"/>
  <c r="AK283" i="11"/>
  <c r="AK275" i="11"/>
  <c r="AK276" i="11"/>
  <c r="AK271" i="11"/>
  <c r="AK277" i="11"/>
  <c r="AK287" i="11"/>
  <c r="CH65" i="10"/>
  <c r="CL65" i="10"/>
  <c r="BJ68" i="10"/>
  <c r="DA68" i="10"/>
  <c r="CH68" i="10"/>
  <c r="CS68" i="10"/>
  <c r="BT68" i="10"/>
  <c r="DM65" i="10"/>
  <c r="DM68" i="10"/>
  <c r="CF68" i="10"/>
  <c r="DI68" i="10"/>
  <c r="CL68" i="10"/>
  <c r="CR65" i="10"/>
  <c r="BJ65" i="10"/>
  <c r="BH68" i="10"/>
  <c r="CS65" i="10"/>
  <c r="BP65" i="10"/>
  <c r="DG68" i="10"/>
  <c r="CY68" i="10"/>
  <c r="BP68" i="10"/>
  <c r="DK65" i="10"/>
  <c r="DI65" i="10"/>
  <c r="BF68" i="10"/>
  <c r="DQ65" i="10"/>
  <c r="CJ68" i="10"/>
  <c r="BH65" i="10"/>
  <c r="CC68" i="10"/>
  <c r="CW68" i="10"/>
  <c r="BX68" i="10"/>
  <c r="CP68" i="10"/>
  <c r="CE68" i="10"/>
  <c r="CU68" i="10"/>
  <c r="BE68" i="10"/>
  <c r="BZ68" i="10"/>
  <c r="CQ68" i="10"/>
  <c r="DB68" i="10"/>
  <c r="DL68" i="10"/>
  <c r="BV68" i="10"/>
  <c r="DJ68" i="10"/>
  <c r="CX68" i="10"/>
  <c r="CY65" i="10"/>
  <c r="BQ65" i="10"/>
  <c r="CW65" i="10"/>
  <c r="CB65" i="10"/>
  <c r="BR65" i="10"/>
  <c r="BU65" i="10"/>
  <c r="CD65" i="10"/>
  <c r="CP65" i="10"/>
  <c r="BL65" i="10"/>
  <c r="CG65" i="10"/>
  <c r="CA65" i="10"/>
  <c r="DC65" i="10"/>
  <c r="DL65" i="10"/>
  <c r="CR68" i="10"/>
  <c r="CO65" i="10"/>
  <c r="BK65" i="10"/>
  <c r="CQ65" i="10"/>
  <c r="DB65" i="10"/>
  <c r="BZ65" i="10"/>
  <c r="BV65" i="10"/>
  <c r="BK68" i="10"/>
  <c r="CA68" i="10"/>
  <c r="BG68" i="10"/>
  <c r="BY68" i="10"/>
  <c r="CB68" i="10"/>
  <c r="DH68" i="10"/>
  <c r="BU68" i="10"/>
  <c r="CO68" i="10"/>
  <c r="CN68" i="10"/>
  <c r="BO68" i="10"/>
  <c r="CZ68" i="10"/>
  <c r="DD68" i="10"/>
  <c r="BI68" i="10"/>
  <c r="CF65" i="10"/>
  <c r="CF62" i="10" s="1"/>
  <c r="DO65" i="10"/>
  <c r="BY65" i="10"/>
  <c r="DE65" i="10"/>
  <c r="BX65" i="10"/>
  <c r="BW65" i="10"/>
  <c r="BO65" i="10"/>
  <c r="BM65" i="10"/>
  <c r="BE65" i="10"/>
  <c r="DP65" i="10"/>
  <c r="DH65" i="10"/>
  <c r="DD65" i="10"/>
  <c r="BS65" i="10"/>
  <c r="DR65" i="10"/>
  <c r="DF65" i="10"/>
  <c r="CE65" i="10"/>
  <c r="CZ65" i="10"/>
  <c r="CV68" i="10"/>
  <c r="BS68" i="10"/>
  <c r="CI68" i="10"/>
  <c r="DC68" i="10"/>
  <c r="BQ68" i="10"/>
  <c r="DF68" i="10"/>
  <c r="CT65" i="10"/>
  <c r="BD65" i="10"/>
  <c r="DA65" i="10"/>
  <c r="CX65" i="10"/>
  <c r="BG65" i="10"/>
  <c r="CM65" i="10"/>
  <c r="DP68" i="10"/>
  <c r="DQ68" i="10"/>
  <c r="CT68" i="10"/>
  <c r="BL68" i="10"/>
  <c r="DN68" i="10"/>
  <c r="CK68" i="10"/>
  <c r="BW68" i="10"/>
  <c r="CG68" i="10"/>
  <c r="CD68" i="10"/>
  <c r="BD68" i="10"/>
  <c r="BN68" i="10"/>
  <c r="CM68" i="10"/>
  <c r="BN65" i="10"/>
  <c r="DN65" i="10"/>
  <c r="CJ65" i="10"/>
  <c r="CJ62" i="10" s="1"/>
  <c r="CN65" i="10"/>
  <c r="CV65" i="10"/>
  <c r="CV62" i="10" s="1"/>
  <c r="CC65" i="10"/>
  <c r="CC62" i="10" s="1"/>
  <c r="BT65" i="10"/>
  <c r="CI65" i="10"/>
  <c r="BF65" i="10"/>
  <c r="BF62" i="10" s="1"/>
  <c r="DE68" i="10"/>
  <c r="DK68" i="10"/>
  <c r="BM68" i="10"/>
  <c r="DR68" i="10"/>
  <c r="DO68" i="10"/>
  <c r="BR68" i="10"/>
  <c r="CU65" i="10"/>
  <c r="DG65" i="10"/>
  <c r="DG62" i="10" s="1"/>
  <c r="BI65" i="10"/>
  <c r="DJ65" i="10"/>
  <c r="CK65" i="10"/>
  <c r="AN218" i="11"/>
  <c r="AN204" i="11"/>
  <c r="AN208" i="11"/>
  <c r="AN212" i="11"/>
  <c r="AN222" i="11"/>
  <c r="AN242" i="11"/>
  <c r="AN238" i="11"/>
  <c r="AN200" i="11"/>
  <c r="AN226" i="11"/>
  <c r="AN246" i="11"/>
  <c r="AN257" i="11"/>
  <c r="AN261" i="11"/>
  <c r="AN265" i="11"/>
  <c r="AN249" i="11"/>
  <c r="AN253" i="11"/>
  <c r="DG79" i="10" s="1"/>
  <c r="DG73" i="10" s="1"/>
  <c r="AN264" i="11"/>
  <c r="AN269" i="11"/>
  <c r="AN228" i="11"/>
  <c r="AN213" i="11"/>
  <c r="AN263" i="11"/>
  <c r="AN244" i="11"/>
  <c r="CX79" i="10" s="1"/>
  <c r="CX73" i="10" s="1"/>
  <c r="AN216" i="11"/>
  <c r="AN251" i="11"/>
  <c r="AN232" i="11"/>
  <c r="AN210" i="11"/>
  <c r="AN227" i="11"/>
  <c r="AN217" i="11"/>
  <c r="AN258" i="11"/>
  <c r="DL79" i="10" s="1"/>
  <c r="DL73" i="10" s="1"/>
  <c r="AN237" i="11"/>
  <c r="AN255" i="11"/>
  <c r="AN229" i="11"/>
  <c r="AN230" i="11"/>
  <c r="AN243" i="11"/>
  <c r="AN248" i="11"/>
  <c r="AN268" i="11"/>
  <c r="AN267" i="11"/>
  <c r="AN252" i="11"/>
  <c r="DF79" i="10" s="1"/>
  <c r="DF73" i="10" s="1"/>
  <c r="AN221" i="11"/>
  <c r="AN234" i="11"/>
  <c r="CN79" i="10" s="1"/>
  <c r="AN233" i="11"/>
  <c r="AN211" i="11"/>
  <c r="AN236" i="11"/>
  <c r="AN239" i="11"/>
  <c r="AN223" i="11"/>
  <c r="AN220" i="11"/>
  <c r="BZ79" i="10" s="1"/>
  <c r="AN206" i="11"/>
  <c r="AN198" i="11"/>
  <c r="AN207" i="11"/>
  <c r="AN219" i="11"/>
  <c r="AN260" i="11"/>
  <c r="AN205" i="11"/>
  <c r="AN224" i="11"/>
  <c r="AN247" i="11"/>
  <c r="DA79" i="10" s="1"/>
  <c r="DA73" i="10" s="1"/>
  <c r="AN235" i="11"/>
  <c r="AN203" i="11"/>
  <c r="AN240" i="11"/>
  <c r="AN256" i="11"/>
  <c r="DJ79" i="10" s="1"/>
  <c r="DJ73" i="10" s="1"/>
  <c r="AN245" i="11"/>
  <c r="AN215" i="11"/>
  <c r="BU79" i="10" s="1"/>
  <c r="BU73" i="10" s="1"/>
  <c r="AN225" i="11"/>
  <c r="AN199" i="11"/>
  <c r="AN201" i="11"/>
  <c r="AN241" i="11"/>
  <c r="CU79" i="10" s="1"/>
  <c r="CU73" i="10" s="1"/>
  <c r="AN259" i="11"/>
  <c r="DM79" i="10" s="1"/>
  <c r="DM73" i="10" s="1"/>
  <c r="AN266" i="11"/>
  <c r="AN214" i="11"/>
  <c r="AN231" i="11"/>
  <c r="AN250" i="11"/>
  <c r="DD79" i="10" s="1"/>
  <c r="DD73" i="10" s="1"/>
  <c r="AN209" i="11"/>
  <c r="BO79" i="10" s="1"/>
  <c r="BO73" i="10" s="1"/>
  <c r="AN262" i="11"/>
  <c r="AN254" i="11"/>
  <c r="AN202" i="11"/>
  <c r="AI213" i="11"/>
  <c r="AI222" i="11"/>
  <c r="AI199" i="11"/>
  <c r="AI226" i="11"/>
  <c r="AI237" i="11"/>
  <c r="AI264" i="11"/>
  <c r="DR86" i="10" s="1"/>
  <c r="DR83" i="10" s="1"/>
  <c r="AI263" i="11"/>
  <c r="AI240" i="11"/>
  <c r="AI265" i="11"/>
  <c r="AI261" i="11"/>
  <c r="AI236" i="11"/>
  <c r="CP86" i="10" s="1"/>
  <c r="CP83" i="10" s="1"/>
  <c r="AI267" i="11"/>
  <c r="AI257" i="11"/>
  <c r="DK86" i="10" s="1"/>
  <c r="DK83" i="10" s="1"/>
  <c r="AI255" i="11"/>
  <c r="AI230" i="11"/>
  <c r="AI234" i="11"/>
  <c r="AI214" i="11"/>
  <c r="AI212" i="11"/>
  <c r="AI204" i="11"/>
  <c r="AI249" i="11"/>
  <c r="AI233" i="11"/>
  <c r="AI206" i="11"/>
  <c r="AI208" i="11"/>
  <c r="BN86" i="10" s="1"/>
  <c r="AI259" i="11"/>
  <c r="AI269" i="11"/>
  <c r="AI246" i="11"/>
  <c r="AI200" i="11"/>
  <c r="BF86" i="10" s="1"/>
  <c r="BF83" i="10" s="1"/>
  <c r="AI253" i="11"/>
  <c r="AI251" i="11"/>
  <c r="AI229" i="11"/>
  <c r="CI86" i="10" s="1"/>
  <c r="CI83" i="10" s="1"/>
  <c r="AI248" i="11"/>
  <c r="AI244" i="11"/>
  <c r="AI221" i="11"/>
  <c r="AI242" i="11"/>
  <c r="CV86" i="10" s="1"/>
  <c r="CV83" i="10" s="1"/>
  <c r="AI223" i="11"/>
  <c r="CC86" i="10" s="1"/>
  <c r="CC83" i="10" s="1"/>
  <c r="AI217" i="11"/>
  <c r="BW86" i="10" s="1"/>
  <c r="AI202" i="11"/>
  <c r="AI238" i="11"/>
  <c r="CR86" i="10" s="1"/>
  <c r="AI207" i="11"/>
  <c r="AI225" i="11"/>
  <c r="AI260" i="11"/>
  <c r="AI262" i="11"/>
  <c r="AI201" i="11"/>
  <c r="AI216" i="11"/>
  <c r="AI243" i="11"/>
  <c r="CW86" i="10" s="1"/>
  <c r="CW83" i="10" s="1"/>
  <c r="AI209" i="11"/>
  <c r="BO86" i="10" s="1"/>
  <c r="BO83" i="10" s="1"/>
  <c r="AI235" i="11"/>
  <c r="CO86" i="10" s="1"/>
  <c r="AI252" i="11"/>
  <c r="AI215" i="11"/>
  <c r="AI241" i="11"/>
  <c r="CU86" i="10" s="1"/>
  <c r="CU83" i="10" s="1"/>
  <c r="AI239" i="11"/>
  <c r="AI210" i="11"/>
  <c r="AI247" i="11"/>
  <c r="AI250" i="11"/>
  <c r="DD86" i="10" s="1"/>
  <c r="DD83" i="10" s="1"/>
  <c r="AI224" i="11"/>
  <c r="AI228" i="11"/>
  <c r="AI256" i="11"/>
  <c r="AI245" i="11"/>
  <c r="CY86" i="10" s="1"/>
  <c r="AI203" i="11"/>
  <c r="AI266" i="11"/>
  <c r="AI218" i="11"/>
  <c r="AI220" i="11"/>
  <c r="AI254" i="11"/>
  <c r="DH86" i="10" s="1"/>
  <c r="AI268" i="11"/>
  <c r="AI219" i="11"/>
  <c r="AI211" i="11"/>
  <c r="BQ86" i="10" s="1"/>
  <c r="BQ83" i="10" s="1"/>
  <c r="AI231" i="11"/>
  <c r="CK86" i="10" s="1"/>
  <c r="CK83" i="10" s="1"/>
  <c r="AI258" i="11"/>
  <c r="DL86" i="10" s="1"/>
  <c r="DL83" i="10" s="1"/>
  <c r="AI205" i="11"/>
  <c r="AI232" i="11"/>
  <c r="CL86" i="10" s="1"/>
  <c r="CL83" i="10" s="1"/>
  <c r="AI198" i="11"/>
  <c r="AI227" i="11"/>
  <c r="CG86" i="10" s="1"/>
  <c r="AK226" i="11"/>
  <c r="AK199" i="11"/>
  <c r="AK217" i="11"/>
  <c r="BW99" i="10" s="1"/>
  <c r="AK222" i="11"/>
  <c r="AK264" i="11"/>
  <c r="DR99" i="10" s="1"/>
  <c r="DR93" i="10" s="1"/>
  <c r="AK255" i="11"/>
  <c r="DI99" i="10" s="1"/>
  <c r="AK208" i="11"/>
  <c r="AK259" i="11"/>
  <c r="AK251" i="11"/>
  <c r="AK263" i="11"/>
  <c r="AK240" i="11"/>
  <c r="AK244" i="11"/>
  <c r="AK221" i="11"/>
  <c r="AK213" i="11"/>
  <c r="BS99" i="10" s="1"/>
  <c r="BS93" i="10" s="1"/>
  <c r="AK202" i="11"/>
  <c r="AK230" i="11"/>
  <c r="AK200" i="11"/>
  <c r="AK236" i="11"/>
  <c r="CP99" i="10" s="1"/>
  <c r="AK267" i="11"/>
  <c r="AK227" i="11"/>
  <c r="CG99" i="10" s="1"/>
  <c r="AK223" i="11"/>
  <c r="AK206" i="11"/>
  <c r="AK229" i="11"/>
  <c r="AK214" i="11"/>
  <c r="AK212" i="11"/>
  <c r="AK233" i="11"/>
  <c r="AK237" i="11"/>
  <c r="AK234" i="11"/>
  <c r="AK248" i="11"/>
  <c r="AK238" i="11"/>
  <c r="CR99" i="10" s="1"/>
  <c r="CR93" i="10" s="1"/>
  <c r="AK204" i="11"/>
  <c r="AK266" i="11"/>
  <c r="AK218" i="11"/>
  <c r="AK241" i="11"/>
  <c r="AK220" i="11"/>
  <c r="BZ99" i="10" s="1"/>
  <c r="BZ93" i="10" s="1"/>
  <c r="AK210" i="11"/>
  <c r="BP99" i="10" s="1"/>
  <c r="AK254" i="11"/>
  <c r="DH99" i="10" s="1"/>
  <c r="DH93" i="10" s="1"/>
  <c r="AK219" i="11"/>
  <c r="BY99" i="10" s="1"/>
  <c r="BY93" i="10" s="1"/>
  <c r="AK211" i="11"/>
  <c r="BQ99" i="10" s="1"/>
  <c r="BQ93" i="10" s="1"/>
  <c r="AK231" i="11"/>
  <c r="AK258" i="11"/>
  <c r="AK205" i="11"/>
  <c r="BK99" i="10" s="1"/>
  <c r="AK256" i="11"/>
  <c r="AK215" i="11"/>
  <c r="AK239" i="11"/>
  <c r="AK207" i="11"/>
  <c r="BM99" i="10" s="1"/>
  <c r="BM93" i="10" s="1"/>
  <c r="AK250" i="11"/>
  <c r="DD99" i="10" s="1"/>
  <c r="DD93" i="10" s="1"/>
  <c r="AK224" i="11"/>
  <c r="AK209" i="11"/>
  <c r="BO99" i="10" s="1"/>
  <c r="AK235" i="11"/>
  <c r="AK232" i="11"/>
  <c r="AK268" i="11"/>
  <c r="AK216" i="11"/>
  <c r="AK198" i="11"/>
  <c r="BD99" i="10" s="1"/>
  <c r="AK260" i="11"/>
  <c r="AK228" i="11"/>
  <c r="AK245" i="11"/>
  <c r="AK225" i="11"/>
  <c r="CE99" i="10" s="1"/>
  <c r="CE93" i="10" s="1"/>
  <c r="AK247" i="11"/>
  <c r="AK262" i="11"/>
  <c r="AK201" i="11"/>
  <c r="BG99" i="10" s="1"/>
  <c r="BG93" i="10" s="1"/>
  <c r="AK252" i="11"/>
  <c r="AK203" i="11"/>
  <c r="BI99" i="10" s="1"/>
  <c r="AK243" i="11"/>
  <c r="AK257" i="11"/>
  <c r="DK99" i="10" s="1"/>
  <c r="DK93" i="10" s="1"/>
  <c r="AK269" i="11"/>
  <c r="AK249" i="11"/>
  <c r="DC99" i="10" s="1"/>
  <c r="DC93" i="10" s="1"/>
  <c r="AK242" i="11"/>
  <c r="CV99" i="10" s="1"/>
  <c r="CV93" i="10" s="1"/>
  <c r="AK261" i="11"/>
  <c r="AK265" i="11"/>
  <c r="AK246" i="11"/>
  <c r="AK253" i="11"/>
  <c r="AI146" i="11"/>
  <c r="AI145" i="11"/>
  <c r="AI148" i="11"/>
  <c r="AI147" i="11"/>
  <c r="AN148" i="11"/>
  <c r="AN147" i="11"/>
  <c r="AN145" i="11"/>
  <c r="AN146" i="11"/>
  <c r="AK146" i="11"/>
  <c r="AK145" i="11"/>
  <c r="AK148" i="11"/>
  <c r="AK147" i="11"/>
  <c r="G29" i="18"/>
  <c r="AK186" i="11"/>
  <c r="AR99" i="10" s="1"/>
  <c r="AR93" i="10" s="1"/>
  <c r="AK187" i="11"/>
  <c r="AK188" i="11"/>
  <c r="AK189" i="11"/>
  <c r="AK190" i="11"/>
  <c r="AK191" i="11"/>
  <c r="AK192" i="11"/>
  <c r="AK193" i="11"/>
  <c r="AY99" i="10" s="1"/>
  <c r="AY93" i="10" s="1"/>
  <c r="AK194" i="11"/>
  <c r="AZ99" i="10" s="1"/>
  <c r="AZ93" i="10" s="1"/>
  <c r="AK195" i="11"/>
  <c r="AK196" i="11"/>
  <c r="AK197" i="11"/>
  <c r="BC99" i="10" s="1"/>
  <c r="BC93" i="10" s="1"/>
  <c r="AN193" i="11"/>
  <c r="AN189" i="11"/>
  <c r="AN197" i="11"/>
  <c r="AN187" i="11"/>
  <c r="AN191" i="11"/>
  <c r="AW79" i="10" s="1"/>
  <c r="AW73" i="10" s="1"/>
  <c r="AN190" i="11"/>
  <c r="AV79" i="10" s="1"/>
  <c r="AV73" i="10" s="1"/>
  <c r="AN188" i="11"/>
  <c r="AN186" i="11"/>
  <c r="AN195" i="11"/>
  <c r="BA79" i="10" s="1"/>
  <c r="BA73" i="10" s="1"/>
  <c r="AN192" i="11"/>
  <c r="AN194" i="11"/>
  <c r="AZ79" i="10" s="1"/>
  <c r="AZ73" i="10" s="1"/>
  <c r="AN196" i="11"/>
  <c r="AI186" i="11"/>
  <c r="AR86" i="10" s="1"/>
  <c r="AR83" i="10" s="1"/>
  <c r="AI187" i="11"/>
  <c r="AI188" i="11"/>
  <c r="AT86" i="10" s="1"/>
  <c r="AI189" i="11"/>
  <c r="AI190" i="11"/>
  <c r="AV86" i="10" s="1"/>
  <c r="AV83" i="10" s="1"/>
  <c r="AI191" i="11"/>
  <c r="AI192" i="11"/>
  <c r="AI193" i="11"/>
  <c r="AY86" i="10" s="1"/>
  <c r="AY83" i="10" s="1"/>
  <c r="AI194" i="11"/>
  <c r="AI195" i="11"/>
  <c r="AI196" i="11"/>
  <c r="BB86" i="10" s="1"/>
  <c r="BB83" i="10" s="1"/>
  <c r="AI197" i="11"/>
  <c r="H25" i="18"/>
  <c r="H22" i="18"/>
  <c r="AN176" i="11"/>
  <c r="AN180" i="11"/>
  <c r="AN177" i="11"/>
  <c r="AN182" i="11"/>
  <c r="AN183" i="11"/>
  <c r="AO79" i="10" s="1"/>
  <c r="AO73" i="10" s="1"/>
  <c r="AN181" i="11"/>
  <c r="AN178" i="11"/>
  <c r="AN175" i="11"/>
  <c r="AN179" i="11"/>
  <c r="AN174" i="11"/>
  <c r="AN184" i="11"/>
  <c r="AN185" i="11"/>
  <c r="AQ79" i="10" s="1"/>
  <c r="AQ73" i="10" s="1"/>
  <c r="AI174" i="11"/>
  <c r="AI176" i="11"/>
  <c r="AI178" i="11"/>
  <c r="AI180" i="11"/>
  <c r="AI182" i="11"/>
  <c r="AI184" i="11"/>
  <c r="AI175" i="11"/>
  <c r="AI177" i="11"/>
  <c r="AI181" i="11"/>
  <c r="AI185" i="11"/>
  <c r="AI179" i="11"/>
  <c r="AI183" i="11"/>
  <c r="AK174" i="11"/>
  <c r="AK175" i="11"/>
  <c r="AK176" i="11"/>
  <c r="AK177" i="11"/>
  <c r="AK178" i="11"/>
  <c r="AK179" i="11"/>
  <c r="AK180" i="11"/>
  <c r="AK181" i="11"/>
  <c r="AK182" i="11"/>
  <c r="AK183" i="11"/>
  <c r="AK184" i="11"/>
  <c r="AK185" i="11"/>
  <c r="AN162" i="11"/>
  <c r="AN169" i="11"/>
  <c r="AN164" i="11"/>
  <c r="AN165" i="11"/>
  <c r="AN168" i="11"/>
  <c r="AN171" i="11"/>
  <c r="AN170" i="11"/>
  <c r="AN167" i="11"/>
  <c r="AN172" i="11"/>
  <c r="AN163" i="11"/>
  <c r="AN166" i="11"/>
  <c r="AN173" i="11"/>
  <c r="AK170" i="11"/>
  <c r="AK163" i="11"/>
  <c r="AK166" i="11"/>
  <c r="AK167" i="11"/>
  <c r="AK172" i="11"/>
  <c r="AK173" i="11"/>
  <c r="AK162" i="11"/>
  <c r="AK169" i="11"/>
  <c r="AK165" i="11"/>
  <c r="AK168" i="11"/>
  <c r="AK164" i="11"/>
  <c r="AK171" i="11"/>
  <c r="AI166" i="11"/>
  <c r="AI167" i="11"/>
  <c r="AI171" i="11"/>
  <c r="AI164" i="11"/>
  <c r="AI163" i="11"/>
  <c r="AI170" i="11"/>
  <c r="AI165" i="11"/>
  <c r="AI162" i="11"/>
  <c r="AI173" i="11"/>
  <c r="AI169" i="11"/>
  <c r="AI168" i="11"/>
  <c r="AI172" i="11"/>
  <c r="AI153" i="11"/>
  <c r="AI155" i="11"/>
  <c r="AI157" i="11"/>
  <c r="AI159" i="11"/>
  <c r="AI161" i="11"/>
  <c r="AI152" i="11"/>
  <c r="AI154" i="11"/>
  <c r="AI156" i="11"/>
  <c r="AI158" i="11"/>
  <c r="AI160" i="11"/>
  <c r="AI151" i="11"/>
  <c r="AI150" i="11"/>
  <c r="AK158" i="11"/>
  <c r="AK155" i="11"/>
  <c r="AK151" i="11"/>
  <c r="AK160" i="11"/>
  <c r="AK157" i="11"/>
  <c r="AK154" i="11"/>
  <c r="AK156" i="11"/>
  <c r="AK153" i="11"/>
  <c r="AK150" i="11"/>
  <c r="AK161" i="11"/>
  <c r="AK159" i="11"/>
  <c r="AK152" i="11"/>
  <c r="AN156" i="11"/>
  <c r="AN160" i="11"/>
  <c r="AN150" i="11"/>
  <c r="AN154" i="11"/>
  <c r="AN152" i="11"/>
  <c r="AN161" i="11"/>
  <c r="AN157" i="11"/>
  <c r="AN158" i="11"/>
  <c r="AN159" i="11"/>
  <c r="AN151" i="11"/>
  <c r="AN155" i="11"/>
  <c r="AN153" i="11"/>
  <c r="AN149" i="11"/>
  <c r="AK149" i="11"/>
  <c r="AI149" i="11"/>
  <c r="BW301" i="11"/>
  <c r="BW303" i="11"/>
  <c r="BW309" i="11"/>
  <c r="BW305" i="11"/>
  <c r="BW302" i="11"/>
  <c r="BW306" i="11"/>
  <c r="BW304" i="11"/>
  <c r="BW311" i="11"/>
  <c r="BW308" i="11"/>
  <c r="BW310" i="11"/>
  <c r="BW307" i="11"/>
  <c r="BW312" i="11"/>
  <c r="BV314" i="11"/>
  <c r="BV313" i="11"/>
  <c r="BV315" i="11" s="1"/>
  <c r="CV313" i="11"/>
  <c r="CV315" i="11" s="1"/>
  <c r="CV314" i="11"/>
  <c r="CW301" i="11"/>
  <c r="CW303" i="11"/>
  <c r="CW302" i="11"/>
  <c r="CW304" i="11"/>
  <c r="CW305" i="11"/>
  <c r="CW312" i="11"/>
  <c r="CW306" i="11"/>
  <c r="CW311" i="11"/>
  <c r="CW308" i="11"/>
  <c r="CW309" i="11"/>
  <c r="CW310" i="11"/>
  <c r="CW307" i="11"/>
  <c r="H10" i="18"/>
  <c r="H13" i="18"/>
  <c r="V76" i="10"/>
  <c r="AJ76" i="10"/>
  <c r="AI76" i="10"/>
  <c r="AH76" i="10"/>
  <c r="G76" i="10"/>
  <c r="W76" i="10"/>
  <c r="N76" i="10"/>
  <c r="E76" i="10"/>
  <c r="L76" i="10"/>
  <c r="T76" i="10"/>
  <c r="X76" i="10"/>
  <c r="Y76" i="10"/>
  <c r="S76" i="10"/>
  <c r="AG76" i="10"/>
  <c r="AC76" i="10"/>
  <c r="R76" i="10"/>
  <c r="AE76" i="10"/>
  <c r="AA76" i="10"/>
  <c r="AL76" i="10"/>
  <c r="P76" i="10"/>
  <c r="M76" i="10"/>
  <c r="U76" i="10"/>
  <c r="AF76" i="10"/>
  <c r="AB76" i="10"/>
  <c r="K76" i="10"/>
  <c r="O76" i="10"/>
  <c r="I76" i="10"/>
  <c r="Q76" i="10"/>
  <c r="AD76" i="10"/>
  <c r="Z76" i="10"/>
  <c r="AK76" i="10"/>
  <c r="D10" i="8"/>
  <c r="D9" i="8"/>
  <c r="D1" i="8"/>
  <c r="E1" i="8" s="1"/>
  <c r="F1" i="8" s="1"/>
  <c r="G1" i="8" s="1"/>
  <c r="H1" i="8" s="1"/>
  <c r="I1" i="8" s="1"/>
  <c r="J1" i="8" s="1"/>
  <c r="K1" i="8" s="1"/>
  <c r="L1" i="8" s="1"/>
  <c r="M1" i="8" s="1"/>
  <c r="N1" i="8" s="1"/>
  <c r="O1" i="8" s="1"/>
  <c r="P1" i="8" s="1"/>
  <c r="Q1" i="8" s="1"/>
  <c r="R1" i="8" s="1"/>
  <c r="S1" i="8" s="1"/>
  <c r="T1" i="8" s="1"/>
  <c r="U1" i="8" s="1"/>
  <c r="V1" i="8" s="1"/>
  <c r="W1" i="8" s="1"/>
  <c r="X1" i="8" s="1"/>
  <c r="Y1" i="8" s="1"/>
  <c r="Z1" i="8" s="1"/>
  <c r="AA1" i="8" s="1"/>
  <c r="AB1" i="8" s="1"/>
  <c r="AC1" i="8" s="1"/>
  <c r="AD1" i="8" s="1"/>
  <c r="AE1" i="8" s="1"/>
  <c r="AF1" i="8" s="1"/>
  <c r="AG1" i="8" s="1"/>
  <c r="AH1" i="8" s="1"/>
  <c r="AI1" i="8" s="1"/>
  <c r="AJ1" i="8" s="1"/>
  <c r="AK1" i="8" s="1"/>
  <c r="AL1" i="8" s="1"/>
  <c r="AM1" i="8" s="1"/>
  <c r="AN1" i="8" s="1"/>
  <c r="AO1" i="8" s="1"/>
  <c r="AP1" i="8" s="1"/>
  <c r="AQ1" i="8" s="1"/>
  <c r="AR1" i="8" s="1"/>
  <c r="AS1" i="8" s="1"/>
  <c r="AT1" i="8" s="1"/>
  <c r="AU1" i="8" s="1"/>
  <c r="AV1" i="8" s="1"/>
  <c r="AW1" i="8" s="1"/>
  <c r="AX1" i="8" s="1"/>
  <c r="AY1" i="8" s="1"/>
  <c r="AZ1" i="8" s="1"/>
  <c r="BA1" i="8" s="1"/>
  <c r="BB1" i="8" s="1"/>
  <c r="BC1" i="8" s="1"/>
  <c r="BD1" i="8" s="1"/>
  <c r="BE1" i="8" s="1"/>
  <c r="BF1" i="8" s="1"/>
  <c r="BG1" i="8" s="1"/>
  <c r="BH1" i="8" s="1"/>
  <c r="BI1" i="8" s="1"/>
  <c r="BJ1" i="8" s="1"/>
  <c r="BK1" i="8" s="1"/>
  <c r="BL1" i="8" s="1"/>
  <c r="BM1" i="8" s="1"/>
  <c r="BN1" i="8" s="1"/>
  <c r="BO1" i="8" s="1"/>
  <c r="BP1" i="8" s="1"/>
  <c r="BQ1" i="8" s="1"/>
  <c r="BR1" i="8" s="1"/>
  <c r="BS1" i="8" s="1"/>
  <c r="BT1" i="8" s="1"/>
  <c r="BU1" i="8" s="1"/>
  <c r="BV1" i="8" s="1"/>
  <c r="BW1" i="8" s="1"/>
  <c r="BX1" i="8" s="1"/>
  <c r="BY1" i="8" s="1"/>
  <c r="BZ1" i="8" s="1"/>
  <c r="CA1" i="8" s="1"/>
  <c r="CB1" i="8" s="1"/>
  <c r="CC1" i="8" s="1"/>
  <c r="CD1" i="8" s="1"/>
  <c r="CE1" i="8" s="1"/>
  <c r="CF1" i="8" s="1"/>
  <c r="CG1" i="8" s="1"/>
  <c r="CH1" i="8" s="1"/>
  <c r="CI1" i="8" s="1"/>
  <c r="CJ1" i="8" s="1"/>
  <c r="CK1" i="8" s="1"/>
  <c r="CL1" i="8" s="1"/>
  <c r="CM1" i="8" s="1"/>
  <c r="CN1" i="8" s="1"/>
  <c r="CO1" i="8" s="1"/>
  <c r="CP1" i="8" s="1"/>
  <c r="CQ1" i="8" s="1"/>
  <c r="CR1" i="8" s="1"/>
  <c r="CS1" i="8" s="1"/>
  <c r="CT1" i="8" s="1"/>
  <c r="CU1" i="8" s="1"/>
  <c r="CV1" i="8" s="1"/>
  <c r="CW1" i="8" s="1"/>
  <c r="CX1" i="8" s="1"/>
  <c r="CY1" i="8" s="1"/>
  <c r="CZ1" i="8" s="1"/>
  <c r="DA1" i="8" s="1"/>
  <c r="DB1" i="8" s="1"/>
  <c r="DC1" i="8" s="1"/>
  <c r="DD1" i="8" s="1"/>
  <c r="DE1" i="8" s="1"/>
  <c r="DF1" i="8" s="1"/>
  <c r="DG1" i="8" s="1"/>
  <c r="DH1" i="8" s="1"/>
  <c r="DI1" i="8" s="1"/>
  <c r="DJ1" i="8" s="1"/>
  <c r="DK1" i="8" s="1"/>
  <c r="DL1" i="8" s="1"/>
  <c r="DM1" i="8" s="1"/>
  <c r="DN1" i="8" s="1"/>
  <c r="DO1" i="8" s="1"/>
  <c r="DP1" i="8" s="1"/>
  <c r="DQ1" i="8" s="1"/>
  <c r="DR1" i="8" s="1"/>
  <c r="DS1" i="8" s="1"/>
  <c r="DT1" i="8" s="1"/>
  <c r="DU1" i="8" s="1"/>
  <c r="DV1" i="8" s="1"/>
  <c r="DW1" i="8" s="1"/>
  <c r="DX1" i="8" s="1"/>
  <c r="DY1" i="8" s="1"/>
  <c r="AV10" i="8"/>
  <c r="AV9" i="8"/>
  <c r="AF10" i="8"/>
  <c r="AF9" i="8"/>
  <c r="BK10" i="8"/>
  <c r="BK9" i="8"/>
  <c r="AY10" i="8"/>
  <c r="AY9" i="8"/>
  <c r="AM10" i="8"/>
  <c r="AM9" i="8"/>
  <c r="AA10" i="8"/>
  <c r="AA9" i="8"/>
  <c r="K10" i="8"/>
  <c r="K9" i="8"/>
  <c r="BJ10" i="8"/>
  <c r="BJ9" i="8"/>
  <c r="BF10" i="8"/>
  <c r="BF9" i="8"/>
  <c r="BB10" i="8"/>
  <c r="BB9" i="8"/>
  <c r="AX10" i="8"/>
  <c r="AX9" i="8"/>
  <c r="AT10" i="8"/>
  <c r="AT9" i="8"/>
  <c r="AP10" i="8"/>
  <c r="AP9" i="8"/>
  <c r="AL10" i="8"/>
  <c r="AL9" i="8"/>
  <c r="AH10" i="8"/>
  <c r="AH9" i="8"/>
  <c r="AD10" i="8"/>
  <c r="AD9" i="8"/>
  <c r="Z10" i="8"/>
  <c r="Z9" i="8"/>
  <c r="V10" i="8"/>
  <c r="V9" i="8"/>
  <c r="R10" i="8"/>
  <c r="R9" i="8"/>
  <c r="N10" i="8"/>
  <c r="N9" i="8"/>
  <c r="J10" i="8"/>
  <c r="J9" i="8"/>
  <c r="F10" i="8"/>
  <c r="F9" i="8"/>
  <c r="AZ10" i="8"/>
  <c r="AZ9" i="8"/>
  <c r="AJ10" i="8"/>
  <c r="AJ9" i="8"/>
  <c r="BG10" i="8"/>
  <c r="BG9" i="8"/>
  <c r="AU10" i="8"/>
  <c r="AU9" i="8"/>
  <c r="AI10" i="8"/>
  <c r="AI9" i="8"/>
  <c r="W10" i="8"/>
  <c r="W9" i="8"/>
  <c r="O10" i="8"/>
  <c r="O9" i="8"/>
  <c r="BI9" i="8"/>
  <c r="BI10" i="8"/>
  <c r="BE9" i="8"/>
  <c r="BE10" i="8"/>
  <c r="BA9" i="8"/>
  <c r="BA10" i="8"/>
  <c r="AW9" i="8"/>
  <c r="AW10" i="8"/>
  <c r="AS9" i="8"/>
  <c r="AS10" i="8"/>
  <c r="AO9" i="8"/>
  <c r="AO10" i="8"/>
  <c r="AK9" i="8"/>
  <c r="AK10" i="8"/>
  <c r="AG9" i="8"/>
  <c r="AG10" i="8"/>
  <c r="AC9" i="8"/>
  <c r="AC10" i="8"/>
  <c r="Y9" i="8"/>
  <c r="Y10" i="8"/>
  <c r="U9" i="8"/>
  <c r="U10" i="8"/>
  <c r="Q9" i="8"/>
  <c r="Q10" i="8"/>
  <c r="M9" i="8"/>
  <c r="M10" i="8"/>
  <c r="I9" i="8"/>
  <c r="I10" i="8"/>
  <c r="E9" i="8"/>
  <c r="E10" i="8"/>
  <c r="BD10" i="8"/>
  <c r="BD9" i="8"/>
  <c r="AN10" i="8"/>
  <c r="AN9" i="8"/>
  <c r="AB10" i="8"/>
  <c r="AB9" i="8"/>
  <c r="X10" i="8"/>
  <c r="X9" i="8"/>
  <c r="T10" i="8"/>
  <c r="T9" i="8"/>
  <c r="P10" i="8"/>
  <c r="P9" i="8"/>
  <c r="L10" i="8"/>
  <c r="L9" i="8"/>
  <c r="H10" i="8"/>
  <c r="H9" i="8"/>
  <c r="BH10" i="8"/>
  <c r="BH9" i="8"/>
  <c r="AR10" i="8"/>
  <c r="AR9" i="8"/>
  <c r="BC10" i="8"/>
  <c r="BC9" i="8"/>
  <c r="AQ10" i="8"/>
  <c r="AQ9" i="8"/>
  <c r="AE10" i="8"/>
  <c r="AE9" i="8"/>
  <c r="S10" i="8"/>
  <c r="S9" i="8"/>
  <c r="G10" i="8"/>
  <c r="G9" i="8"/>
  <c r="H59" i="10"/>
  <c r="G60" i="10"/>
  <c r="I16" i="10"/>
  <c r="I8" i="18" s="1"/>
  <c r="I6" i="18" s="1"/>
  <c r="H17" i="10"/>
  <c r="C76" i="10"/>
  <c r="H76" i="10"/>
  <c r="D76" i="10"/>
  <c r="J76" i="10"/>
  <c r="F76" i="10"/>
  <c r="CX300" i="11"/>
  <c r="BX300" i="11"/>
  <c r="D1" i="5"/>
  <c r="D73" i="2"/>
  <c r="D74" i="2"/>
  <c r="D75" i="2"/>
  <c r="Q75" i="2" s="1"/>
  <c r="D76" i="2"/>
  <c r="Q76" i="2" s="1"/>
  <c r="D77" i="2"/>
  <c r="Q77" i="2" s="1"/>
  <c r="D78" i="2"/>
  <c r="Q78" i="2" s="1"/>
  <c r="D79" i="2"/>
  <c r="D80" i="2"/>
  <c r="D81" i="2"/>
  <c r="D82" i="2"/>
  <c r="D83" i="2"/>
  <c r="D84" i="2"/>
  <c r="D85" i="2"/>
  <c r="D86" i="2"/>
  <c r="D87" i="2"/>
  <c r="D88" i="2"/>
  <c r="D89" i="2"/>
  <c r="D90" i="2"/>
  <c r="D91" i="2"/>
  <c r="D92" i="2"/>
  <c r="D93" i="2"/>
  <c r="D94" i="2"/>
  <c r="D95" i="2"/>
  <c r="D96" i="2"/>
  <c r="D97" i="2"/>
  <c r="D98" i="2"/>
  <c r="D99" i="2"/>
  <c r="D100" i="2"/>
  <c r="D101" i="2"/>
  <c r="CP93" i="10" l="1"/>
  <c r="BP93" i="10"/>
  <c r="AP79" i="10"/>
  <c r="AP73" i="10" s="1"/>
  <c r="AZ86" i="10"/>
  <c r="AZ83" i="10" s="1"/>
  <c r="CH62" i="10"/>
  <c r="AP86" i="10"/>
  <c r="AP83" i="10" s="1"/>
  <c r="AM79" i="10"/>
  <c r="AM73" i="10" s="1"/>
  <c r="BB79" i="10"/>
  <c r="BB73" i="10" s="1"/>
  <c r="AR79" i="10"/>
  <c r="AR73" i="10" s="1"/>
  <c r="BK93" i="10"/>
  <c r="CM99" i="10"/>
  <c r="CM93" i="10" s="1"/>
  <c r="DQ99" i="10"/>
  <c r="DQ93" i="10" s="1"/>
  <c r="CY83" i="10"/>
  <c r="DP86" i="10"/>
  <c r="DP83" i="10" s="1"/>
  <c r="CR83" i="10"/>
  <c r="CZ86" i="10"/>
  <c r="CZ83" i="10" s="1"/>
  <c r="DI86" i="10"/>
  <c r="DI83" i="10" s="1"/>
  <c r="BT79" i="10"/>
  <c r="BT73" i="10" s="1"/>
  <c r="DN79" i="10"/>
  <c r="DN73" i="10" s="1"/>
  <c r="BL79" i="10"/>
  <c r="BL73" i="10" s="1"/>
  <c r="CP79" i="10"/>
  <c r="CP73" i="10" s="1"/>
  <c r="CA79" i="10"/>
  <c r="CA73" i="10" s="1"/>
  <c r="DI79" i="10"/>
  <c r="DI73" i="10" s="1"/>
  <c r="AM86" i="10"/>
  <c r="AM83" i="10" s="1"/>
  <c r="AN86" i="10"/>
  <c r="AN83" i="10" s="1"/>
  <c r="AT83" i="10"/>
  <c r="AT79" i="10"/>
  <c r="AT73" i="10" s="1"/>
  <c r="DO99" i="10"/>
  <c r="DO93" i="10" s="1"/>
  <c r="DN86" i="10"/>
  <c r="DN83" i="10" s="1"/>
  <c r="BZ73" i="10"/>
  <c r="AQ99" i="10"/>
  <c r="AQ93" i="10" s="1"/>
  <c r="AO86" i="10"/>
  <c r="AO83" i="10" s="1"/>
  <c r="AW86" i="10"/>
  <c r="AW83" i="10" s="1"/>
  <c r="AS86" i="10"/>
  <c r="AS83" i="10" s="1"/>
  <c r="DG99" i="10"/>
  <c r="DG93" i="10" s="1"/>
  <c r="DM99" i="10"/>
  <c r="DM93" i="10" s="1"/>
  <c r="BW83" i="10"/>
  <c r="CT79" i="10"/>
  <c r="CT73" i="10" s="1"/>
  <c r="CR62" i="10"/>
  <c r="AN79" i="10"/>
  <c r="AN73" i="10" s="1"/>
  <c r="AX79" i="10"/>
  <c r="AX73" i="10" s="1"/>
  <c r="BA99" i="10"/>
  <c r="BA93" i="10" s="1"/>
  <c r="AW99" i="10"/>
  <c r="AW93" i="10" s="1"/>
  <c r="AS99" i="10"/>
  <c r="AS93" i="10" s="1"/>
  <c r="CG93" i="10"/>
  <c r="CG83" i="10"/>
  <c r="DF86" i="10"/>
  <c r="DF83" i="10" s="1"/>
  <c r="BV86" i="10"/>
  <c r="DG86" i="10"/>
  <c r="DG83" i="10" s="1"/>
  <c r="BH79" i="10"/>
  <c r="DQ79" i="10"/>
  <c r="DQ73" i="10" s="1"/>
  <c r="DR79" i="10"/>
  <c r="DR73" i="10" s="1"/>
  <c r="DO79" i="10"/>
  <c r="DO73" i="10" s="1"/>
  <c r="AP99" i="10"/>
  <c r="AP93" i="10" s="1"/>
  <c r="AY79" i="10"/>
  <c r="AY73" i="10" s="1"/>
  <c r="AV99" i="10"/>
  <c r="AV93" i="10" s="1"/>
  <c r="BI93" i="10"/>
  <c r="DA99" i="10"/>
  <c r="DA93" i="10" s="1"/>
  <c r="DN99" i="10"/>
  <c r="DN93" i="10" s="1"/>
  <c r="DJ99" i="10"/>
  <c r="DJ93" i="10" s="1"/>
  <c r="BJ99" i="10"/>
  <c r="BJ93" i="10" s="1"/>
  <c r="CQ99" i="10"/>
  <c r="CQ93" i="10" s="1"/>
  <c r="BW93" i="10"/>
  <c r="BD86" i="10"/>
  <c r="DH83" i="10"/>
  <c r="CS86" i="10"/>
  <c r="CS83" i="10" s="1"/>
  <c r="CO83" i="10"/>
  <c r="BG86" i="10"/>
  <c r="BG83" i="10" s="1"/>
  <c r="DB86" i="10"/>
  <c r="DB83" i="10" s="1"/>
  <c r="BJ86" i="10"/>
  <c r="BJ83" i="10" s="1"/>
  <c r="DQ86" i="10"/>
  <c r="DQ83" i="10" s="1"/>
  <c r="DH79" i="10"/>
  <c r="DH73" i="10" s="1"/>
  <c r="BI79" i="10"/>
  <c r="BI73" i="10" s="1"/>
  <c r="BK79" i="10"/>
  <c r="BK73" i="10" s="1"/>
  <c r="CS79" i="10"/>
  <c r="CS73" i="10" s="1"/>
  <c r="CN73" i="10"/>
  <c r="DK79" i="10"/>
  <c r="DK73" i="10" s="1"/>
  <c r="AO99" i="10"/>
  <c r="AO93" i="10" s="1"/>
  <c r="AQ86" i="10"/>
  <c r="AQ83" i="10" s="1"/>
  <c r="BC86" i="10"/>
  <c r="BC83" i="10" s="1"/>
  <c r="DF99" i="10"/>
  <c r="DF93" i="10" s="1"/>
  <c r="BD93" i="10"/>
  <c r="CU99" i="10"/>
  <c r="CU93" i="10" s="1"/>
  <c r="BL99" i="10"/>
  <c r="BL93" i="10" s="1"/>
  <c r="DI93" i="10"/>
  <c r="BE99" i="10"/>
  <c r="BE93" i="10" s="1"/>
  <c r="BZ86" i="10"/>
  <c r="BZ83" i="10" s="1"/>
  <c r="DO86" i="10"/>
  <c r="DO83" i="10" s="1"/>
  <c r="DP79" i="10"/>
  <c r="DP73" i="10" s="1"/>
  <c r="BG79" i="10"/>
  <c r="BG73" i="10" s="1"/>
  <c r="CO79" i="10"/>
  <c r="CO73" i="10" s="1"/>
  <c r="DB79" i="10"/>
  <c r="DB73" i="10" s="1"/>
  <c r="CG79" i="10"/>
  <c r="CG73" i="10" s="1"/>
  <c r="BL86" i="10"/>
  <c r="BL83" i="10" s="1"/>
  <c r="BE86" i="10"/>
  <c r="BE83" i="10" s="1"/>
  <c r="CB86" i="10"/>
  <c r="CB83" i="10" s="1"/>
  <c r="BV79" i="10"/>
  <c r="BV73" i="10" s="1"/>
  <c r="DC79" i="10"/>
  <c r="DC73" i="10" s="1"/>
  <c r="CZ79" i="10"/>
  <c r="CZ73" i="10" s="1"/>
  <c r="CV79" i="10"/>
  <c r="CV73" i="10" s="1"/>
  <c r="CY99" i="10"/>
  <c r="BY86" i="10"/>
  <c r="BY83" i="10" s="1"/>
  <c r="BS79" i="10"/>
  <c r="BS73" i="10" s="1"/>
  <c r="BR86" i="10"/>
  <c r="BR83" i="10" s="1"/>
  <c r="CH79" i="10"/>
  <c r="CH73" i="10" s="1"/>
  <c r="AU86" i="10"/>
  <c r="AU83" i="10" s="1"/>
  <c r="AS79" i="10"/>
  <c r="AS73" i="10" s="1"/>
  <c r="AU99" i="10"/>
  <c r="AU93" i="10" s="1"/>
  <c r="CY93" i="10"/>
  <c r="BV99" i="10"/>
  <c r="BV93" i="10" s="1"/>
  <c r="BO93" i="10"/>
  <c r="CS99" i="10"/>
  <c r="CS93" i="10" s="1"/>
  <c r="DL99" i="10"/>
  <c r="DL93" i="10" s="1"/>
  <c r="BX99" i="10"/>
  <c r="BX93" i="10" s="1"/>
  <c r="DB99" i="10"/>
  <c r="DB93" i="10" s="1"/>
  <c r="BR99" i="10"/>
  <c r="BR93" i="10" s="1"/>
  <c r="CC99" i="10"/>
  <c r="CC93" i="10" s="1"/>
  <c r="BF99" i="10"/>
  <c r="BF93" i="10" s="1"/>
  <c r="CA99" i="10"/>
  <c r="CA93" i="10" s="1"/>
  <c r="DE99" i="10"/>
  <c r="DE93" i="10" s="1"/>
  <c r="CF99" i="10"/>
  <c r="CF93" i="10" s="1"/>
  <c r="BK86" i="10"/>
  <c r="BK83" i="10" s="1"/>
  <c r="BX86" i="10"/>
  <c r="BX83" i="10" s="1"/>
  <c r="DJ86" i="10"/>
  <c r="DJ83" i="10" s="1"/>
  <c r="DA86" i="10"/>
  <c r="DA83" i="10" s="1"/>
  <c r="BU86" i="10"/>
  <c r="BU83" i="10" s="1"/>
  <c r="BH86" i="10"/>
  <c r="BH83" i="10" s="1"/>
  <c r="CA86" i="10"/>
  <c r="CA83" i="10" s="1"/>
  <c r="DE86" i="10"/>
  <c r="DE83" i="10" s="1"/>
  <c r="CM86" i="10"/>
  <c r="CM83" i="10" s="1"/>
  <c r="BT86" i="10"/>
  <c r="BT83" i="10" s="1"/>
  <c r="CQ86" i="10"/>
  <c r="CQ83" i="10" s="1"/>
  <c r="BS86" i="10"/>
  <c r="BS83" i="10" s="1"/>
  <c r="BE79" i="10"/>
  <c r="BE73" i="10" s="1"/>
  <c r="BY79" i="10"/>
  <c r="BY73" i="10" s="1"/>
  <c r="BQ79" i="10"/>
  <c r="BQ73" i="10" s="1"/>
  <c r="CW79" i="10"/>
  <c r="CW73" i="10" s="1"/>
  <c r="CQ79" i="10"/>
  <c r="CQ73" i="10" s="1"/>
  <c r="BP79" i="10"/>
  <c r="BP73" i="10" s="1"/>
  <c r="CF79" i="10"/>
  <c r="CF73" i="10" s="1"/>
  <c r="CB79" i="10"/>
  <c r="CB73" i="10" s="1"/>
  <c r="BX79" i="10"/>
  <c r="BX73" i="10" s="1"/>
  <c r="CY79" i="10"/>
  <c r="CY73" i="10" s="1"/>
  <c r="BJ79" i="10"/>
  <c r="BJ73" i="10" s="1"/>
  <c r="AN99" i="10"/>
  <c r="AN93" i="10" s="1"/>
  <c r="AX86" i="10"/>
  <c r="AX83" i="10" s="1"/>
  <c r="BC79" i="10"/>
  <c r="BC73" i="10" s="1"/>
  <c r="BB99" i="10"/>
  <c r="BB93" i="10" s="1"/>
  <c r="AX99" i="10"/>
  <c r="AX93" i="10" s="1"/>
  <c r="AT99" i="10"/>
  <c r="AT93" i="10" s="1"/>
  <c r="CW99" i="10"/>
  <c r="CW93" i="10" s="1"/>
  <c r="DP99" i="10"/>
  <c r="DP93" i="10" s="1"/>
  <c r="CH99" i="10"/>
  <c r="CH93" i="10" s="1"/>
  <c r="CD99" i="10"/>
  <c r="CD93" i="10" s="1"/>
  <c r="BU99" i="10"/>
  <c r="BU93" i="10" s="1"/>
  <c r="CK99" i="10"/>
  <c r="CK93" i="10" s="1"/>
  <c r="CN99" i="10"/>
  <c r="CN93" i="10" s="1"/>
  <c r="BT99" i="10"/>
  <c r="BT93" i="10" s="1"/>
  <c r="CJ99" i="10"/>
  <c r="CJ93" i="10" s="1"/>
  <c r="CX99" i="10"/>
  <c r="CX93" i="10" s="1"/>
  <c r="CB99" i="10"/>
  <c r="CB93" i="10" s="1"/>
  <c r="CH86" i="10"/>
  <c r="CH83" i="10" s="1"/>
  <c r="BP86" i="10"/>
  <c r="BP83" i="10" s="1"/>
  <c r="BV83" i="10"/>
  <c r="CE86" i="10"/>
  <c r="CE83" i="10" s="1"/>
  <c r="CX86" i="10"/>
  <c r="CX83" i="10" s="1"/>
  <c r="DM86" i="10"/>
  <c r="DM83" i="10" s="1"/>
  <c r="DC86" i="10"/>
  <c r="DC83" i="10" s="1"/>
  <c r="CN86" i="10"/>
  <c r="CN83" i="10" s="1"/>
  <c r="CT86" i="10"/>
  <c r="CT83" i="10" s="1"/>
  <c r="CF86" i="10"/>
  <c r="CF83" i="10" s="1"/>
  <c r="BH73" i="10"/>
  <c r="CE79" i="10"/>
  <c r="CE73" i="10" s="1"/>
  <c r="CD79" i="10"/>
  <c r="CD73" i="10" s="1"/>
  <c r="BM79" i="10"/>
  <c r="BM73" i="10" s="1"/>
  <c r="CC79" i="10"/>
  <c r="CC73" i="10" s="1"/>
  <c r="CM79" i="10"/>
  <c r="CM73" i="10" s="1"/>
  <c r="CJ79" i="10"/>
  <c r="CJ73" i="10" s="1"/>
  <c r="CL79" i="10"/>
  <c r="CL73" i="10" s="1"/>
  <c r="BF79" i="10"/>
  <c r="BF73" i="10" s="1"/>
  <c r="BR79" i="10"/>
  <c r="BR73" i="10" s="1"/>
  <c r="CO99" i="10"/>
  <c r="CO93" i="10" s="1"/>
  <c r="AM99" i="10"/>
  <c r="AM93" i="10" s="1"/>
  <c r="BA86" i="10"/>
  <c r="BA83" i="10" s="1"/>
  <c r="AU79" i="10"/>
  <c r="AU73" i="10" s="1"/>
  <c r="CZ99" i="10"/>
  <c r="CZ93" i="10" s="1"/>
  <c r="CL99" i="10"/>
  <c r="CL93" i="10" s="1"/>
  <c r="CI99" i="10"/>
  <c r="CI93" i="10" s="1"/>
  <c r="BH99" i="10"/>
  <c r="BH93" i="10" s="1"/>
  <c r="CT99" i="10"/>
  <c r="CT93" i="10" s="1"/>
  <c r="BN99" i="10"/>
  <c r="BN93" i="10" s="1"/>
  <c r="BD83" i="10"/>
  <c r="BI86" i="10"/>
  <c r="BI83" i="10" s="1"/>
  <c r="CD86" i="10"/>
  <c r="CD83" i="10" s="1"/>
  <c r="BM86" i="10"/>
  <c r="BM83" i="10" s="1"/>
  <c r="BN83" i="10"/>
  <c r="CJ86" i="10"/>
  <c r="CJ83" i="10" s="1"/>
  <c r="CK79" i="10"/>
  <c r="CK73" i="10" s="1"/>
  <c r="BD79" i="10"/>
  <c r="BD73" i="10" s="1"/>
  <c r="CI79" i="10"/>
  <c r="CI73" i="10" s="1"/>
  <c r="BW79" i="10"/>
  <c r="BW73" i="10" s="1"/>
  <c r="DE79" i="10"/>
  <c r="DE73" i="10" s="1"/>
  <c r="CR79" i="10"/>
  <c r="CR73" i="10" s="1"/>
  <c r="BN79" i="10"/>
  <c r="BN73" i="10" s="1"/>
  <c r="CX62" i="10"/>
  <c r="DH62" i="10"/>
  <c r="BV62" i="10"/>
  <c r="CP62" i="10"/>
  <c r="CL62" i="10"/>
  <c r="BZ62" i="10"/>
  <c r="DL62" i="10"/>
  <c r="BI62" i="10"/>
  <c r="BE62" i="10"/>
  <c r="BX62" i="10"/>
  <c r="BY62" i="10"/>
  <c r="DJ62" i="10"/>
  <c r="BT62" i="10"/>
  <c r="BG62" i="10"/>
  <c r="CE62" i="10"/>
  <c r="CN62" i="10"/>
  <c r="BJ62" i="10"/>
  <c r="CY62" i="10"/>
  <c r="CI62" i="10"/>
  <c r="DQ62" i="10"/>
  <c r="DN62" i="10"/>
  <c r="BO62" i="10"/>
  <c r="CZ62" i="10"/>
  <c r="BH62" i="10"/>
  <c r="CQ62" i="10"/>
  <c r="BK62" i="10"/>
  <c r="DC62" i="10"/>
  <c r="CB62" i="10"/>
  <c r="BP62" i="10"/>
  <c r="DF62" i="10"/>
  <c r="BN62" i="10"/>
  <c r="DA62" i="10"/>
  <c r="DR62" i="10"/>
  <c r="DP62" i="10"/>
  <c r="BW62" i="10"/>
  <c r="DO62" i="10"/>
  <c r="CO62" i="10"/>
  <c r="CA62" i="10"/>
  <c r="CD62" i="10"/>
  <c r="CW62" i="10"/>
  <c r="DI62" i="10"/>
  <c r="CK62" i="10"/>
  <c r="CU62" i="10"/>
  <c r="CM62" i="10"/>
  <c r="BD62" i="10"/>
  <c r="BS62" i="10"/>
  <c r="DB62" i="10"/>
  <c r="CG62" i="10"/>
  <c r="BU62" i="10"/>
  <c r="BQ62" i="10"/>
  <c r="CS62" i="10"/>
  <c r="CT62" i="10"/>
  <c r="DD62" i="10"/>
  <c r="BM62" i="10"/>
  <c r="DE62" i="10"/>
  <c r="BL62" i="10"/>
  <c r="BR62" i="10"/>
  <c r="DK62" i="10"/>
  <c r="DM62" i="10"/>
  <c r="H29" i="18"/>
  <c r="I25" i="18"/>
  <c r="I22" i="18"/>
  <c r="M94" i="2"/>
  <c r="Q94" i="2"/>
  <c r="N94" i="2"/>
  <c r="R94" i="2"/>
  <c r="O94" i="2"/>
  <c r="S94" i="2"/>
  <c r="P94" i="2"/>
  <c r="T94" i="2"/>
  <c r="M101" i="2"/>
  <c r="Q101" i="2"/>
  <c r="N101" i="2"/>
  <c r="R101" i="2"/>
  <c r="O101" i="2"/>
  <c r="S101" i="2"/>
  <c r="P101" i="2"/>
  <c r="T101" i="2"/>
  <c r="O97" i="2"/>
  <c r="S97" i="2"/>
  <c r="P97" i="2"/>
  <c r="T97" i="2"/>
  <c r="M97" i="2"/>
  <c r="Q97" i="2"/>
  <c r="N97" i="2"/>
  <c r="R97" i="2"/>
  <c r="M93" i="2"/>
  <c r="Q93" i="2"/>
  <c r="N93" i="2"/>
  <c r="R93" i="2"/>
  <c r="O93" i="2"/>
  <c r="S93" i="2"/>
  <c r="P93" i="2"/>
  <c r="T93" i="2"/>
  <c r="O98" i="2"/>
  <c r="S98" i="2"/>
  <c r="P98" i="2"/>
  <c r="T98" i="2"/>
  <c r="M98" i="2"/>
  <c r="Q98" i="2"/>
  <c r="N98" i="2"/>
  <c r="R98" i="2"/>
  <c r="M100" i="2"/>
  <c r="Q100" i="2"/>
  <c r="R100" i="2"/>
  <c r="N100" i="2"/>
  <c r="O100" i="2"/>
  <c r="S100" i="2"/>
  <c r="Y100" i="2" s="1"/>
  <c r="P100" i="2"/>
  <c r="T100" i="2"/>
  <c r="P96" i="2"/>
  <c r="T96" i="2"/>
  <c r="M96" i="2"/>
  <c r="Q96" i="2"/>
  <c r="N96" i="2"/>
  <c r="R96" i="2"/>
  <c r="O96" i="2"/>
  <c r="S96" i="2"/>
  <c r="O99" i="2"/>
  <c r="S99" i="2"/>
  <c r="P99" i="2"/>
  <c r="T99" i="2"/>
  <c r="M99" i="2"/>
  <c r="Q99" i="2"/>
  <c r="N99" i="2"/>
  <c r="R99" i="2"/>
  <c r="M95" i="2"/>
  <c r="Q95" i="2"/>
  <c r="N95" i="2"/>
  <c r="R95" i="2"/>
  <c r="O95" i="2"/>
  <c r="S95" i="2"/>
  <c r="P95" i="2"/>
  <c r="T95" i="2"/>
  <c r="M90" i="2"/>
  <c r="Q90" i="2"/>
  <c r="O90" i="2"/>
  <c r="T90" i="2"/>
  <c r="N90" i="2"/>
  <c r="R90" i="2"/>
  <c r="S90" i="2"/>
  <c r="P90" i="2"/>
  <c r="M91" i="2"/>
  <c r="Q91" i="2"/>
  <c r="O91" i="2"/>
  <c r="T91" i="2"/>
  <c r="N91" i="2"/>
  <c r="R91" i="2"/>
  <c r="X91" i="2" s="1"/>
  <c r="S91" i="2"/>
  <c r="P91" i="2"/>
  <c r="M92" i="2"/>
  <c r="Q92" i="2"/>
  <c r="O92" i="2"/>
  <c r="T92" i="2"/>
  <c r="N92" i="2"/>
  <c r="R92" i="2"/>
  <c r="S92" i="2"/>
  <c r="P92" i="2"/>
  <c r="BY300" i="11"/>
  <c r="BZ300" i="11" s="1"/>
  <c r="BX302" i="11"/>
  <c r="BX308" i="11"/>
  <c r="BX307" i="11"/>
  <c r="BX309" i="11"/>
  <c r="BX303" i="11"/>
  <c r="BX305" i="11"/>
  <c r="BX304" i="11"/>
  <c r="BX306" i="11"/>
  <c r="BX310" i="11"/>
  <c r="BX311" i="11"/>
  <c r="BX312" i="11"/>
  <c r="BX301" i="11"/>
  <c r="CY300" i="11"/>
  <c r="CZ300" i="11" s="1"/>
  <c r="CX304" i="11"/>
  <c r="CX307" i="11"/>
  <c r="CX303" i="11"/>
  <c r="CX305" i="11"/>
  <c r="CX306" i="11"/>
  <c r="CX301" i="11"/>
  <c r="CX310" i="11"/>
  <c r="CX312" i="11"/>
  <c r="CX308" i="11"/>
  <c r="CX302" i="11"/>
  <c r="CX311" i="11"/>
  <c r="CX309" i="11"/>
  <c r="CW314" i="11"/>
  <c r="CW313" i="11"/>
  <c r="CW315" i="11" s="1"/>
  <c r="BW314" i="11"/>
  <c r="BW313" i="11"/>
  <c r="BW315" i="11" s="1"/>
  <c r="M89" i="2"/>
  <c r="Q89" i="2"/>
  <c r="N89" i="2"/>
  <c r="S89" i="2"/>
  <c r="P89" i="2"/>
  <c r="T89" i="2"/>
  <c r="R89" i="2"/>
  <c r="O89" i="2"/>
  <c r="M85" i="2"/>
  <c r="Q85" i="2"/>
  <c r="N85" i="2"/>
  <c r="S85" i="2"/>
  <c r="P85" i="2"/>
  <c r="W85" i="2" s="1"/>
  <c r="T85" i="2"/>
  <c r="R85" i="2"/>
  <c r="O85" i="2"/>
  <c r="M81" i="2"/>
  <c r="Q81" i="2"/>
  <c r="N81" i="2"/>
  <c r="S81" i="2"/>
  <c r="P81" i="2"/>
  <c r="W81" i="2" s="1"/>
  <c r="T81" i="2"/>
  <c r="R81" i="2"/>
  <c r="O81" i="2"/>
  <c r="M88" i="2"/>
  <c r="Q88" i="2"/>
  <c r="N88" i="2"/>
  <c r="S88" i="2"/>
  <c r="P88" i="2"/>
  <c r="T88" i="2"/>
  <c r="R88" i="2"/>
  <c r="O88" i="2"/>
  <c r="M80" i="2"/>
  <c r="Q80" i="2"/>
  <c r="N80" i="2"/>
  <c r="S80" i="2"/>
  <c r="P80" i="2"/>
  <c r="W80" i="2" s="1"/>
  <c r="T80" i="2"/>
  <c r="R80" i="2"/>
  <c r="O80" i="2"/>
  <c r="M87" i="2"/>
  <c r="Q87" i="2"/>
  <c r="N87" i="2"/>
  <c r="S87" i="2"/>
  <c r="P87" i="2"/>
  <c r="T87" i="2"/>
  <c r="R87" i="2"/>
  <c r="O87" i="2"/>
  <c r="M83" i="2"/>
  <c r="Q83" i="2"/>
  <c r="N83" i="2"/>
  <c r="S83" i="2"/>
  <c r="P83" i="2"/>
  <c r="T83" i="2"/>
  <c r="R83" i="2"/>
  <c r="O83" i="2"/>
  <c r="M79" i="2"/>
  <c r="Q79" i="2"/>
  <c r="M84" i="2"/>
  <c r="Q84" i="2"/>
  <c r="N84" i="2"/>
  <c r="S84" i="2"/>
  <c r="P84" i="2"/>
  <c r="T84" i="2"/>
  <c r="R84" i="2"/>
  <c r="O84" i="2"/>
  <c r="M86" i="2"/>
  <c r="Q86" i="2"/>
  <c r="N86" i="2"/>
  <c r="S86" i="2"/>
  <c r="P86" i="2"/>
  <c r="T86" i="2"/>
  <c r="R86" i="2"/>
  <c r="O86" i="2"/>
  <c r="M82" i="2"/>
  <c r="Q82" i="2"/>
  <c r="N82" i="2"/>
  <c r="S82" i="2"/>
  <c r="P82" i="2"/>
  <c r="T82" i="2"/>
  <c r="Z82" i="2" s="1"/>
  <c r="R82" i="2"/>
  <c r="O82" i="2"/>
  <c r="I10" i="18"/>
  <c r="I13" i="18"/>
  <c r="M79" i="10"/>
  <c r="M73" i="10" s="1"/>
  <c r="X79" i="10"/>
  <c r="X73" i="10" s="1"/>
  <c r="Z79" i="10"/>
  <c r="Z73" i="10" s="1"/>
  <c r="E75" i="17"/>
  <c r="P79" i="2"/>
  <c r="T79" i="2"/>
  <c r="N79" i="2"/>
  <c r="R79" i="2"/>
  <c r="O79" i="2"/>
  <c r="S79" i="2"/>
  <c r="E71" i="17"/>
  <c r="N75" i="2"/>
  <c r="R75" i="2"/>
  <c r="O75" i="2"/>
  <c r="S75" i="2"/>
  <c r="P75" i="2"/>
  <c r="T75" i="2"/>
  <c r="M75" i="2"/>
  <c r="E70" i="17"/>
  <c r="O74" i="2"/>
  <c r="S74" i="2"/>
  <c r="P74" i="2"/>
  <c r="T74" i="2"/>
  <c r="M74" i="2"/>
  <c r="Q74" i="2"/>
  <c r="N74" i="2"/>
  <c r="R74" i="2"/>
  <c r="E82" i="17"/>
  <c r="E74" i="17"/>
  <c r="P78" i="2"/>
  <c r="T78" i="2"/>
  <c r="M78" i="2"/>
  <c r="N78" i="2"/>
  <c r="R78" i="2"/>
  <c r="O78" i="2"/>
  <c r="S78" i="2"/>
  <c r="Y78" i="2" s="1"/>
  <c r="E73" i="17"/>
  <c r="M77" i="2"/>
  <c r="N77" i="2"/>
  <c r="R77" i="2"/>
  <c r="O77" i="2"/>
  <c r="S77" i="2"/>
  <c r="Y77" i="2" s="1"/>
  <c r="T77" i="2"/>
  <c r="P77" i="2"/>
  <c r="E81" i="17"/>
  <c r="E76" i="17"/>
  <c r="E72" i="17"/>
  <c r="M76" i="2"/>
  <c r="N76" i="2"/>
  <c r="R76" i="2"/>
  <c r="O76" i="2"/>
  <c r="S76" i="2"/>
  <c r="Y76" i="2" s="1"/>
  <c r="P76" i="2"/>
  <c r="T76" i="2"/>
  <c r="C79" i="10"/>
  <c r="C73" i="10" s="1"/>
  <c r="L79" i="10"/>
  <c r="L73" i="10" s="1"/>
  <c r="D79" i="10"/>
  <c r="D73" i="10" s="1"/>
  <c r="AA79" i="10"/>
  <c r="AA73" i="10" s="1"/>
  <c r="AG79" i="10"/>
  <c r="AG73" i="10" s="1"/>
  <c r="I79" i="10"/>
  <c r="I73" i="10" s="1"/>
  <c r="E69" i="17"/>
  <c r="O73" i="2"/>
  <c r="S73" i="2"/>
  <c r="P73" i="2"/>
  <c r="T73" i="2"/>
  <c r="Q73" i="2"/>
  <c r="N73" i="2"/>
  <c r="R73" i="2"/>
  <c r="M73" i="2"/>
  <c r="AE79" i="10"/>
  <c r="AE73" i="10" s="1"/>
  <c r="O79" i="10"/>
  <c r="O73" i="10" s="1"/>
  <c r="N79" i="10"/>
  <c r="N73" i="10" s="1"/>
  <c r="AB79" i="10"/>
  <c r="AB73" i="10" s="1"/>
  <c r="Y79" i="10"/>
  <c r="Y73" i="10" s="1"/>
  <c r="AF79" i="10"/>
  <c r="AF73" i="10" s="1"/>
  <c r="AJ79" i="10"/>
  <c r="AJ73" i="10" s="1"/>
  <c r="D85" i="14"/>
  <c r="E85" i="17"/>
  <c r="D88" i="14"/>
  <c r="E88" i="17"/>
  <c r="D95" i="14"/>
  <c r="E95" i="17"/>
  <c r="D83" i="14"/>
  <c r="E83" i="17"/>
  <c r="D89" i="14"/>
  <c r="E89" i="17"/>
  <c r="D92" i="14"/>
  <c r="E92" i="17"/>
  <c r="D80" i="14"/>
  <c r="E80" i="17"/>
  <c r="D91" i="14"/>
  <c r="E91" i="17"/>
  <c r="D87" i="14"/>
  <c r="E87" i="17"/>
  <c r="D79" i="14"/>
  <c r="E79" i="17"/>
  <c r="D94" i="14"/>
  <c r="E94" i="17"/>
  <c r="D90" i="14"/>
  <c r="E90" i="17"/>
  <c r="D86" i="14"/>
  <c r="E86" i="17"/>
  <c r="D78" i="14"/>
  <c r="E78" i="17"/>
  <c r="D93" i="14"/>
  <c r="E93" i="17"/>
  <c r="D77" i="14"/>
  <c r="E77" i="17"/>
  <c r="D97" i="14"/>
  <c r="E97" i="17"/>
  <c r="D96" i="14"/>
  <c r="E96" i="17"/>
  <c r="D84" i="14"/>
  <c r="E84" i="17"/>
  <c r="V79" i="10"/>
  <c r="V73" i="10" s="1"/>
  <c r="AI79" i="10"/>
  <c r="AI73" i="10" s="1"/>
  <c r="E79" i="10"/>
  <c r="E73" i="10" s="1"/>
  <c r="AK79" i="10"/>
  <c r="AK73" i="10" s="1"/>
  <c r="P79" i="10"/>
  <c r="P73" i="10" s="1"/>
  <c r="S79" i="10"/>
  <c r="S73" i="10" s="1"/>
  <c r="AC79" i="10"/>
  <c r="AC73" i="10" s="1"/>
  <c r="T79" i="10"/>
  <c r="T73" i="10" s="1"/>
  <c r="AH79" i="10"/>
  <c r="AH73" i="10" s="1"/>
  <c r="U79" i="10"/>
  <c r="U73" i="10" s="1"/>
  <c r="J79" i="10"/>
  <c r="J73" i="10" s="1"/>
  <c r="AL79" i="10"/>
  <c r="AL73" i="10" s="1"/>
  <c r="W79" i="10"/>
  <c r="W73" i="10" s="1"/>
  <c r="K79" i="10"/>
  <c r="K73" i="10" s="1"/>
  <c r="AD79" i="10"/>
  <c r="AD73" i="10" s="1"/>
  <c r="R79" i="10"/>
  <c r="R73" i="10" s="1"/>
  <c r="Q79" i="10"/>
  <c r="Q73" i="10" s="1"/>
  <c r="F79" i="10"/>
  <c r="F73" i="10" s="1"/>
  <c r="G79" i="10"/>
  <c r="G73" i="10" s="1"/>
  <c r="H79" i="10"/>
  <c r="H73" i="10" s="1"/>
  <c r="D73" i="14"/>
  <c r="D69" i="14"/>
  <c r="D75" i="14"/>
  <c r="D71" i="14"/>
  <c r="D74" i="14"/>
  <c r="D70" i="14"/>
  <c r="D76" i="14"/>
  <c r="D72" i="14"/>
  <c r="D82" i="14"/>
  <c r="D81" i="14"/>
  <c r="J16" i="10"/>
  <c r="J8" i="18" s="1"/>
  <c r="J6" i="18" s="1"/>
  <c r="I17" i="10"/>
  <c r="I59" i="10"/>
  <c r="H60" i="10"/>
  <c r="V101" i="2" l="1"/>
  <c r="V96" i="2"/>
  <c r="I29" i="18"/>
  <c r="U90" i="2"/>
  <c r="U92" i="2"/>
  <c r="V93" i="2"/>
  <c r="Q302" i="2"/>
  <c r="M303" i="2"/>
  <c r="M302" i="2"/>
  <c r="Q303" i="2"/>
  <c r="Y95" i="2"/>
  <c r="W87" i="2"/>
  <c r="X92" i="2"/>
  <c r="Y101" i="2"/>
  <c r="X90" i="2"/>
  <c r="U91" i="2"/>
  <c r="Y93" i="2"/>
  <c r="J22" i="18"/>
  <c r="J25" i="18"/>
  <c r="V94" i="2"/>
  <c r="V95" i="2"/>
  <c r="V100" i="2"/>
  <c r="Z89" i="2"/>
  <c r="W86" i="2"/>
  <c r="Y96" i="2"/>
  <c r="Y94" i="2"/>
  <c r="U96" i="2"/>
  <c r="W96" i="2"/>
  <c r="Z95" i="2"/>
  <c r="X95" i="2"/>
  <c r="X99" i="2"/>
  <c r="Z99" i="2"/>
  <c r="Z100" i="2"/>
  <c r="U100" i="2"/>
  <c r="X98" i="2"/>
  <c r="Z93" i="2"/>
  <c r="X93" i="2"/>
  <c r="Z97" i="2"/>
  <c r="Z101" i="2"/>
  <c r="X101" i="2"/>
  <c r="Z94" i="2"/>
  <c r="X94" i="2"/>
  <c r="W95" i="2"/>
  <c r="U95" i="2"/>
  <c r="U99" i="2"/>
  <c r="W99" i="2"/>
  <c r="W100" i="2"/>
  <c r="X100" i="2"/>
  <c r="U98" i="2"/>
  <c r="W98" i="2"/>
  <c r="W93" i="2"/>
  <c r="U93" i="2"/>
  <c r="U97" i="2"/>
  <c r="W97" i="2"/>
  <c r="W101" i="2"/>
  <c r="U101" i="2"/>
  <c r="W94" i="2"/>
  <c r="U94" i="2"/>
  <c r="Y99" i="2"/>
  <c r="X96" i="2"/>
  <c r="Z96" i="2"/>
  <c r="Z98" i="2"/>
  <c r="Y98" i="2"/>
  <c r="X97" i="2"/>
  <c r="Y97" i="2"/>
  <c r="V99" i="2"/>
  <c r="V98" i="2"/>
  <c r="V97" i="2"/>
  <c r="W92" i="2"/>
  <c r="W91" i="2"/>
  <c r="W90" i="2"/>
  <c r="V92" i="2"/>
  <c r="V91" i="2"/>
  <c r="V90" i="2"/>
  <c r="Z92" i="2"/>
  <c r="Z91" i="2"/>
  <c r="Z90" i="2"/>
  <c r="Y92" i="2"/>
  <c r="Y91" i="2"/>
  <c r="Y90" i="2"/>
  <c r="W82" i="2"/>
  <c r="W88" i="2"/>
  <c r="Z81" i="2"/>
  <c r="Z88" i="2"/>
  <c r="W83" i="2"/>
  <c r="Z80" i="2"/>
  <c r="W84" i="2"/>
  <c r="W89" i="2"/>
  <c r="Z85" i="2"/>
  <c r="Z86" i="2"/>
  <c r="Z87" i="2"/>
  <c r="Z83" i="2"/>
  <c r="Z84" i="2"/>
  <c r="X86" i="2"/>
  <c r="X83" i="2"/>
  <c r="X87" i="2"/>
  <c r="X82" i="2"/>
  <c r="Y82" i="2"/>
  <c r="Y86" i="2"/>
  <c r="X84" i="2"/>
  <c r="U84" i="2"/>
  <c r="Y83" i="2"/>
  <c r="Y87" i="2"/>
  <c r="X80" i="2"/>
  <c r="U80" i="2"/>
  <c r="X88" i="2"/>
  <c r="U88" i="2"/>
  <c r="X81" i="2"/>
  <c r="U81" i="2"/>
  <c r="X85" i="2"/>
  <c r="U85" i="2"/>
  <c r="X89" i="2"/>
  <c r="U89" i="2"/>
  <c r="V84" i="2"/>
  <c r="V80" i="2"/>
  <c r="V88" i="2"/>
  <c r="V81" i="2"/>
  <c r="V85" i="2"/>
  <c r="V89" i="2"/>
  <c r="CX313" i="11"/>
  <c r="CX315" i="11" s="1"/>
  <c r="CX314" i="11"/>
  <c r="DA300" i="11"/>
  <c r="CZ308" i="11"/>
  <c r="CZ312" i="11"/>
  <c r="CZ311" i="11"/>
  <c r="CZ302" i="11"/>
  <c r="CZ306" i="11"/>
  <c r="CZ301" i="11"/>
  <c r="CZ303" i="11"/>
  <c r="CZ307" i="11"/>
  <c r="CZ309" i="11"/>
  <c r="CZ310" i="11"/>
  <c r="CZ305" i="11"/>
  <c r="CZ304" i="11"/>
  <c r="CA300" i="11"/>
  <c r="BZ308" i="11"/>
  <c r="BZ311" i="11"/>
  <c r="BZ305" i="11"/>
  <c r="BZ310" i="11"/>
  <c r="BZ304" i="11"/>
  <c r="BZ302" i="11"/>
  <c r="BZ312" i="11"/>
  <c r="BZ309" i="11"/>
  <c r="BZ307" i="11"/>
  <c r="BZ303" i="11"/>
  <c r="BZ306" i="11"/>
  <c r="BZ301" i="11"/>
  <c r="CY302" i="11"/>
  <c r="CY308" i="11"/>
  <c r="CY309" i="11"/>
  <c r="CY311" i="11"/>
  <c r="CY312" i="11"/>
  <c r="CY307" i="11"/>
  <c r="CY305" i="11"/>
  <c r="CY306" i="11"/>
  <c r="CY303" i="11"/>
  <c r="CY304" i="11"/>
  <c r="CY310" i="11"/>
  <c r="CY301" i="11"/>
  <c r="BX313" i="11"/>
  <c r="BX315" i="11" s="1"/>
  <c r="BX314" i="11"/>
  <c r="BY312" i="11"/>
  <c r="BY306" i="11"/>
  <c r="BY307" i="11"/>
  <c r="BY304" i="11"/>
  <c r="BY308" i="11"/>
  <c r="BY301" i="11"/>
  <c r="BY311" i="11"/>
  <c r="BY310" i="11"/>
  <c r="BY302" i="11"/>
  <c r="BY303" i="11"/>
  <c r="BY309" i="11"/>
  <c r="BY305" i="11"/>
  <c r="Y84" i="2"/>
  <c r="Y80" i="2"/>
  <c r="Y88" i="2"/>
  <c r="Y81" i="2"/>
  <c r="Y85" i="2"/>
  <c r="Y89" i="2"/>
  <c r="V82" i="2"/>
  <c r="V86" i="2"/>
  <c r="V83" i="2"/>
  <c r="V87" i="2"/>
  <c r="U82" i="2"/>
  <c r="U86" i="2"/>
  <c r="U83" i="2"/>
  <c r="U87" i="2"/>
  <c r="V76" i="2"/>
  <c r="J13" i="18"/>
  <c r="J10" i="18"/>
  <c r="V77" i="2"/>
  <c r="V78" i="2"/>
  <c r="V79" i="2"/>
  <c r="Y79" i="2"/>
  <c r="W77" i="2"/>
  <c r="Z76" i="2"/>
  <c r="X76" i="2"/>
  <c r="U77" i="2"/>
  <c r="Z74" i="2"/>
  <c r="W76" i="2"/>
  <c r="U76" i="2"/>
  <c r="W74" i="2"/>
  <c r="Z75" i="2"/>
  <c r="X75" i="2"/>
  <c r="V74" i="2"/>
  <c r="X78" i="2"/>
  <c r="Z78" i="2"/>
  <c r="X74" i="2"/>
  <c r="W75" i="2"/>
  <c r="U75" i="2"/>
  <c r="X79" i="2"/>
  <c r="Z79" i="2"/>
  <c r="X77" i="2"/>
  <c r="U78" i="2"/>
  <c r="W78" i="2"/>
  <c r="U74" i="2"/>
  <c r="Y75" i="2"/>
  <c r="U79" i="2"/>
  <c r="W79" i="2"/>
  <c r="Z77" i="2"/>
  <c r="Y74" i="2"/>
  <c r="V75" i="2"/>
  <c r="Y73" i="2"/>
  <c r="X73" i="2"/>
  <c r="Z73" i="2"/>
  <c r="W73" i="2"/>
  <c r="U73" i="2"/>
  <c r="V73" i="2"/>
  <c r="I60" i="10"/>
  <c r="J59" i="10"/>
  <c r="K16" i="10"/>
  <c r="K8" i="18" s="1"/>
  <c r="K6" i="18" s="1"/>
  <c r="J17" i="10"/>
  <c r="H6" i="8"/>
  <c r="AT3" i="8"/>
  <c r="AU3" i="8"/>
  <c r="AV3" i="8"/>
  <c r="AW3" i="8"/>
  <c r="AX3" i="8"/>
  <c r="AY3" i="8"/>
  <c r="AZ3" i="8"/>
  <c r="BA3" i="8"/>
  <c r="BB3" i="8"/>
  <c r="BC3" i="8"/>
  <c r="BD3" i="8"/>
  <c r="BE3" i="8"/>
  <c r="BF3" i="8"/>
  <c r="BG3" i="8"/>
  <c r="BH3" i="8"/>
  <c r="BI3" i="8"/>
  <c r="BJ3" i="8"/>
  <c r="BK3" i="8"/>
  <c r="AT4" i="8"/>
  <c r="AU4" i="8"/>
  <c r="AV4" i="8"/>
  <c r="AW4" i="8"/>
  <c r="AX4" i="8"/>
  <c r="AY4" i="8"/>
  <c r="AZ4" i="8"/>
  <c r="BA4" i="8"/>
  <c r="BB4" i="8"/>
  <c r="BC4" i="8"/>
  <c r="BD4" i="8"/>
  <c r="BE4" i="8"/>
  <c r="BF4" i="8"/>
  <c r="BG4" i="8"/>
  <c r="BH4" i="8"/>
  <c r="BI4" i="8"/>
  <c r="BJ4" i="8"/>
  <c r="BK4" i="8"/>
  <c r="AT5" i="8"/>
  <c r="AU5" i="8"/>
  <c r="AV5" i="8"/>
  <c r="AW5" i="8"/>
  <c r="AX5" i="8"/>
  <c r="AY5" i="8"/>
  <c r="AZ5" i="8"/>
  <c r="BA5" i="8"/>
  <c r="BB5" i="8"/>
  <c r="BC5" i="8"/>
  <c r="BD5" i="8"/>
  <c r="BE5" i="8"/>
  <c r="BF5" i="8"/>
  <c r="BG5" i="8"/>
  <c r="BH5" i="8"/>
  <c r="BI5" i="8"/>
  <c r="BJ5" i="8"/>
  <c r="BK5" i="8"/>
  <c r="AT6" i="8"/>
  <c r="AU6" i="8"/>
  <c r="AV6" i="8"/>
  <c r="AW6" i="8"/>
  <c r="AX6" i="8"/>
  <c r="AY6" i="8"/>
  <c r="AZ6" i="8"/>
  <c r="BA6" i="8"/>
  <c r="BB6" i="8"/>
  <c r="BC6" i="8"/>
  <c r="BD6" i="8"/>
  <c r="BE6" i="8"/>
  <c r="BF6" i="8"/>
  <c r="BG6" i="8"/>
  <c r="BH6" i="8"/>
  <c r="BI6" i="8"/>
  <c r="BJ6" i="8"/>
  <c r="BK6" i="8"/>
  <c r="AT7" i="8"/>
  <c r="AU7" i="8"/>
  <c r="AV7" i="8"/>
  <c r="AW7" i="8"/>
  <c r="AX7" i="8"/>
  <c r="AY7" i="8"/>
  <c r="AZ7" i="8"/>
  <c r="BA7" i="8"/>
  <c r="BB7" i="8"/>
  <c r="BC7" i="8"/>
  <c r="BD7" i="8"/>
  <c r="BE7" i="8"/>
  <c r="BF7" i="8"/>
  <c r="BG7" i="8"/>
  <c r="BH7" i="8"/>
  <c r="BI7" i="8"/>
  <c r="BJ7" i="8"/>
  <c r="BK7" i="8"/>
  <c r="AT8" i="8"/>
  <c r="AU8" i="8"/>
  <c r="AV8" i="8"/>
  <c r="AW8" i="8"/>
  <c r="AX8" i="8"/>
  <c r="AY8" i="8"/>
  <c r="AZ8" i="8"/>
  <c r="BA8" i="8"/>
  <c r="BB8" i="8"/>
  <c r="BC8" i="8"/>
  <c r="BD8" i="8"/>
  <c r="BE8" i="8"/>
  <c r="BF8" i="8"/>
  <c r="BG8" i="8"/>
  <c r="BH8" i="8"/>
  <c r="BI8" i="8"/>
  <c r="BJ8" i="8"/>
  <c r="BK8" i="8"/>
  <c r="J29" i="18" l="1"/>
  <c r="K25" i="18"/>
  <c r="K22" i="18"/>
  <c r="N303" i="2"/>
  <c r="N304" i="2"/>
  <c r="R303" i="2"/>
  <c r="R304" i="2"/>
  <c r="BY313" i="11"/>
  <c r="BY315" i="11" s="1"/>
  <c r="BY314" i="11"/>
  <c r="CY313" i="11"/>
  <c r="CY315" i="11" s="1"/>
  <c r="CY314" i="11"/>
  <c r="BZ314" i="11"/>
  <c r="BZ313" i="11"/>
  <c r="CB300" i="11"/>
  <c r="CC300" i="11" s="1"/>
  <c r="CD300" i="11" s="1"/>
  <c r="CE300" i="11" s="1"/>
  <c r="CF300" i="11" s="1"/>
  <c r="CG300" i="11" s="1"/>
  <c r="CH300" i="11" s="1"/>
  <c r="CA305" i="11"/>
  <c r="CA302" i="11"/>
  <c r="CA309" i="11"/>
  <c r="CA311" i="11"/>
  <c r="CA304" i="11"/>
  <c r="CA308" i="11"/>
  <c r="CA301" i="11"/>
  <c r="CA307" i="11"/>
  <c r="CA310" i="11"/>
  <c r="CA303" i="11"/>
  <c r="CA312" i="11"/>
  <c r="CA306" i="11"/>
  <c r="DB300" i="11"/>
  <c r="DC300" i="11" s="1"/>
  <c r="DD300" i="11" s="1"/>
  <c r="DE300" i="11" s="1"/>
  <c r="DF300" i="11" s="1"/>
  <c r="DG300" i="11" s="1"/>
  <c r="DH300" i="11" s="1"/>
  <c r="DA311" i="11"/>
  <c r="DA303" i="11"/>
  <c r="DA302" i="11"/>
  <c r="DA309" i="11"/>
  <c r="DA304" i="11"/>
  <c r="DA306" i="11"/>
  <c r="DA305" i="11"/>
  <c r="DA307" i="11"/>
  <c r="DA310" i="11"/>
  <c r="DA308" i="11"/>
  <c r="DA312" i="11"/>
  <c r="DA301" i="11"/>
  <c r="CZ313" i="11"/>
  <c r="CZ314" i="11"/>
  <c r="K10" i="18"/>
  <c r="K13" i="18"/>
  <c r="L16" i="10"/>
  <c r="L8" i="18" s="1"/>
  <c r="L6" i="18" s="1"/>
  <c r="K17" i="10"/>
  <c r="J60" i="10"/>
  <c r="K59" i="10"/>
  <c r="CI300" i="11" l="1"/>
  <c r="CH309" i="11"/>
  <c r="CH302" i="11"/>
  <c r="CH311" i="11"/>
  <c r="CH303" i="11"/>
  <c r="CH305" i="11"/>
  <c r="CH306" i="11"/>
  <c r="CH307" i="11"/>
  <c r="CH304" i="11"/>
  <c r="CH301" i="11"/>
  <c r="CH312" i="11"/>
  <c r="CH308" i="11"/>
  <c r="CH310" i="11"/>
  <c r="DI300" i="11"/>
  <c r="DH303" i="11"/>
  <c r="DH302" i="11"/>
  <c r="DH308" i="11"/>
  <c r="DH312" i="11"/>
  <c r="DH301" i="11"/>
  <c r="DH309" i="11"/>
  <c r="DH311" i="11"/>
  <c r="DH304" i="11"/>
  <c r="DH305" i="11"/>
  <c r="DH306" i="11"/>
  <c r="DH307" i="11"/>
  <c r="DH310" i="11"/>
  <c r="DG302" i="11"/>
  <c r="DG305" i="11"/>
  <c r="DG306" i="11"/>
  <c r="DG312" i="11"/>
  <c r="DG311" i="11"/>
  <c r="DG307" i="11"/>
  <c r="DG301" i="11"/>
  <c r="DG309" i="11"/>
  <c r="DG308" i="11"/>
  <c r="DG303" i="11"/>
  <c r="DG310" i="11"/>
  <c r="DG304" i="11"/>
  <c r="CG311" i="11"/>
  <c r="CG310" i="11"/>
  <c r="CG312" i="11"/>
  <c r="CG306" i="11"/>
  <c r="CG304" i="11"/>
  <c r="CG307" i="11"/>
  <c r="CG303" i="11"/>
  <c r="CG302" i="11"/>
  <c r="CG309" i="11"/>
  <c r="CG308" i="11"/>
  <c r="CG305" i="11"/>
  <c r="CG301" i="11"/>
  <c r="K29" i="18"/>
  <c r="DF301" i="11"/>
  <c r="DF303" i="11"/>
  <c r="DF310" i="11"/>
  <c r="DF308" i="11"/>
  <c r="DF305" i="11"/>
  <c r="DF311" i="11"/>
  <c r="DF302" i="11"/>
  <c r="DF312" i="11"/>
  <c r="DF306" i="11"/>
  <c r="DF304" i="11"/>
  <c r="DF307" i="11"/>
  <c r="DF309" i="11"/>
  <c r="CF309" i="11"/>
  <c r="CF302" i="11"/>
  <c r="CF303" i="11"/>
  <c r="CF304" i="11"/>
  <c r="CF310" i="11"/>
  <c r="CF307" i="11"/>
  <c r="CF312" i="11"/>
  <c r="CF306" i="11"/>
  <c r="CF311" i="11"/>
  <c r="CF308" i="11"/>
  <c r="CF305" i="11"/>
  <c r="CF301" i="11"/>
  <c r="L25" i="18"/>
  <c r="L22" i="18"/>
  <c r="DE309" i="11"/>
  <c r="DE305" i="11"/>
  <c r="DE307" i="11"/>
  <c r="DE303" i="11"/>
  <c r="DE304" i="11"/>
  <c r="DE306" i="11"/>
  <c r="DE312" i="11"/>
  <c r="DE308" i="11"/>
  <c r="DE302" i="11"/>
  <c r="DE311" i="11"/>
  <c r="DE310" i="11"/>
  <c r="DE301" i="11"/>
  <c r="CE302" i="11"/>
  <c r="CE312" i="11"/>
  <c r="CE307" i="11"/>
  <c r="CE304" i="11"/>
  <c r="CE303" i="11"/>
  <c r="CE305" i="11"/>
  <c r="CE306" i="11"/>
  <c r="CE301" i="11"/>
  <c r="CE309" i="11"/>
  <c r="CE310" i="11"/>
  <c r="CE308" i="11"/>
  <c r="CE311" i="11"/>
  <c r="DD301" i="11"/>
  <c r="DD305" i="11"/>
  <c r="DD309" i="11"/>
  <c r="DD303" i="11"/>
  <c r="DD302" i="11"/>
  <c r="DD306" i="11"/>
  <c r="DD310" i="11"/>
  <c r="DD311" i="11"/>
  <c r="DD304" i="11"/>
  <c r="DD308" i="11"/>
  <c r="DD312" i="11"/>
  <c r="DD307" i="11"/>
  <c r="CD301" i="11"/>
  <c r="CD305" i="11"/>
  <c r="CD309" i="11"/>
  <c r="CD306" i="11"/>
  <c r="CD307" i="11"/>
  <c r="CD304" i="11"/>
  <c r="CD308" i="11"/>
  <c r="CD312" i="11"/>
  <c r="CD302" i="11"/>
  <c r="CD310" i="11"/>
  <c r="CD303" i="11"/>
  <c r="CD311" i="11"/>
  <c r="DC309" i="11"/>
  <c r="DC311" i="11"/>
  <c r="DC310" i="11"/>
  <c r="DC302" i="11"/>
  <c r="DC305" i="11"/>
  <c r="DC306" i="11"/>
  <c r="DC307" i="11"/>
  <c r="DC301" i="11"/>
  <c r="DC308" i="11"/>
  <c r="DC303" i="11"/>
  <c r="DC304" i="11"/>
  <c r="DC312" i="11"/>
  <c r="CC312" i="11"/>
  <c r="CC305" i="11"/>
  <c r="CC307" i="11"/>
  <c r="CC308" i="11"/>
  <c r="CC306" i="11"/>
  <c r="CC311" i="11"/>
  <c r="CC310" i="11"/>
  <c r="CC304" i="11"/>
  <c r="CC302" i="11"/>
  <c r="CC309" i="11"/>
  <c r="CC301" i="11"/>
  <c r="CC303" i="11"/>
  <c r="BZ315" i="11"/>
  <c r="CZ315" i="11"/>
  <c r="CA314" i="11"/>
  <c r="CA313" i="11"/>
  <c r="CA315" i="11" s="1"/>
  <c r="DA313" i="11"/>
  <c r="DA315" i="11" s="1"/>
  <c r="DA314" i="11"/>
  <c r="DB304" i="11"/>
  <c r="DB308" i="11"/>
  <c r="DB303" i="11"/>
  <c r="DB306" i="11"/>
  <c r="DB312" i="11"/>
  <c r="DB301" i="11"/>
  <c r="DB305" i="11"/>
  <c r="DB310" i="11"/>
  <c r="DB307" i="11"/>
  <c r="DB309" i="11"/>
  <c r="DB302" i="11"/>
  <c r="DB311" i="11"/>
  <c r="CB308" i="11"/>
  <c r="CB301" i="11"/>
  <c r="CB310" i="11"/>
  <c r="CB312" i="11"/>
  <c r="CB309" i="11"/>
  <c r="CB302" i="11"/>
  <c r="CB311" i="11"/>
  <c r="CB303" i="11"/>
  <c r="CB304" i="11"/>
  <c r="CB305" i="11"/>
  <c r="CB306" i="11"/>
  <c r="CB307" i="11"/>
  <c r="L10" i="18"/>
  <c r="L13" i="18"/>
  <c r="M16" i="10"/>
  <c r="M8" i="18" s="1"/>
  <c r="M6" i="18" s="1"/>
  <c r="L17" i="10"/>
  <c r="K60" i="10"/>
  <c r="L59" i="10"/>
  <c r="CH314" i="11" l="1"/>
  <c r="DH313" i="11"/>
  <c r="DH314" i="11"/>
  <c r="DI306" i="11"/>
  <c r="DJ300" i="11"/>
  <c r="DI310" i="11"/>
  <c r="DI301" i="11"/>
  <c r="DI307" i="11"/>
  <c r="DI309" i="11"/>
  <c r="DI304" i="11"/>
  <c r="DI302" i="11"/>
  <c r="DI312" i="11"/>
  <c r="DI308" i="11"/>
  <c r="DI305" i="11"/>
  <c r="DI311" i="11"/>
  <c r="DI303" i="11"/>
  <c r="CH313" i="11"/>
  <c r="CI312" i="11"/>
  <c r="CI309" i="11"/>
  <c r="CI307" i="11"/>
  <c r="CJ300" i="11"/>
  <c r="CI304" i="11"/>
  <c r="CI303" i="11"/>
  <c r="CI301" i="11"/>
  <c r="CI306" i="11"/>
  <c r="CI305" i="11"/>
  <c r="CI302" i="11"/>
  <c r="CI308" i="11"/>
  <c r="CI310" i="11"/>
  <c r="CI311" i="11"/>
  <c r="CG313" i="11"/>
  <c r="CG314" i="11"/>
  <c r="DG314" i="11"/>
  <c r="DG313" i="11"/>
  <c r="DH315" i="11" s="1"/>
  <c r="L29" i="18"/>
  <c r="CF314" i="11"/>
  <c r="CF313" i="11"/>
  <c r="DF314" i="11"/>
  <c r="DF313" i="11"/>
  <c r="M25" i="18"/>
  <c r="M22" i="18"/>
  <c r="CE314" i="11"/>
  <c r="CE313" i="11"/>
  <c r="DE313" i="11"/>
  <c r="DE314" i="11"/>
  <c r="DD313" i="11"/>
  <c r="DD314" i="11"/>
  <c r="CD314" i="11"/>
  <c r="CD313" i="11"/>
  <c r="CC313" i="11"/>
  <c r="CC314" i="11"/>
  <c r="DC314" i="11"/>
  <c r="DC313" i="11"/>
  <c r="DB313" i="11"/>
  <c r="DB314" i="11"/>
  <c r="CB314" i="11"/>
  <c r="CB313" i="11"/>
  <c r="M10" i="18"/>
  <c r="M13" i="18"/>
  <c r="N16" i="10"/>
  <c r="N8" i="18" s="1"/>
  <c r="N6" i="18" s="1"/>
  <c r="M17" i="10"/>
  <c r="L60" i="10"/>
  <c r="M59" i="10"/>
  <c r="O3" i="8"/>
  <c r="O4" i="8"/>
  <c r="O6" i="8"/>
  <c r="AS8" i="8"/>
  <c r="AR8" i="8"/>
  <c r="AQ8" i="8"/>
  <c r="AP8" i="8"/>
  <c r="AO8" i="8"/>
  <c r="AN8" i="8"/>
  <c r="AM8" i="8"/>
  <c r="AL8" i="8"/>
  <c r="AK8" i="8"/>
  <c r="AJ8" i="8"/>
  <c r="AI8" i="8"/>
  <c r="AH8" i="8"/>
  <c r="AG8" i="8"/>
  <c r="AF8" i="8"/>
  <c r="AE8" i="8"/>
  <c r="AD8" i="8"/>
  <c r="AC8" i="8"/>
  <c r="AB8" i="8"/>
  <c r="AA8" i="8"/>
  <c r="Z8" i="8"/>
  <c r="Y8" i="8"/>
  <c r="X8" i="8"/>
  <c r="W8" i="8"/>
  <c r="V8" i="8"/>
  <c r="U8" i="8"/>
  <c r="T8" i="8"/>
  <c r="S8" i="8"/>
  <c r="R8" i="8"/>
  <c r="Q8" i="8"/>
  <c r="P8" i="8"/>
  <c r="O8" i="8"/>
  <c r="N8" i="8"/>
  <c r="M8" i="8"/>
  <c r="L8" i="8"/>
  <c r="K8" i="8"/>
  <c r="J8" i="8"/>
  <c r="I8" i="8"/>
  <c r="H8" i="8"/>
  <c r="G8" i="8"/>
  <c r="F8" i="8"/>
  <c r="AS7" i="8"/>
  <c r="AR7" i="8"/>
  <c r="AQ7" i="8"/>
  <c r="AP7" i="8"/>
  <c r="AO7" i="8"/>
  <c r="AN7" i="8"/>
  <c r="AM7" i="8"/>
  <c r="AL7" i="8"/>
  <c r="AK7" i="8"/>
  <c r="AJ7" i="8"/>
  <c r="AI7" i="8"/>
  <c r="AH7" i="8"/>
  <c r="AG7" i="8"/>
  <c r="AF7" i="8"/>
  <c r="AE7" i="8"/>
  <c r="AD7" i="8"/>
  <c r="AC7" i="8"/>
  <c r="AB7" i="8"/>
  <c r="AA7" i="8"/>
  <c r="Z7" i="8"/>
  <c r="Y7" i="8"/>
  <c r="X7" i="8"/>
  <c r="W7" i="8"/>
  <c r="V7" i="8"/>
  <c r="U7" i="8"/>
  <c r="T7" i="8"/>
  <c r="S7" i="8"/>
  <c r="R7" i="8"/>
  <c r="Q7" i="8"/>
  <c r="P7" i="8"/>
  <c r="O7" i="8"/>
  <c r="N7" i="8"/>
  <c r="M7" i="8"/>
  <c r="L7" i="8"/>
  <c r="K7" i="8"/>
  <c r="J7" i="8"/>
  <c r="I7" i="8"/>
  <c r="H7" i="8"/>
  <c r="G7" i="8"/>
  <c r="F7" i="8"/>
  <c r="AS6" i="8"/>
  <c r="AR6" i="8"/>
  <c r="AQ6" i="8"/>
  <c r="AP6" i="8"/>
  <c r="AO6" i="8"/>
  <c r="AN6" i="8"/>
  <c r="AM6" i="8"/>
  <c r="AL6" i="8"/>
  <c r="AK6" i="8"/>
  <c r="AJ6" i="8"/>
  <c r="AI6" i="8"/>
  <c r="AH6" i="8"/>
  <c r="AG6" i="8"/>
  <c r="AF6" i="8"/>
  <c r="AE6" i="8"/>
  <c r="AD6" i="8"/>
  <c r="AC6" i="8"/>
  <c r="AB6" i="8"/>
  <c r="AA6" i="8"/>
  <c r="Z6" i="8"/>
  <c r="Y6" i="8"/>
  <c r="X6" i="8"/>
  <c r="W6" i="8"/>
  <c r="V6" i="8"/>
  <c r="U6" i="8"/>
  <c r="T6" i="8"/>
  <c r="S6" i="8"/>
  <c r="R6" i="8"/>
  <c r="Q6" i="8"/>
  <c r="P6" i="8"/>
  <c r="N6" i="8"/>
  <c r="M6" i="8"/>
  <c r="L6" i="8"/>
  <c r="K6" i="8"/>
  <c r="J6" i="8"/>
  <c r="I6" i="8"/>
  <c r="F24" i="18" s="1"/>
  <c r="G6" i="8"/>
  <c r="F6" i="8"/>
  <c r="AS5" i="8"/>
  <c r="AR5" i="8"/>
  <c r="AQ5" i="8"/>
  <c r="AP5" i="8"/>
  <c r="AO5" i="8"/>
  <c r="AN5" i="8"/>
  <c r="AM5" i="8"/>
  <c r="AL5" i="8"/>
  <c r="AK5" i="8"/>
  <c r="AJ5" i="8"/>
  <c r="AI5" i="8"/>
  <c r="AH5" i="8"/>
  <c r="AG5" i="8"/>
  <c r="AF5" i="8"/>
  <c r="AE5" i="8"/>
  <c r="AD5" i="8"/>
  <c r="AC5" i="8"/>
  <c r="AB5" i="8"/>
  <c r="AA5" i="8"/>
  <c r="Z5" i="8"/>
  <c r="Y5" i="8"/>
  <c r="X5" i="8"/>
  <c r="W5" i="8"/>
  <c r="V5" i="8"/>
  <c r="U5" i="8"/>
  <c r="T5" i="8"/>
  <c r="S5" i="8"/>
  <c r="R5" i="8"/>
  <c r="Q5" i="8"/>
  <c r="P5" i="8"/>
  <c r="O5" i="8"/>
  <c r="N5" i="8"/>
  <c r="M5" i="8"/>
  <c r="L5" i="8"/>
  <c r="K5" i="8"/>
  <c r="J5" i="8"/>
  <c r="I5" i="8"/>
  <c r="H5" i="8"/>
  <c r="G5" i="8"/>
  <c r="F5" i="8"/>
  <c r="AS4" i="8"/>
  <c r="AR4" i="8"/>
  <c r="AQ4" i="8"/>
  <c r="AP4" i="8"/>
  <c r="AO4" i="8"/>
  <c r="AN4" i="8"/>
  <c r="AM4" i="8"/>
  <c r="AL4" i="8"/>
  <c r="AK4" i="8"/>
  <c r="AJ4" i="8"/>
  <c r="AI4" i="8"/>
  <c r="AH4" i="8"/>
  <c r="AG4" i="8"/>
  <c r="AF4" i="8"/>
  <c r="AE4" i="8"/>
  <c r="AD4" i="8"/>
  <c r="AC4" i="8"/>
  <c r="AB4" i="8"/>
  <c r="AA4" i="8"/>
  <c r="Z4" i="8"/>
  <c r="Y4" i="8"/>
  <c r="X4" i="8"/>
  <c r="W4" i="8"/>
  <c r="V4" i="8"/>
  <c r="U4" i="8"/>
  <c r="T4" i="8"/>
  <c r="S4" i="8"/>
  <c r="R4" i="8"/>
  <c r="Q4" i="8"/>
  <c r="P4" i="8"/>
  <c r="N4" i="8"/>
  <c r="M4" i="8"/>
  <c r="L4" i="8"/>
  <c r="K4" i="8"/>
  <c r="J4" i="8"/>
  <c r="I4" i="8"/>
  <c r="H4" i="8"/>
  <c r="G4" i="8"/>
  <c r="F4" i="8"/>
  <c r="AS3" i="8"/>
  <c r="AR3" i="8"/>
  <c r="AQ3" i="8"/>
  <c r="AP3" i="8"/>
  <c r="AO3" i="8"/>
  <c r="AN3" i="8"/>
  <c r="AM3" i="8"/>
  <c r="AL3" i="8"/>
  <c r="AK3" i="8"/>
  <c r="AJ3" i="8"/>
  <c r="AI3" i="8"/>
  <c r="AH3" i="8"/>
  <c r="AG3" i="8"/>
  <c r="AF3" i="8"/>
  <c r="AE3" i="8"/>
  <c r="AD3" i="8"/>
  <c r="AC3" i="8"/>
  <c r="AB3" i="8"/>
  <c r="AA3" i="8"/>
  <c r="Z3" i="8"/>
  <c r="Y3" i="8"/>
  <c r="X3" i="8"/>
  <c r="W3" i="8"/>
  <c r="V3" i="8"/>
  <c r="U3" i="8"/>
  <c r="T3" i="8"/>
  <c r="S3" i="8"/>
  <c r="R3" i="8"/>
  <c r="Q3" i="8"/>
  <c r="P3" i="8"/>
  <c r="N3" i="8"/>
  <c r="M3" i="8"/>
  <c r="L3" i="8"/>
  <c r="K3" i="8"/>
  <c r="J3" i="8"/>
  <c r="I3" i="8"/>
  <c r="H3" i="8"/>
  <c r="G3" i="8"/>
  <c r="F3" i="8"/>
  <c r="E8" i="8"/>
  <c r="E7" i="8"/>
  <c r="E6" i="8"/>
  <c r="E5" i="8"/>
  <c r="E4" i="8"/>
  <c r="E3" i="8"/>
  <c r="D8" i="8"/>
  <c r="D7" i="8"/>
  <c r="D6" i="8"/>
  <c r="D5" i="8"/>
  <c r="D4" i="8"/>
  <c r="D3" i="8"/>
  <c r="CH315" i="11" l="1"/>
  <c r="CK300" i="11"/>
  <c r="CJ302" i="11"/>
  <c r="CJ303" i="11"/>
  <c r="CJ307" i="11"/>
  <c r="CJ304" i="11"/>
  <c r="CJ301" i="11"/>
  <c r="CJ310" i="11"/>
  <c r="CJ311" i="11"/>
  <c r="CJ308" i="11"/>
  <c r="CJ309" i="11"/>
  <c r="CJ312" i="11"/>
  <c r="CJ306" i="11"/>
  <c r="CJ305" i="11"/>
  <c r="DJ302" i="11"/>
  <c r="DJ307" i="11"/>
  <c r="DK300" i="11"/>
  <c r="DJ303" i="11"/>
  <c r="DJ309" i="11"/>
  <c r="DJ308" i="11"/>
  <c r="DJ304" i="11"/>
  <c r="DJ301" i="11"/>
  <c r="DJ305" i="11"/>
  <c r="DJ310" i="11"/>
  <c r="DJ312" i="11"/>
  <c r="DJ306" i="11"/>
  <c r="DJ311" i="11"/>
  <c r="DI313" i="11"/>
  <c r="DI315" i="11" s="1"/>
  <c r="DI314" i="11"/>
  <c r="CI313" i="11"/>
  <c r="CI315" i="11" s="1"/>
  <c r="CI314" i="11"/>
  <c r="CG315" i="11"/>
  <c r="DG315" i="11"/>
  <c r="I24" i="18"/>
  <c r="M29" i="18"/>
  <c r="CF315" i="11"/>
  <c r="DF315" i="11"/>
  <c r="E21" i="18"/>
  <c r="I21" i="18"/>
  <c r="J24" i="18"/>
  <c r="F21" i="18"/>
  <c r="G24" i="18"/>
  <c r="C21" i="18"/>
  <c r="G21" i="18"/>
  <c r="K21" i="18"/>
  <c r="C24" i="18"/>
  <c r="H24" i="18"/>
  <c r="J21" i="18"/>
  <c r="K24" i="18"/>
  <c r="D21" i="18"/>
  <c r="H21" i="18"/>
  <c r="L21" i="18"/>
  <c r="D24" i="18"/>
  <c r="E24" i="18"/>
  <c r="L24" i="18"/>
  <c r="M21" i="18"/>
  <c r="M24" i="18"/>
  <c r="N25" i="18"/>
  <c r="N24" i="18" s="1"/>
  <c r="N22" i="18"/>
  <c r="N21" i="18" s="1"/>
  <c r="CE315" i="11"/>
  <c r="DE315" i="11"/>
  <c r="DD315" i="11"/>
  <c r="CD315" i="11"/>
  <c r="I12" i="18"/>
  <c r="J9" i="18"/>
  <c r="CB315" i="11"/>
  <c r="CC315" i="11"/>
  <c r="DB315" i="11"/>
  <c r="DC315" i="11"/>
  <c r="G9" i="18"/>
  <c r="F12" i="18"/>
  <c r="J12" i="18"/>
  <c r="D12" i="18"/>
  <c r="H12" i="18"/>
  <c r="E9" i="18"/>
  <c r="I9" i="18"/>
  <c r="E12" i="18"/>
  <c r="K9" i="18"/>
  <c r="L9" i="18"/>
  <c r="F9" i="18"/>
  <c r="L12" i="18"/>
  <c r="C9" i="18"/>
  <c r="C12" i="18"/>
  <c r="G12" i="18"/>
  <c r="K12" i="18"/>
  <c r="D9" i="18"/>
  <c r="H9" i="18"/>
  <c r="M9" i="18"/>
  <c r="M12" i="18"/>
  <c r="N13" i="18"/>
  <c r="N12" i="18" s="1"/>
  <c r="N10" i="18"/>
  <c r="O16" i="10"/>
  <c r="O8" i="18" s="1"/>
  <c r="O6" i="18" s="1"/>
  <c r="N17" i="10"/>
  <c r="N59" i="10"/>
  <c r="M60" i="10"/>
  <c r="B43" i="2"/>
  <c r="B42" i="2"/>
  <c r="B41" i="2"/>
  <c r="B40" i="2"/>
  <c r="B39" i="2"/>
  <c r="B38" i="2"/>
  <c r="B37" i="2"/>
  <c r="B36" i="2"/>
  <c r="B35" i="2"/>
  <c r="B34" i="2"/>
  <c r="B33" i="2"/>
  <c r="B32" i="2"/>
  <c r="B31" i="2"/>
  <c r="B30" i="2"/>
  <c r="B29" i="2"/>
  <c r="B28" i="2"/>
  <c r="B27" i="2"/>
  <c r="B26" i="2"/>
  <c r="B25" i="2"/>
  <c r="B24" i="2"/>
  <c r="B23" i="2"/>
  <c r="B22" i="2"/>
  <c r="B21" i="2"/>
  <c r="B20" i="2"/>
  <c r="B19" i="2"/>
  <c r="B18" i="2"/>
  <c r="B17" i="2"/>
  <c r="B16" i="2"/>
  <c r="B15" i="2"/>
  <c r="B14" i="2"/>
  <c r="B13" i="2"/>
  <c r="B12" i="2"/>
  <c r="B11" i="2"/>
  <c r="B10" i="2"/>
  <c r="B9" i="2"/>
  <c r="B8" i="2"/>
  <c r="B7" i="2"/>
  <c r="B6" i="2"/>
  <c r="DL300" i="11" l="1"/>
  <c r="DK306" i="11"/>
  <c r="DK305" i="11"/>
  <c r="DK301" i="11"/>
  <c r="DK308" i="11"/>
  <c r="DK307" i="11"/>
  <c r="DK302" i="11"/>
  <c r="DK310" i="11"/>
  <c r="DK309" i="11"/>
  <c r="DK312" i="11"/>
  <c r="DK304" i="11"/>
  <c r="DK303" i="11"/>
  <c r="DK311" i="11"/>
  <c r="CJ313" i="11"/>
  <c r="CJ315" i="11" s="1"/>
  <c r="CJ314" i="11"/>
  <c r="DJ313" i="11"/>
  <c r="DJ315" i="11" s="1"/>
  <c r="DJ314" i="11"/>
  <c r="CL300" i="11"/>
  <c r="CK309" i="11"/>
  <c r="CK308" i="11"/>
  <c r="CK305" i="11"/>
  <c r="CK307" i="11"/>
  <c r="CK304" i="11"/>
  <c r="CK306" i="11"/>
  <c r="CK302" i="11"/>
  <c r="CK312" i="11"/>
  <c r="CK303" i="11"/>
  <c r="CK311" i="11"/>
  <c r="CK301" i="11"/>
  <c r="CK310" i="11"/>
  <c r="N9" i="18"/>
  <c r="N29" i="18"/>
  <c r="O22" i="18"/>
  <c r="O21" i="18" s="1"/>
  <c r="O25" i="18"/>
  <c r="O24" i="18" s="1"/>
  <c r="O10" i="18"/>
  <c r="O13" i="18"/>
  <c r="O12" i="18" s="1"/>
  <c r="B2" i="17"/>
  <c r="B4" i="14"/>
  <c r="B4" i="17"/>
  <c r="B16" i="14"/>
  <c r="B16" i="17"/>
  <c r="B28" i="14"/>
  <c r="B28" i="17"/>
  <c r="B36" i="14"/>
  <c r="B36" i="17"/>
  <c r="B5" i="14"/>
  <c r="B5" i="17"/>
  <c r="B9" i="14"/>
  <c r="B9" i="17"/>
  <c r="B13" i="14"/>
  <c r="B13" i="17"/>
  <c r="B17" i="14"/>
  <c r="B17" i="17"/>
  <c r="B21" i="14"/>
  <c r="B21" i="17"/>
  <c r="B25" i="14"/>
  <c r="B25" i="17"/>
  <c r="B29" i="14"/>
  <c r="B29" i="17"/>
  <c r="B33" i="14"/>
  <c r="B33" i="17"/>
  <c r="B37" i="14"/>
  <c r="B37" i="17"/>
  <c r="B8" i="14"/>
  <c r="B8" i="17"/>
  <c r="B24" i="14"/>
  <c r="B24" i="17"/>
  <c r="B6" i="14"/>
  <c r="B6" i="17"/>
  <c r="B10" i="14"/>
  <c r="B10" i="17"/>
  <c r="B14" i="14"/>
  <c r="B14" i="17"/>
  <c r="B18" i="14"/>
  <c r="B18" i="17"/>
  <c r="B22" i="14"/>
  <c r="B22" i="17"/>
  <c r="B26" i="14"/>
  <c r="B26" i="17"/>
  <c r="B30" i="14"/>
  <c r="B30" i="17"/>
  <c r="B34" i="14"/>
  <c r="B34" i="17"/>
  <c r="B38" i="14"/>
  <c r="B38" i="17"/>
  <c r="B12" i="14"/>
  <c r="B12" i="17"/>
  <c r="B20" i="14"/>
  <c r="B20" i="17"/>
  <c r="B32" i="14"/>
  <c r="B32" i="17"/>
  <c r="B3" i="14"/>
  <c r="B3" i="17"/>
  <c r="B7" i="14"/>
  <c r="B7" i="17"/>
  <c r="B11" i="14"/>
  <c r="B11" i="17"/>
  <c r="B15" i="14"/>
  <c r="B15" i="17"/>
  <c r="B19" i="14"/>
  <c r="B19" i="17"/>
  <c r="B23" i="14"/>
  <c r="B23" i="17"/>
  <c r="B27" i="14"/>
  <c r="B27" i="17"/>
  <c r="B31" i="14"/>
  <c r="B31" i="17"/>
  <c r="B35" i="14"/>
  <c r="B35" i="17"/>
  <c r="B39" i="14"/>
  <c r="B39" i="17"/>
  <c r="B2" i="14"/>
  <c r="O59" i="10"/>
  <c r="N60" i="10"/>
  <c r="P16" i="10"/>
  <c r="P8" i="18" s="1"/>
  <c r="P6" i="18" s="1"/>
  <c r="O17" i="10"/>
  <c r="DK314" i="11" l="1"/>
  <c r="DK313" i="11"/>
  <c r="DK315" i="11" s="1"/>
  <c r="CM300" i="11"/>
  <c r="CL302" i="11"/>
  <c r="CL309" i="11"/>
  <c r="CL305" i="11"/>
  <c r="CL310" i="11"/>
  <c r="CL311" i="11"/>
  <c r="CL301" i="11"/>
  <c r="CL312" i="11"/>
  <c r="CL306" i="11"/>
  <c r="CL303" i="11"/>
  <c r="CL308" i="11"/>
  <c r="CL307" i="11"/>
  <c r="CL304" i="11"/>
  <c r="CK314" i="11"/>
  <c r="CK313" i="11"/>
  <c r="CK315" i="11" s="1"/>
  <c r="DM300" i="11"/>
  <c r="DL303" i="11"/>
  <c r="DL304" i="11"/>
  <c r="DL307" i="11"/>
  <c r="DL311" i="11"/>
  <c r="DL309" i="11"/>
  <c r="DL302" i="11"/>
  <c r="DL310" i="11"/>
  <c r="DL305" i="11"/>
  <c r="DL301" i="11"/>
  <c r="DL306" i="11"/>
  <c r="DL308" i="11"/>
  <c r="DL312" i="11"/>
  <c r="O9" i="18"/>
  <c r="O29" i="18"/>
  <c r="P25" i="18"/>
  <c r="P24" i="18" s="1"/>
  <c r="P22" i="18"/>
  <c r="P21" i="18" s="1"/>
  <c r="P10" i="18"/>
  <c r="P13" i="18"/>
  <c r="P12" i="18" s="1"/>
  <c r="Q16" i="10"/>
  <c r="Q8" i="18" s="1"/>
  <c r="Q6" i="18" s="1"/>
  <c r="P17" i="10"/>
  <c r="O60" i="10"/>
  <c r="P59" i="10"/>
  <c r="AY1" i="5"/>
  <c r="AX1" i="5"/>
  <c r="AW1" i="5"/>
  <c r="AV1" i="5"/>
  <c r="AU1" i="5"/>
  <c r="AT1" i="5"/>
  <c r="AS1" i="5"/>
  <c r="AR1" i="5"/>
  <c r="AQ1" i="5"/>
  <c r="AP1" i="5"/>
  <c r="AO1" i="5"/>
  <c r="AN1" i="5"/>
  <c r="AM1" i="5"/>
  <c r="AL1" i="5"/>
  <c r="AK1" i="5"/>
  <c r="AJ1" i="5"/>
  <c r="AI1" i="5"/>
  <c r="AH1" i="5"/>
  <c r="AG1" i="5"/>
  <c r="AF1" i="5"/>
  <c r="AE1" i="5"/>
  <c r="AD1" i="5"/>
  <c r="AC1" i="5"/>
  <c r="AB1" i="5"/>
  <c r="AA1" i="5"/>
  <c r="Z1" i="5"/>
  <c r="Y1" i="5"/>
  <c r="X1" i="5"/>
  <c r="W1" i="5"/>
  <c r="V1" i="5"/>
  <c r="U1" i="5"/>
  <c r="T1" i="5"/>
  <c r="S1" i="5"/>
  <c r="R1" i="5"/>
  <c r="Q1" i="5"/>
  <c r="P1" i="5"/>
  <c r="O1" i="5"/>
  <c r="N1" i="5"/>
  <c r="M1" i="5"/>
  <c r="L1" i="5"/>
  <c r="K1" i="5"/>
  <c r="J1" i="5"/>
  <c r="I1" i="5"/>
  <c r="H1" i="5"/>
  <c r="G1" i="5"/>
  <c r="F1" i="5"/>
  <c r="E1" i="5"/>
  <c r="DL314" i="11" l="1"/>
  <c r="DL313" i="11"/>
  <c r="CM309" i="11"/>
  <c r="CM310" i="11"/>
  <c r="CM303" i="11"/>
  <c r="CM301" i="11"/>
  <c r="CM307" i="11"/>
  <c r="CM305" i="11"/>
  <c r="CM311" i="11"/>
  <c r="CM312" i="11"/>
  <c r="CM304" i="11"/>
  <c r="CM308" i="11"/>
  <c r="CM302" i="11"/>
  <c r="CM306" i="11"/>
  <c r="DM311" i="11"/>
  <c r="DM306" i="11"/>
  <c r="DM303" i="11"/>
  <c r="DM302" i="11"/>
  <c r="DM301" i="11"/>
  <c r="DM309" i="11"/>
  <c r="DM310" i="11"/>
  <c r="DM304" i="11"/>
  <c r="DM307" i="11"/>
  <c r="DM308" i="11"/>
  <c r="DM305" i="11"/>
  <c r="DM312" i="11"/>
  <c r="CL313" i="11"/>
  <c r="CL315" i="11" s="1"/>
  <c r="CL314" i="11"/>
  <c r="P9" i="18"/>
  <c r="P29" i="18"/>
  <c r="Q25" i="18"/>
  <c r="Q24" i="18" s="1"/>
  <c r="Q22" i="18"/>
  <c r="Q21" i="18" s="1"/>
  <c r="Q10" i="18"/>
  <c r="Q13" i="18"/>
  <c r="Q12" i="18" s="1"/>
  <c r="Q59" i="10"/>
  <c r="P60" i="10"/>
  <c r="R16" i="10"/>
  <c r="R8" i="18" s="1"/>
  <c r="R6" i="18" s="1"/>
  <c r="Q17" i="10"/>
  <c r="AO41" i="2"/>
  <c r="AN41" i="2"/>
  <c r="AM41" i="2"/>
  <c r="AL41" i="2"/>
  <c r="AK41" i="2"/>
  <c r="AJ41" i="2"/>
  <c r="AI41" i="2"/>
  <c r="AH41" i="2"/>
  <c r="AO40" i="2"/>
  <c r="AN40" i="2"/>
  <c r="AM40" i="2"/>
  <c r="AL40" i="2"/>
  <c r="AK40" i="2"/>
  <c r="AJ40" i="2"/>
  <c r="AI40" i="2"/>
  <c r="AH40" i="2"/>
  <c r="AO39" i="2"/>
  <c r="AN39" i="2"/>
  <c r="AM39" i="2"/>
  <c r="AL39" i="2"/>
  <c r="AK39" i="2"/>
  <c r="AJ39" i="2"/>
  <c r="AI39" i="2"/>
  <c r="AH39" i="2"/>
  <c r="AO38" i="2"/>
  <c r="AN38" i="2"/>
  <c r="AM38" i="2"/>
  <c r="AL38" i="2"/>
  <c r="AK38" i="2"/>
  <c r="AJ38" i="2"/>
  <c r="AI38" i="2"/>
  <c r="AH38" i="2"/>
  <c r="AO37" i="2"/>
  <c r="AN37" i="2"/>
  <c r="AM37" i="2"/>
  <c r="AL37" i="2"/>
  <c r="AK37" i="2"/>
  <c r="AJ37" i="2"/>
  <c r="AI37" i="2"/>
  <c r="AH37" i="2"/>
  <c r="AO36" i="2"/>
  <c r="AN36" i="2"/>
  <c r="AM36" i="2"/>
  <c r="AL36" i="2"/>
  <c r="AK36" i="2"/>
  <c r="AJ36" i="2"/>
  <c r="AI36" i="2"/>
  <c r="AH36" i="2"/>
  <c r="AO35" i="2"/>
  <c r="AN35" i="2"/>
  <c r="AM35" i="2"/>
  <c r="AL35" i="2"/>
  <c r="AK35" i="2"/>
  <c r="AJ35" i="2"/>
  <c r="AI35" i="2"/>
  <c r="AH35" i="2"/>
  <c r="AO34" i="2"/>
  <c r="AN34" i="2"/>
  <c r="AM34" i="2"/>
  <c r="AL34" i="2"/>
  <c r="AK34" i="2"/>
  <c r="AJ34" i="2"/>
  <c r="AI34" i="2"/>
  <c r="AH34" i="2"/>
  <c r="AO33" i="2"/>
  <c r="AN33" i="2"/>
  <c r="AM33" i="2"/>
  <c r="AL33" i="2"/>
  <c r="AK33" i="2"/>
  <c r="AJ33" i="2"/>
  <c r="AI33" i="2"/>
  <c r="AH33" i="2"/>
  <c r="AO32" i="2"/>
  <c r="AN32" i="2"/>
  <c r="AM32" i="2"/>
  <c r="AL32" i="2"/>
  <c r="AK32" i="2"/>
  <c r="AJ32" i="2"/>
  <c r="AI32" i="2"/>
  <c r="AH32" i="2"/>
  <c r="AO31" i="2"/>
  <c r="AN31" i="2"/>
  <c r="AM31" i="2"/>
  <c r="AL31" i="2"/>
  <c r="AK31" i="2"/>
  <c r="AJ31" i="2"/>
  <c r="AI31" i="2"/>
  <c r="AH31" i="2"/>
  <c r="AO30" i="2"/>
  <c r="AN30" i="2"/>
  <c r="AM30" i="2"/>
  <c r="AL30" i="2"/>
  <c r="AL298" i="2" s="1"/>
  <c r="AK30" i="2"/>
  <c r="AJ30" i="2"/>
  <c r="AI30" i="2"/>
  <c r="AH30" i="2"/>
  <c r="AH298" i="2" s="1"/>
  <c r="AO29" i="2"/>
  <c r="AN29" i="2"/>
  <c r="AM29" i="2"/>
  <c r="AL29" i="2"/>
  <c r="AK29" i="2"/>
  <c r="AJ29" i="2"/>
  <c r="AI29" i="2"/>
  <c r="AH29" i="2"/>
  <c r="AN22" i="2"/>
  <c r="AM22" i="2"/>
  <c r="AL22" i="2"/>
  <c r="AJ22" i="2"/>
  <c r="AI22" i="2"/>
  <c r="AH22" i="2"/>
  <c r="DM313" i="11" l="1"/>
  <c r="DN315" i="11" s="1"/>
  <c r="DM314" i="11"/>
  <c r="CM314" i="11"/>
  <c r="CM313" i="11"/>
  <c r="DM315" i="11"/>
  <c r="DL315" i="11"/>
  <c r="Q9" i="18"/>
  <c r="Q29" i="18"/>
  <c r="F124" i="14"/>
  <c r="Q306" i="2"/>
  <c r="R306" i="2" s="1"/>
  <c r="M306" i="2"/>
  <c r="N306" i="2" s="1"/>
  <c r="AL194" i="2"/>
  <c r="AZ64" i="10" s="1"/>
  <c r="AL193" i="2"/>
  <c r="AY64" i="10" s="1"/>
  <c r="AL188" i="2"/>
  <c r="AT64" i="10" s="1"/>
  <c r="AH189" i="2"/>
  <c r="AU67" i="10" s="1"/>
  <c r="AU68" i="10" s="1"/>
  <c r="AL189" i="2"/>
  <c r="AU64" i="10" s="1"/>
  <c r="AH188" i="2"/>
  <c r="AT67" i="10" s="1"/>
  <c r="AT68" i="10" s="1"/>
  <c r="AH193" i="2"/>
  <c r="AY67" i="10" s="1"/>
  <c r="AY68" i="10" s="1"/>
  <c r="AH194" i="2"/>
  <c r="AZ67" i="10" s="1"/>
  <c r="AZ68" i="10" s="1"/>
  <c r="AL190" i="2"/>
  <c r="AV64" i="10" s="1"/>
  <c r="AL196" i="2"/>
  <c r="BB64" i="10" s="1"/>
  <c r="AL195" i="2"/>
  <c r="BA64" i="10" s="1"/>
  <c r="AH191" i="2"/>
  <c r="AW67" i="10" s="1"/>
  <c r="AW68" i="10" s="1"/>
  <c r="AL192" i="2"/>
  <c r="AX64" i="10" s="1"/>
  <c r="AL186" i="2"/>
  <c r="AL197" i="2"/>
  <c r="BC64" i="10" s="1"/>
  <c r="AH197" i="2"/>
  <c r="BC67" i="10" s="1"/>
  <c r="BC68" i="10" s="1"/>
  <c r="AH196" i="2"/>
  <c r="BB67" i="10" s="1"/>
  <c r="BB68" i="10" s="1"/>
  <c r="AH186" i="2"/>
  <c r="AH195" i="2"/>
  <c r="BA67" i="10" s="1"/>
  <c r="BA68" i="10" s="1"/>
  <c r="AL191" i="2"/>
  <c r="AW64" i="10" s="1"/>
  <c r="AH192" i="2"/>
  <c r="AX67" i="10" s="1"/>
  <c r="AX68" i="10" s="1"/>
  <c r="AH190" i="2"/>
  <c r="AV67" i="10" s="1"/>
  <c r="AV68" i="10" s="1"/>
  <c r="AH187" i="2"/>
  <c r="AS67" i="10" s="1"/>
  <c r="AS68" i="10" s="1"/>
  <c r="AL187" i="2"/>
  <c r="AS64" i="10" s="1"/>
  <c r="R22" i="18"/>
  <c r="R21" i="18" s="1"/>
  <c r="R25" i="18"/>
  <c r="R24" i="18" s="1"/>
  <c r="AM299" i="2"/>
  <c r="AN299" i="11" s="1"/>
  <c r="AN299" i="2"/>
  <c r="AL185" i="2"/>
  <c r="AQ64" i="10" s="1"/>
  <c r="AH182" i="2"/>
  <c r="AN67" i="10" s="1"/>
  <c r="AN68" i="10" s="1"/>
  <c r="AH176" i="2"/>
  <c r="AH179" i="2"/>
  <c r="AL184" i="2"/>
  <c r="AP64" i="10" s="1"/>
  <c r="AL178" i="2"/>
  <c r="AH181" i="2"/>
  <c r="AM67" i="10" s="1"/>
  <c r="AM68" i="10" s="1"/>
  <c r="AL181" i="2"/>
  <c r="AM64" i="10" s="1"/>
  <c r="AL176" i="2"/>
  <c r="AL182" i="2"/>
  <c r="AN64" i="10" s="1"/>
  <c r="AL179" i="2"/>
  <c r="AH174" i="2"/>
  <c r="AH177" i="2"/>
  <c r="AH185" i="2"/>
  <c r="AQ67" i="10" s="1"/>
  <c r="AQ68" i="10" s="1"/>
  <c r="AH180" i="2"/>
  <c r="AH175" i="2"/>
  <c r="AH184" i="2"/>
  <c r="AP67" i="10" s="1"/>
  <c r="AP68" i="10" s="1"/>
  <c r="AH183" i="2"/>
  <c r="AO67" i="10" s="1"/>
  <c r="AO68" i="10" s="1"/>
  <c r="AL177" i="2"/>
  <c r="AL183" i="2"/>
  <c r="AO64" i="10" s="1"/>
  <c r="AL180" i="2"/>
  <c r="AL175" i="2"/>
  <c r="AH178" i="2"/>
  <c r="AL174" i="2"/>
  <c r="E122" i="14"/>
  <c r="F122" i="14"/>
  <c r="E123" i="14"/>
  <c r="E124" i="14"/>
  <c r="AI299" i="2"/>
  <c r="AJ299" i="11" s="1"/>
  <c r="AH168" i="2"/>
  <c r="E164" i="14" s="1"/>
  <c r="AL169" i="2"/>
  <c r="F165" i="14" s="1"/>
  <c r="AH167" i="2"/>
  <c r="E163" i="14" s="1"/>
  <c r="AL162" i="2"/>
  <c r="AL172" i="2"/>
  <c r="F168" i="14" s="1"/>
  <c r="AL164" i="2"/>
  <c r="F160" i="14" s="1"/>
  <c r="AH162" i="2"/>
  <c r="AL167" i="2"/>
  <c r="F163" i="14" s="1"/>
  <c r="AL170" i="2"/>
  <c r="F166" i="14" s="1"/>
  <c r="AH173" i="2"/>
  <c r="E169" i="14" s="1"/>
  <c r="AH170" i="2"/>
  <c r="E166" i="14" s="1"/>
  <c r="AH165" i="2"/>
  <c r="E161" i="14" s="1"/>
  <c r="AH171" i="2"/>
  <c r="E167" i="14" s="1"/>
  <c r="AH172" i="2"/>
  <c r="E168" i="14" s="1"/>
  <c r="AL166" i="2"/>
  <c r="F162" i="14" s="1"/>
  <c r="AL168" i="2"/>
  <c r="F164" i="14" s="1"/>
  <c r="AL165" i="2"/>
  <c r="F161" i="14" s="1"/>
  <c r="AH164" i="2"/>
  <c r="E160" i="14" s="1"/>
  <c r="AH166" i="2"/>
  <c r="E162" i="14" s="1"/>
  <c r="AH169" i="2"/>
  <c r="E165" i="14" s="1"/>
  <c r="AL171" i="2"/>
  <c r="F167" i="14" s="1"/>
  <c r="AH163" i="2"/>
  <c r="E159" i="14" s="1"/>
  <c r="AL173" i="2"/>
  <c r="F169" i="14" s="1"/>
  <c r="Y169" i="14" s="1"/>
  <c r="AL163" i="2"/>
  <c r="F159" i="14" s="1"/>
  <c r="AH161" i="2"/>
  <c r="AH151" i="2"/>
  <c r="AL151" i="2"/>
  <c r="AL155" i="2"/>
  <c r="AL159" i="2"/>
  <c r="AH160" i="2"/>
  <c r="AL160" i="2"/>
  <c r="AL156" i="2"/>
  <c r="AL152" i="2"/>
  <c r="AH153" i="2"/>
  <c r="AL157" i="2"/>
  <c r="AL161" i="2"/>
  <c r="AH150" i="2"/>
  <c r="AL153" i="2"/>
  <c r="AH158" i="2"/>
  <c r="AH156" i="2"/>
  <c r="AH157" i="2"/>
  <c r="AH152" i="2"/>
  <c r="AL158" i="2"/>
  <c r="AH159" i="2"/>
  <c r="AH154" i="2"/>
  <c r="AL154" i="2"/>
  <c r="AH155" i="2"/>
  <c r="AL150" i="2"/>
  <c r="CR301" i="2"/>
  <c r="BS300" i="2"/>
  <c r="BT300" i="2" s="1"/>
  <c r="BU300" i="2" s="1"/>
  <c r="BV300" i="2" s="1"/>
  <c r="BR301" i="2"/>
  <c r="F86" i="17"/>
  <c r="J86" i="17" s="1"/>
  <c r="R13" i="18"/>
  <c r="R12" i="18" s="1"/>
  <c r="R10" i="18"/>
  <c r="F84" i="14"/>
  <c r="Y84" i="14" s="1"/>
  <c r="E85" i="14"/>
  <c r="F82" i="14"/>
  <c r="Y82" i="14" s="1"/>
  <c r="F81" i="14"/>
  <c r="Y81" i="14" s="1"/>
  <c r="F79" i="14"/>
  <c r="Y79" i="14" s="1"/>
  <c r="S16" i="10"/>
  <c r="S8" i="18" s="1"/>
  <c r="S6" i="18" s="1"/>
  <c r="R17" i="10"/>
  <c r="R59" i="10"/>
  <c r="Q60" i="10"/>
  <c r="CM315" i="11" l="1"/>
  <c r="CN315" i="11"/>
  <c r="AL308" i="2"/>
  <c r="AL309" i="2"/>
  <c r="AH309" i="2"/>
  <c r="AL310" i="2"/>
  <c r="AH310" i="2"/>
  <c r="AH308" i="2"/>
  <c r="AH311" i="2"/>
  <c r="AL311" i="2"/>
  <c r="AN61" i="10"/>
  <c r="AN65" i="10"/>
  <c r="AN62" i="10" s="1"/>
  <c r="AR67" i="10"/>
  <c r="AR68" i="10" s="1"/>
  <c r="AR64" i="10"/>
  <c r="BB65" i="10"/>
  <c r="BB62" i="10" s="1"/>
  <c r="BB61" i="10"/>
  <c r="AY61" i="10"/>
  <c r="AY65" i="10"/>
  <c r="AY62" i="10" s="1"/>
  <c r="BA61" i="10"/>
  <c r="BA65" i="10"/>
  <c r="BA62" i="10" s="1"/>
  <c r="AT65" i="10"/>
  <c r="AT62" i="10" s="1"/>
  <c r="AT61" i="10"/>
  <c r="AP65" i="10"/>
  <c r="AP62" i="10" s="1"/>
  <c r="AP61" i="10"/>
  <c r="AQ61" i="10"/>
  <c r="AQ65" i="10"/>
  <c r="AQ62" i="10" s="1"/>
  <c r="AX65" i="10"/>
  <c r="AX62" i="10" s="1"/>
  <c r="AX61" i="10"/>
  <c r="AV61" i="10"/>
  <c r="AV65" i="10"/>
  <c r="AV62" i="10" s="1"/>
  <c r="AU65" i="10"/>
  <c r="AU62" i="10" s="1"/>
  <c r="AU61" i="10"/>
  <c r="AZ65" i="10"/>
  <c r="AZ62" i="10" s="1"/>
  <c r="AZ61" i="10"/>
  <c r="BC61" i="10"/>
  <c r="BC65" i="10"/>
  <c r="BC62" i="10" s="1"/>
  <c r="AO65" i="10"/>
  <c r="AO62" i="10" s="1"/>
  <c r="AO61" i="10"/>
  <c r="AM65" i="10"/>
  <c r="AM62" i="10" s="1"/>
  <c r="AM61" i="10"/>
  <c r="AS65" i="10"/>
  <c r="AS62" i="10" s="1"/>
  <c r="AS61" i="10"/>
  <c r="AW61" i="10"/>
  <c r="AW65" i="10"/>
  <c r="AW62" i="10" s="1"/>
  <c r="R9" i="18"/>
  <c r="R64" i="10" s="1"/>
  <c r="R65" i="10" s="1"/>
  <c r="R29" i="18"/>
  <c r="G187" i="17"/>
  <c r="K187" i="17" s="1"/>
  <c r="F187" i="14"/>
  <c r="F193" i="14"/>
  <c r="G193" i="17"/>
  <c r="K193" i="17" s="1"/>
  <c r="F191" i="14"/>
  <c r="G191" i="17"/>
  <c r="K191" i="17" s="1"/>
  <c r="G192" i="17"/>
  <c r="K192" i="17" s="1"/>
  <c r="F192" i="14"/>
  <c r="Y192" i="14" s="1"/>
  <c r="F186" i="14"/>
  <c r="Y186" i="14" s="1"/>
  <c r="G186" i="17"/>
  <c r="K186" i="17" s="1"/>
  <c r="F190" i="17"/>
  <c r="J190" i="17" s="1"/>
  <c r="E190" i="14"/>
  <c r="F184" i="17"/>
  <c r="J184" i="17" s="1"/>
  <c r="E184" i="14"/>
  <c r="F185" i="14"/>
  <c r="G185" i="17"/>
  <c r="K185" i="17" s="1"/>
  <c r="G183" i="17"/>
  <c r="K183" i="17" s="1"/>
  <c r="F183" i="14"/>
  <c r="E186" i="14"/>
  <c r="F186" i="17"/>
  <c r="J186" i="17" s="1"/>
  <c r="F188" i="17"/>
  <c r="J188" i="17" s="1"/>
  <c r="E188" i="14"/>
  <c r="E189" i="14"/>
  <c r="F189" i="17"/>
  <c r="J189" i="17" s="1"/>
  <c r="F183" i="17"/>
  <c r="J183" i="17" s="1"/>
  <c r="E183" i="14"/>
  <c r="F191" i="17"/>
  <c r="J191" i="17" s="1"/>
  <c r="E191" i="14"/>
  <c r="F182" i="17"/>
  <c r="J182" i="17" s="1"/>
  <c r="E182" i="14"/>
  <c r="E192" i="14"/>
  <c r="F192" i="17"/>
  <c r="J192" i="17" s="1"/>
  <c r="F193" i="17"/>
  <c r="J193" i="17" s="1"/>
  <c r="E193" i="14"/>
  <c r="F185" i="17"/>
  <c r="J185" i="17" s="1"/>
  <c r="E185" i="14"/>
  <c r="G190" i="17"/>
  <c r="K190" i="17" s="1"/>
  <c r="F190" i="14"/>
  <c r="F184" i="14"/>
  <c r="G184" i="17"/>
  <c r="K184" i="17" s="1"/>
  <c r="G189" i="17"/>
  <c r="K189" i="17" s="1"/>
  <c r="F189" i="14"/>
  <c r="F182" i="14"/>
  <c r="G182" i="17"/>
  <c r="K182" i="17" s="1"/>
  <c r="F188" i="14"/>
  <c r="G188" i="17"/>
  <c r="K188" i="17" s="1"/>
  <c r="E187" i="14"/>
  <c r="F187" i="17"/>
  <c r="J187" i="17" s="1"/>
  <c r="AH306" i="2"/>
  <c r="AL306" i="2"/>
  <c r="AM306" i="2" s="1"/>
  <c r="AN306" i="11" s="1"/>
  <c r="R310" i="2"/>
  <c r="N310" i="2"/>
  <c r="R307" i="2"/>
  <c r="S25" i="18"/>
  <c r="S24" i="18" s="1"/>
  <c r="S22" i="18"/>
  <c r="S21" i="18" s="1"/>
  <c r="E64" i="10"/>
  <c r="E65" i="10" s="1"/>
  <c r="F123" i="14"/>
  <c r="R309" i="2"/>
  <c r="Q67" i="10"/>
  <c r="Q68" i="10" s="1"/>
  <c r="N309" i="2"/>
  <c r="N307" i="2"/>
  <c r="R308" i="2"/>
  <c r="F174" i="17"/>
  <c r="J174" i="17" s="1"/>
  <c r="E174" i="14"/>
  <c r="G178" i="17"/>
  <c r="K178" i="17" s="1"/>
  <c r="F178" i="14"/>
  <c r="F172" i="14"/>
  <c r="Y172" i="14" s="1"/>
  <c r="G172" i="17"/>
  <c r="K172" i="17" s="1"/>
  <c r="F175" i="17"/>
  <c r="J175" i="17" s="1"/>
  <c r="E175" i="14"/>
  <c r="F170" i="14"/>
  <c r="Y170" i="14" s="1"/>
  <c r="G170" i="17"/>
  <c r="K170" i="17" s="1"/>
  <c r="F179" i="14"/>
  <c r="G179" i="17"/>
  <c r="K179" i="17" s="1"/>
  <c r="F179" i="17"/>
  <c r="J179" i="17" s="1"/>
  <c r="E179" i="14"/>
  <c r="E181" i="14"/>
  <c r="F181" i="17"/>
  <c r="J181" i="17" s="1"/>
  <c r="G174" i="17"/>
  <c r="K174" i="17" s="1"/>
  <c r="F174" i="14"/>
  <c r="F172" i="17"/>
  <c r="J172" i="17" s="1"/>
  <c r="E172" i="14"/>
  <c r="F176" i="17"/>
  <c r="J176" i="17" s="1"/>
  <c r="E176" i="14"/>
  <c r="F171" i="14"/>
  <c r="G171" i="17"/>
  <c r="K171" i="17" s="1"/>
  <c r="F176" i="14"/>
  <c r="G176" i="17"/>
  <c r="K176" i="17" s="1"/>
  <c r="G173" i="17"/>
  <c r="K173" i="17" s="1"/>
  <c r="F173" i="14"/>
  <c r="F180" i="17"/>
  <c r="J180" i="17" s="1"/>
  <c r="E180" i="14"/>
  <c r="F173" i="17"/>
  <c r="J173" i="17" s="1"/>
  <c r="E173" i="14"/>
  <c r="G175" i="17"/>
  <c r="K175" i="17" s="1"/>
  <c r="F175" i="14"/>
  <c r="G177" i="17"/>
  <c r="K177" i="17" s="1"/>
  <c r="F177" i="14"/>
  <c r="F180" i="14"/>
  <c r="G180" i="17"/>
  <c r="K180" i="17" s="1"/>
  <c r="E178" i="14"/>
  <c r="F178" i="17"/>
  <c r="J178" i="17" s="1"/>
  <c r="F181" i="14"/>
  <c r="G181" i="17"/>
  <c r="K181" i="17" s="1"/>
  <c r="N308" i="2"/>
  <c r="F171" i="17"/>
  <c r="J171" i="17" s="1"/>
  <c r="E171" i="14"/>
  <c r="E170" i="14"/>
  <c r="F170" i="17"/>
  <c r="J170" i="17" s="1"/>
  <c r="E177" i="14"/>
  <c r="F177" i="17"/>
  <c r="J177" i="17" s="1"/>
  <c r="F134" i="14"/>
  <c r="Y134" i="14" s="1"/>
  <c r="E134" i="14"/>
  <c r="X134" i="14" s="1"/>
  <c r="Y122" i="14"/>
  <c r="X122" i="14"/>
  <c r="F146" i="14"/>
  <c r="Y146" i="14" s="1"/>
  <c r="E146" i="14"/>
  <c r="F141" i="17"/>
  <c r="J141" i="17" s="1"/>
  <c r="E141" i="14"/>
  <c r="G138" i="17"/>
  <c r="K138" i="17" s="1"/>
  <c r="F138" i="14"/>
  <c r="Y138" i="14" s="1"/>
  <c r="F144" i="17"/>
  <c r="J144" i="17" s="1"/>
  <c r="E144" i="14"/>
  <c r="G142" i="17"/>
  <c r="K142" i="17" s="1"/>
  <c r="F142" i="14"/>
  <c r="Y142" i="14" s="1"/>
  <c r="F135" i="17"/>
  <c r="J135" i="17" s="1"/>
  <c r="E135" i="14"/>
  <c r="F139" i="17"/>
  <c r="J139" i="17" s="1"/>
  <c r="E139" i="14"/>
  <c r="G136" i="17"/>
  <c r="K136" i="17" s="1"/>
  <c r="F136" i="14"/>
  <c r="Y136" i="14" s="1"/>
  <c r="G140" i="17"/>
  <c r="K140" i="17" s="1"/>
  <c r="F140" i="14"/>
  <c r="Y140" i="14" s="1"/>
  <c r="G144" i="17"/>
  <c r="K144" i="17" s="1"/>
  <c r="F144" i="14"/>
  <c r="Y144" i="14" s="1"/>
  <c r="F158" i="17"/>
  <c r="J158" i="17" s="1"/>
  <c r="E158" i="14"/>
  <c r="Y165" i="14"/>
  <c r="F124" i="17"/>
  <c r="J124" i="17" s="1"/>
  <c r="F133" i="17"/>
  <c r="J133" i="17" s="1"/>
  <c r="E133" i="14"/>
  <c r="G126" i="17"/>
  <c r="K126" i="17" s="1"/>
  <c r="F126" i="14"/>
  <c r="F128" i="17"/>
  <c r="J128" i="17" s="1"/>
  <c r="E128" i="14"/>
  <c r="F126" i="17"/>
  <c r="J126" i="17" s="1"/>
  <c r="E126" i="14"/>
  <c r="F123" i="17"/>
  <c r="J123" i="17" s="1"/>
  <c r="F132" i="17"/>
  <c r="J132" i="17" s="1"/>
  <c r="E132" i="14"/>
  <c r="F125" i="17"/>
  <c r="J125" i="17" s="1"/>
  <c r="E125" i="14"/>
  <c r="F127" i="17"/>
  <c r="J127" i="17" s="1"/>
  <c r="E127" i="14"/>
  <c r="G131" i="17"/>
  <c r="K131" i="17" s="1"/>
  <c r="F131" i="14"/>
  <c r="F129" i="17"/>
  <c r="J129" i="17" s="1"/>
  <c r="E129" i="14"/>
  <c r="F131" i="17"/>
  <c r="J131" i="17" s="1"/>
  <c r="E131" i="14"/>
  <c r="G124" i="17"/>
  <c r="K124" i="17" s="1"/>
  <c r="F130" i="17"/>
  <c r="J130" i="17" s="1"/>
  <c r="E130" i="14"/>
  <c r="G128" i="17"/>
  <c r="K128" i="17" s="1"/>
  <c r="F128" i="14"/>
  <c r="G130" i="17"/>
  <c r="K130" i="17" s="1"/>
  <c r="F130" i="14"/>
  <c r="G123" i="17"/>
  <c r="K123" i="17" s="1"/>
  <c r="G132" i="17"/>
  <c r="K132" i="17" s="1"/>
  <c r="F132" i="14"/>
  <c r="G125" i="17"/>
  <c r="K125" i="17" s="1"/>
  <c r="F125" i="14"/>
  <c r="Y125" i="14" s="1"/>
  <c r="G127" i="17"/>
  <c r="K127" i="17" s="1"/>
  <c r="F127" i="14"/>
  <c r="G133" i="17"/>
  <c r="K133" i="17" s="1"/>
  <c r="F133" i="14"/>
  <c r="G129" i="17"/>
  <c r="K129" i="17" s="1"/>
  <c r="F129" i="14"/>
  <c r="F140" i="17"/>
  <c r="J140" i="17" s="1"/>
  <c r="E140" i="14"/>
  <c r="G137" i="17"/>
  <c r="K137" i="17" s="1"/>
  <c r="F137" i="14"/>
  <c r="Y137" i="14" s="1"/>
  <c r="G141" i="17"/>
  <c r="K141" i="17" s="1"/>
  <c r="F141" i="14"/>
  <c r="F138" i="17"/>
  <c r="J138" i="17" s="1"/>
  <c r="E138" i="14"/>
  <c r="F142" i="17"/>
  <c r="J142" i="17" s="1"/>
  <c r="E142" i="14"/>
  <c r="F143" i="17"/>
  <c r="J143" i="17" s="1"/>
  <c r="E143" i="14"/>
  <c r="G135" i="17"/>
  <c r="K135" i="17" s="1"/>
  <c r="F135" i="14"/>
  <c r="G143" i="17"/>
  <c r="K143" i="17" s="1"/>
  <c r="F143" i="14"/>
  <c r="Y143" i="14" s="1"/>
  <c r="G139" i="17"/>
  <c r="K139" i="17" s="1"/>
  <c r="F139" i="14"/>
  <c r="Y139" i="14" s="1"/>
  <c r="F136" i="17"/>
  <c r="J136" i="17" s="1"/>
  <c r="E136" i="14"/>
  <c r="F137" i="17"/>
  <c r="J137" i="17" s="1"/>
  <c r="E137" i="14"/>
  <c r="G145" i="17"/>
  <c r="K145" i="17" s="1"/>
  <c r="F145" i="14"/>
  <c r="X161" i="14"/>
  <c r="G161" i="14"/>
  <c r="I161" i="14" s="1"/>
  <c r="G166" i="14"/>
  <c r="I166" i="14" s="1"/>
  <c r="X166" i="14"/>
  <c r="G169" i="14"/>
  <c r="J169" i="14" s="1"/>
  <c r="X169" i="14"/>
  <c r="Y166" i="14"/>
  <c r="Y163" i="14"/>
  <c r="Y160" i="14"/>
  <c r="X163" i="14"/>
  <c r="G163" i="14"/>
  <c r="I163" i="14" s="1"/>
  <c r="G164" i="14"/>
  <c r="I164" i="14" s="1"/>
  <c r="X164" i="14"/>
  <c r="F151" i="17"/>
  <c r="J151" i="17" s="1"/>
  <c r="E151" i="14"/>
  <c r="F148" i="17"/>
  <c r="J148" i="17" s="1"/>
  <c r="E148" i="14"/>
  <c r="F153" i="17"/>
  <c r="J153" i="17" s="1"/>
  <c r="E153" i="14"/>
  <c r="F154" i="17"/>
  <c r="J154" i="17" s="1"/>
  <c r="E154" i="14"/>
  <c r="F156" i="17"/>
  <c r="J156" i="17" s="1"/>
  <c r="E156" i="14"/>
  <c r="G147" i="17"/>
  <c r="K147" i="17" s="1"/>
  <c r="F147" i="14"/>
  <c r="Y147" i="14" s="1"/>
  <c r="G165" i="14"/>
  <c r="I165" i="14" s="1"/>
  <c r="X165" i="14"/>
  <c r="Y164" i="14"/>
  <c r="G167" i="14"/>
  <c r="I167" i="14" s="1"/>
  <c r="X167" i="14"/>
  <c r="Y168" i="14"/>
  <c r="F145" i="17"/>
  <c r="J145" i="17" s="1"/>
  <c r="E145" i="14"/>
  <c r="G150" i="17"/>
  <c r="K150" i="17" s="1"/>
  <c r="F150" i="14"/>
  <c r="F150" i="17"/>
  <c r="J150" i="17" s="1"/>
  <c r="E150" i="14"/>
  <c r="F155" i="17"/>
  <c r="J155" i="17" s="1"/>
  <c r="E155" i="14"/>
  <c r="G154" i="17"/>
  <c r="K154" i="17" s="1"/>
  <c r="F154" i="14"/>
  <c r="F152" i="17"/>
  <c r="J152" i="17" s="1"/>
  <c r="E152" i="14"/>
  <c r="G149" i="17"/>
  <c r="K149" i="17" s="1"/>
  <c r="F149" i="14"/>
  <c r="Y149" i="14" s="1"/>
  <c r="G157" i="17"/>
  <c r="K157" i="17" s="1"/>
  <c r="F157" i="14"/>
  <c r="Y157" i="14" s="1"/>
  <c r="G153" i="17"/>
  <c r="K153" i="17" s="1"/>
  <c r="F153" i="14"/>
  <c r="Y153" i="14" s="1"/>
  <c r="F149" i="17"/>
  <c r="J149" i="17" s="1"/>
  <c r="E149" i="14"/>
  <c r="G148" i="17"/>
  <c r="K148" i="17" s="1"/>
  <c r="F148" i="14"/>
  <c r="Y148" i="14" s="1"/>
  <c r="G152" i="17"/>
  <c r="K152" i="17" s="1"/>
  <c r="F152" i="14"/>
  <c r="Y152" i="14" s="1"/>
  <c r="G156" i="17"/>
  <c r="K156" i="17" s="1"/>
  <c r="F156" i="14"/>
  <c r="Y156" i="14" s="1"/>
  <c r="G155" i="17"/>
  <c r="K155" i="17" s="1"/>
  <c r="F155" i="14"/>
  <c r="Y155" i="14" s="1"/>
  <c r="G151" i="17"/>
  <c r="K151" i="17" s="1"/>
  <c r="F151" i="14"/>
  <c r="Y151" i="14" s="1"/>
  <c r="F147" i="17"/>
  <c r="J147" i="17" s="1"/>
  <c r="E147" i="14"/>
  <c r="F157" i="17"/>
  <c r="J157" i="17" s="1"/>
  <c r="E157" i="14"/>
  <c r="Y159" i="14"/>
  <c r="G159" i="14"/>
  <c r="I159" i="14" s="1"/>
  <c r="X159" i="14"/>
  <c r="Y167" i="14"/>
  <c r="X162" i="14"/>
  <c r="G162" i="14"/>
  <c r="I162" i="14" s="1"/>
  <c r="X160" i="14"/>
  <c r="G160" i="14"/>
  <c r="I160" i="14" s="1"/>
  <c r="Y161" i="14"/>
  <c r="Y162" i="14"/>
  <c r="G168" i="14"/>
  <c r="I168" i="14" s="1"/>
  <c r="X168" i="14"/>
  <c r="G158" i="17"/>
  <c r="K158" i="17" s="1"/>
  <c r="F158" i="14"/>
  <c r="Y158" i="14" s="1"/>
  <c r="G67" i="10"/>
  <c r="G68" i="10" s="1"/>
  <c r="H64" i="10"/>
  <c r="H65" i="10" s="1"/>
  <c r="H67" i="10"/>
  <c r="H68" i="10" s="1"/>
  <c r="G165" i="17"/>
  <c r="K165" i="17" s="1"/>
  <c r="F161" i="17"/>
  <c r="J161" i="17" s="1"/>
  <c r="F166" i="17"/>
  <c r="J166" i="17" s="1"/>
  <c r="F169" i="17"/>
  <c r="J169" i="17" s="1"/>
  <c r="G166" i="17"/>
  <c r="K166" i="17" s="1"/>
  <c r="G163" i="17"/>
  <c r="K163" i="17" s="1"/>
  <c r="G160" i="17"/>
  <c r="K160" i="17" s="1"/>
  <c r="F163" i="17"/>
  <c r="J163" i="17" s="1"/>
  <c r="F164" i="17"/>
  <c r="J164" i="17" s="1"/>
  <c r="F165" i="17"/>
  <c r="J165" i="17" s="1"/>
  <c r="G164" i="17"/>
  <c r="K164" i="17" s="1"/>
  <c r="F167" i="17"/>
  <c r="J167" i="17" s="1"/>
  <c r="G168" i="17"/>
  <c r="K168" i="17" s="1"/>
  <c r="G159" i="17"/>
  <c r="K159" i="17" s="1"/>
  <c r="G169" i="17"/>
  <c r="K169" i="17" s="1"/>
  <c r="F159" i="17"/>
  <c r="J159" i="17" s="1"/>
  <c r="G167" i="17"/>
  <c r="K167" i="17" s="1"/>
  <c r="F162" i="17"/>
  <c r="J162" i="17" s="1"/>
  <c r="F160" i="17"/>
  <c r="J160" i="17" s="1"/>
  <c r="G161" i="17"/>
  <c r="K161" i="17" s="1"/>
  <c r="G162" i="17"/>
  <c r="K162" i="17" s="1"/>
  <c r="F168" i="17"/>
  <c r="J168" i="17" s="1"/>
  <c r="P67" i="10"/>
  <c r="P68" i="10" s="1"/>
  <c r="K64" i="10"/>
  <c r="K65" i="10" s="1"/>
  <c r="P64" i="10"/>
  <c r="P65" i="10" s="1"/>
  <c r="E67" i="10"/>
  <c r="E68" i="10" s="1"/>
  <c r="Q64" i="10"/>
  <c r="Q65" i="10" s="1"/>
  <c r="G146" i="17"/>
  <c r="K146" i="17" s="1"/>
  <c r="F146" i="17"/>
  <c r="J146" i="17" s="1"/>
  <c r="CS300" i="2"/>
  <c r="BS305" i="2" s="1"/>
  <c r="G134" i="17"/>
  <c r="K134" i="17" s="1"/>
  <c r="F134" i="17"/>
  <c r="J134" i="17" s="1"/>
  <c r="M67" i="10"/>
  <c r="M68" i="10" s="1"/>
  <c r="M64" i="10"/>
  <c r="M65" i="10" s="1"/>
  <c r="D67" i="10"/>
  <c r="D68" i="10" s="1"/>
  <c r="O67" i="10"/>
  <c r="O68" i="10" s="1"/>
  <c r="O64" i="10"/>
  <c r="O65" i="10" s="1"/>
  <c r="F64" i="10"/>
  <c r="F65" i="10" s="1"/>
  <c r="D64" i="10"/>
  <c r="D65" i="10" s="1"/>
  <c r="C67" i="10"/>
  <c r="C64" i="10"/>
  <c r="C65" i="10" s="1"/>
  <c r="F67" i="10"/>
  <c r="F68" i="10" s="1"/>
  <c r="G64" i="10"/>
  <c r="G65" i="10" s="1"/>
  <c r="K67" i="10"/>
  <c r="K68" i="10" s="1"/>
  <c r="N67" i="10"/>
  <c r="N68" i="10" s="1"/>
  <c r="N64" i="10"/>
  <c r="N65" i="10" s="1"/>
  <c r="G98" i="17"/>
  <c r="K98" i="17" s="1"/>
  <c r="G110" i="17"/>
  <c r="K110" i="17" s="1"/>
  <c r="F98" i="17"/>
  <c r="J98" i="17" s="1"/>
  <c r="G122" i="17"/>
  <c r="K122" i="17" s="1"/>
  <c r="F122" i="17"/>
  <c r="J122" i="17" s="1"/>
  <c r="F110" i="17"/>
  <c r="J110" i="17" s="1"/>
  <c r="I67" i="10"/>
  <c r="I68" i="10" s="1"/>
  <c r="J67" i="10"/>
  <c r="J68" i="10" s="1"/>
  <c r="I64" i="10"/>
  <c r="I65" i="10" s="1"/>
  <c r="G86" i="17"/>
  <c r="K86" i="17" s="1"/>
  <c r="BW300" i="2"/>
  <c r="CS305" i="2"/>
  <c r="L64" i="10"/>
  <c r="L65" i="10" s="1"/>
  <c r="J64" i="10"/>
  <c r="J65" i="10" s="1"/>
  <c r="L67" i="10"/>
  <c r="L68" i="10" s="1"/>
  <c r="R67" i="10"/>
  <c r="R68" i="10" s="1"/>
  <c r="S10" i="18"/>
  <c r="S13" i="18"/>
  <c r="S12" i="18" s="1"/>
  <c r="G76" i="17"/>
  <c r="K76" i="17" s="1"/>
  <c r="F85" i="14"/>
  <c r="Y85" i="14" s="1"/>
  <c r="G74" i="17"/>
  <c r="K74" i="17" s="1"/>
  <c r="F83" i="14"/>
  <c r="Y83" i="14" s="1"/>
  <c r="F77" i="14"/>
  <c r="Y77" i="14" s="1"/>
  <c r="G69" i="17"/>
  <c r="K69" i="17" s="1"/>
  <c r="F78" i="14"/>
  <c r="Y78" i="14" s="1"/>
  <c r="G71" i="17"/>
  <c r="K71" i="17" s="1"/>
  <c r="F80" i="14"/>
  <c r="Y80" i="14" s="1"/>
  <c r="F76" i="14"/>
  <c r="Y76" i="14" s="1"/>
  <c r="X85" i="14"/>
  <c r="F74" i="17"/>
  <c r="J74" i="17" s="1"/>
  <c r="E83" i="14"/>
  <c r="F75" i="17"/>
  <c r="J75" i="17" s="1"/>
  <c r="E84" i="14"/>
  <c r="G99" i="17"/>
  <c r="K99" i="17" s="1"/>
  <c r="G102" i="17"/>
  <c r="K102" i="17" s="1"/>
  <c r="G97" i="17"/>
  <c r="K97" i="17" s="1"/>
  <c r="F95" i="17"/>
  <c r="J95" i="17" s="1"/>
  <c r="F107" i="17"/>
  <c r="J107" i="17" s="1"/>
  <c r="G96" i="17"/>
  <c r="K96" i="17" s="1"/>
  <c r="F78" i="17"/>
  <c r="J78" i="17" s="1"/>
  <c r="F108" i="17"/>
  <c r="J108" i="17" s="1"/>
  <c r="G104" i="17"/>
  <c r="K104" i="17" s="1"/>
  <c r="G107" i="17"/>
  <c r="K107" i="17" s="1"/>
  <c r="F94" i="17"/>
  <c r="J94" i="17" s="1"/>
  <c r="G78" i="17"/>
  <c r="K78" i="17" s="1"/>
  <c r="G82" i="17"/>
  <c r="K82" i="17" s="1"/>
  <c r="G89" i="17"/>
  <c r="K89" i="17" s="1"/>
  <c r="F99" i="17"/>
  <c r="J99" i="17" s="1"/>
  <c r="G83" i="17"/>
  <c r="K83" i="17" s="1"/>
  <c r="F91" i="17"/>
  <c r="J91" i="17" s="1"/>
  <c r="F102" i="17"/>
  <c r="J102" i="17" s="1"/>
  <c r="G93" i="17"/>
  <c r="K93" i="17" s="1"/>
  <c r="F105" i="17"/>
  <c r="J105" i="17" s="1"/>
  <c r="G91" i="17"/>
  <c r="K91" i="17" s="1"/>
  <c r="F69" i="17"/>
  <c r="J69" i="17" s="1"/>
  <c r="F71" i="17"/>
  <c r="J71" i="17" s="1"/>
  <c r="F89" i="17"/>
  <c r="J89" i="17" s="1"/>
  <c r="F96" i="17"/>
  <c r="J96" i="17" s="1"/>
  <c r="F84" i="17"/>
  <c r="J84" i="17" s="1"/>
  <c r="F88" i="17"/>
  <c r="J88" i="17" s="1"/>
  <c r="G109" i="17"/>
  <c r="K109" i="17" s="1"/>
  <c r="G79" i="17"/>
  <c r="K79" i="17" s="1"/>
  <c r="G84" i="17"/>
  <c r="K84" i="17" s="1"/>
  <c r="F82" i="17"/>
  <c r="J82" i="17" s="1"/>
  <c r="G85" i="17"/>
  <c r="K85" i="17" s="1"/>
  <c r="G87" i="17"/>
  <c r="K87" i="17" s="1"/>
  <c r="G101" i="17"/>
  <c r="K101" i="17" s="1"/>
  <c r="G94" i="17"/>
  <c r="K94" i="17" s="1"/>
  <c r="F81" i="17"/>
  <c r="J81" i="17" s="1"/>
  <c r="G108" i="17"/>
  <c r="K108" i="17" s="1"/>
  <c r="F77" i="17"/>
  <c r="J77" i="17" s="1"/>
  <c r="F87" i="17"/>
  <c r="J87" i="17" s="1"/>
  <c r="F92" i="17"/>
  <c r="J92" i="17" s="1"/>
  <c r="F83" i="17"/>
  <c r="J83" i="17" s="1"/>
  <c r="F100" i="17"/>
  <c r="J100" i="17" s="1"/>
  <c r="G77" i="17"/>
  <c r="K77" i="17" s="1"/>
  <c r="F90" i="17"/>
  <c r="J90" i="17" s="1"/>
  <c r="F101" i="17"/>
  <c r="J101" i="17" s="1"/>
  <c r="G103" i="17"/>
  <c r="K103" i="17" s="1"/>
  <c r="F80" i="17"/>
  <c r="J80" i="17" s="1"/>
  <c r="G105" i="17"/>
  <c r="K105" i="17" s="1"/>
  <c r="G100" i="17"/>
  <c r="K100" i="17" s="1"/>
  <c r="G80" i="17"/>
  <c r="K80" i="17" s="1"/>
  <c r="F103" i="17"/>
  <c r="J103" i="17" s="1"/>
  <c r="G90" i="17"/>
  <c r="K90" i="17" s="1"/>
  <c r="G106" i="17"/>
  <c r="K106" i="17" s="1"/>
  <c r="G92" i="17"/>
  <c r="K92" i="17" s="1"/>
  <c r="F97" i="17"/>
  <c r="J97" i="17" s="1"/>
  <c r="F109" i="17"/>
  <c r="J109" i="17" s="1"/>
  <c r="F104" i="17"/>
  <c r="J104" i="17" s="1"/>
  <c r="G88" i="17"/>
  <c r="K88" i="17" s="1"/>
  <c r="F93" i="17"/>
  <c r="J93" i="17" s="1"/>
  <c r="F85" i="17"/>
  <c r="J85" i="17" s="1"/>
  <c r="G81" i="17"/>
  <c r="K81" i="17" s="1"/>
  <c r="F79" i="17"/>
  <c r="J79" i="17" s="1"/>
  <c r="G95" i="17"/>
  <c r="K95" i="17" s="1"/>
  <c r="F106" i="17"/>
  <c r="J106" i="17" s="1"/>
  <c r="G113" i="17"/>
  <c r="K113" i="17" s="1"/>
  <c r="F113" i="17"/>
  <c r="J113" i="17" s="1"/>
  <c r="G116" i="17"/>
  <c r="K116" i="17" s="1"/>
  <c r="G119" i="17"/>
  <c r="K119" i="17" s="1"/>
  <c r="F111" i="17"/>
  <c r="J111" i="17" s="1"/>
  <c r="G118" i="17"/>
  <c r="K118" i="17" s="1"/>
  <c r="G121" i="17"/>
  <c r="K121" i="17" s="1"/>
  <c r="F121" i="17"/>
  <c r="J121" i="17" s="1"/>
  <c r="F114" i="17"/>
  <c r="J114" i="17" s="1"/>
  <c r="F120" i="17"/>
  <c r="J120" i="17" s="1"/>
  <c r="F119" i="17"/>
  <c r="J119" i="17" s="1"/>
  <c r="F117" i="17"/>
  <c r="J117" i="17" s="1"/>
  <c r="F116" i="17"/>
  <c r="J116" i="17" s="1"/>
  <c r="G111" i="17"/>
  <c r="K111" i="17" s="1"/>
  <c r="G120" i="17"/>
  <c r="K120" i="17" s="1"/>
  <c r="F112" i="17"/>
  <c r="J112" i="17" s="1"/>
  <c r="F118" i="17"/>
  <c r="J118" i="17" s="1"/>
  <c r="G114" i="17"/>
  <c r="K114" i="17" s="1"/>
  <c r="G117" i="17"/>
  <c r="K117" i="17" s="1"/>
  <c r="F115" i="17"/>
  <c r="J115" i="17" s="1"/>
  <c r="G112" i="17"/>
  <c r="K112" i="17" s="1"/>
  <c r="G115" i="17"/>
  <c r="K115" i="17" s="1"/>
  <c r="G70" i="17"/>
  <c r="K70" i="17" s="1"/>
  <c r="F73" i="17"/>
  <c r="J73" i="17" s="1"/>
  <c r="F70" i="17"/>
  <c r="J70" i="17" s="1"/>
  <c r="G72" i="17"/>
  <c r="K72" i="17" s="1"/>
  <c r="G73" i="17"/>
  <c r="K73" i="17" s="1"/>
  <c r="F72" i="17"/>
  <c r="J72" i="17" s="1"/>
  <c r="F76" i="17"/>
  <c r="J76" i="17" s="1"/>
  <c r="G75" i="17"/>
  <c r="K75" i="17" s="1"/>
  <c r="E82" i="14"/>
  <c r="E94" i="14"/>
  <c r="E91" i="14"/>
  <c r="E79" i="14"/>
  <c r="E81" i="14"/>
  <c r="E93" i="14"/>
  <c r="E78" i="14"/>
  <c r="E90" i="14"/>
  <c r="E80" i="14"/>
  <c r="E92" i="14"/>
  <c r="E88" i="14"/>
  <c r="E76" i="14"/>
  <c r="E89" i="14"/>
  <c r="S59" i="10"/>
  <c r="R60" i="10"/>
  <c r="T16" i="10"/>
  <c r="T8" i="18" s="1"/>
  <c r="T6" i="18" s="1"/>
  <c r="S17" i="10"/>
  <c r="AM310" i="2" l="1"/>
  <c r="O41" i="17"/>
  <c r="Q42" i="17" s="1"/>
  <c r="AM311" i="2"/>
  <c r="AM312" i="2"/>
  <c r="AN312" i="11" s="1"/>
  <c r="AI310" i="2"/>
  <c r="AJ310" i="11" s="1"/>
  <c r="AR61" i="10"/>
  <c r="AR65" i="10"/>
  <c r="AR62" i="10" s="1"/>
  <c r="N41" i="17"/>
  <c r="P42" i="17" s="1"/>
  <c r="AI311" i="2"/>
  <c r="AJ311" i="11" s="1"/>
  <c r="AI312" i="2"/>
  <c r="AJ312" i="11" s="1"/>
  <c r="AN312" i="2"/>
  <c r="N37" i="17"/>
  <c r="O38" i="17"/>
  <c r="S9" i="18"/>
  <c r="S64" i="10" s="1"/>
  <c r="S65" i="10" s="1"/>
  <c r="S29" i="18"/>
  <c r="N36" i="17"/>
  <c r="O36" i="17"/>
  <c r="O37" i="17"/>
  <c r="O39" i="17"/>
  <c r="N39" i="17"/>
  <c r="O40" i="17"/>
  <c r="Q41" i="17" s="1"/>
  <c r="Y190" i="14"/>
  <c r="G182" i="14"/>
  <c r="I182" i="14" s="1"/>
  <c r="X182" i="14"/>
  <c r="Y191" i="14"/>
  <c r="Y182" i="14"/>
  <c r="G183" i="14"/>
  <c r="I183" i="14" s="1"/>
  <c r="X183" i="14"/>
  <c r="G189" i="14"/>
  <c r="I189" i="14" s="1"/>
  <c r="X189" i="14"/>
  <c r="Y183" i="14"/>
  <c r="Y185" i="14"/>
  <c r="Y187" i="14"/>
  <c r="Y188" i="14"/>
  <c r="Y189" i="14"/>
  <c r="Y184" i="14"/>
  <c r="G193" i="14"/>
  <c r="I193" i="14" s="1"/>
  <c r="X193" i="14"/>
  <c r="G192" i="14"/>
  <c r="J192" i="14" s="1"/>
  <c r="X192" i="14"/>
  <c r="G191" i="14"/>
  <c r="I191" i="14" s="1"/>
  <c r="X191" i="14"/>
  <c r="G190" i="14"/>
  <c r="I190" i="14" s="1"/>
  <c r="X190" i="14"/>
  <c r="N38" i="17"/>
  <c r="N40" i="17"/>
  <c r="G187" i="14"/>
  <c r="I187" i="14" s="1"/>
  <c r="X187" i="14"/>
  <c r="G185" i="14"/>
  <c r="I185" i="14" s="1"/>
  <c r="X185" i="14"/>
  <c r="G188" i="14"/>
  <c r="J188" i="14" s="1"/>
  <c r="X188" i="14"/>
  <c r="G186" i="14"/>
  <c r="J186" i="14" s="1"/>
  <c r="X186" i="14"/>
  <c r="G184" i="14"/>
  <c r="J184" i="14" s="1"/>
  <c r="X184" i="14"/>
  <c r="J193" i="14"/>
  <c r="Y193" i="14"/>
  <c r="AN311" i="11"/>
  <c r="AN310" i="11"/>
  <c r="AN311" i="2"/>
  <c r="AN310" i="2"/>
  <c r="T25" i="18"/>
  <c r="T24" i="18" s="1"/>
  <c r="T22" i="18"/>
  <c r="T21" i="18" s="1"/>
  <c r="AM308" i="2"/>
  <c r="AN308" i="11" s="1"/>
  <c r="AN308" i="2"/>
  <c r="AN307" i="2"/>
  <c r="AI306" i="2"/>
  <c r="AJ306" i="11" s="1"/>
  <c r="AN306" i="2"/>
  <c r="AN309" i="2"/>
  <c r="G146" i="14"/>
  <c r="I146" i="14" s="1"/>
  <c r="G134" i="14"/>
  <c r="J134" i="14" s="1"/>
  <c r="X146" i="14"/>
  <c r="Y175" i="14"/>
  <c r="Y171" i="14"/>
  <c r="G176" i="14"/>
  <c r="J176" i="14" s="1"/>
  <c r="X176" i="14"/>
  <c r="Y178" i="14"/>
  <c r="G174" i="14"/>
  <c r="I174" i="14" s="1"/>
  <c r="X174" i="14"/>
  <c r="X178" i="14"/>
  <c r="G178" i="14"/>
  <c r="J178" i="14" s="1"/>
  <c r="Y176" i="14"/>
  <c r="Y179" i="14"/>
  <c r="X177" i="14"/>
  <c r="G177" i="14"/>
  <c r="I177" i="14" s="1"/>
  <c r="X170" i="14"/>
  <c r="G170" i="14"/>
  <c r="J170" i="14" s="1"/>
  <c r="G171" i="14"/>
  <c r="I171" i="14" s="1"/>
  <c r="X171" i="14"/>
  <c r="Y181" i="14"/>
  <c r="Y177" i="14"/>
  <c r="X180" i="14"/>
  <c r="G180" i="14"/>
  <c r="I180" i="14" s="1"/>
  <c r="Y173" i="14"/>
  <c r="X175" i="14"/>
  <c r="G175" i="14"/>
  <c r="I175" i="14" s="1"/>
  <c r="G122" i="14"/>
  <c r="I122" i="14" s="1"/>
  <c r="Y180" i="14"/>
  <c r="G173" i="14"/>
  <c r="I173" i="14" s="1"/>
  <c r="X173" i="14"/>
  <c r="X172" i="14"/>
  <c r="G172" i="14"/>
  <c r="J172" i="14" s="1"/>
  <c r="Y174" i="14"/>
  <c r="G181" i="14"/>
  <c r="I181" i="14" s="1"/>
  <c r="X181" i="14"/>
  <c r="G179" i="14"/>
  <c r="I179" i="14" s="1"/>
  <c r="X179" i="14"/>
  <c r="AI307" i="2"/>
  <c r="AJ307" i="11" s="1"/>
  <c r="AM309" i="2"/>
  <c r="AN309" i="11" s="1"/>
  <c r="AI308" i="2"/>
  <c r="AJ308" i="11" s="1"/>
  <c r="AM307" i="2"/>
  <c r="AN307" i="11" s="1"/>
  <c r="AI309" i="2"/>
  <c r="AJ309" i="11" s="1"/>
  <c r="J162" i="14"/>
  <c r="J161" i="14"/>
  <c r="J164" i="14"/>
  <c r="I169" i="14"/>
  <c r="J163" i="14"/>
  <c r="G140" i="14"/>
  <c r="J140" i="14" s="1"/>
  <c r="X140" i="14"/>
  <c r="Y133" i="14"/>
  <c r="Y123" i="14"/>
  <c r="Y128" i="14"/>
  <c r="X129" i="14"/>
  <c r="G129" i="14"/>
  <c r="I129" i="14" s="1"/>
  <c r="G127" i="14"/>
  <c r="I127" i="14" s="1"/>
  <c r="X127" i="14"/>
  <c r="X132" i="14"/>
  <c r="G132" i="14"/>
  <c r="I132" i="14" s="1"/>
  <c r="X126" i="14"/>
  <c r="G126" i="14"/>
  <c r="I126" i="14" s="1"/>
  <c r="Y126" i="14"/>
  <c r="G124" i="14"/>
  <c r="I124" i="14" s="1"/>
  <c r="X124" i="14"/>
  <c r="X158" i="14"/>
  <c r="G158" i="14"/>
  <c r="J158" i="14" s="1"/>
  <c r="X139" i="14"/>
  <c r="G139" i="14"/>
  <c r="J139" i="14" s="1"/>
  <c r="J167" i="14"/>
  <c r="J159" i="14"/>
  <c r="G147" i="14"/>
  <c r="J147" i="14" s="1"/>
  <c r="X147" i="14"/>
  <c r="G149" i="14"/>
  <c r="J149" i="14" s="1"/>
  <c r="X149" i="14"/>
  <c r="Y154" i="14"/>
  <c r="G150" i="14"/>
  <c r="I150" i="14" s="1"/>
  <c r="X150" i="14"/>
  <c r="J168" i="14"/>
  <c r="X154" i="14"/>
  <c r="G154" i="14"/>
  <c r="I154" i="14" s="1"/>
  <c r="X148" i="14"/>
  <c r="G148" i="14"/>
  <c r="J148" i="14" s="1"/>
  <c r="X137" i="14"/>
  <c r="G137" i="14"/>
  <c r="J137" i="14" s="1"/>
  <c r="Y135" i="14"/>
  <c r="X142" i="14"/>
  <c r="G142" i="14"/>
  <c r="J142" i="14" s="1"/>
  <c r="Y141" i="14"/>
  <c r="J160" i="14"/>
  <c r="J166" i="14"/>
  <c r="Y129" i="14"/>
  <c r="Y127" i="14"/>
  <c r="Y132" i="14"/>
  <c r="Y130" i="14"/>
  <c r="G130" i="14"/>
  <c r="I130" i="14" s="1"/>
  <c r="X130" i="14"/>
  <c r="Y124" i="14"/>
  <c r="X131" i="14"/>
  <c r="G131" i="14"/>
  <c r="I131" i="14" s="1"/>
  <c r="Y131" i="14"/>
  <c r="X125" i="14"/>
  <c r="G125" i="14"/>
  <c r="J125" i="14" s="1"/>
  <c r="G123" i="14"/>
  <c r="I123" i="14" s="1"/>
  <c r="X123" i="14"/>
  <c r="X128" i="14"/>
  <c r="G128" i="14"/>
  <c r="I128" i="14" s="1"/>
  <c r="G133" i="14"/>
  <c r="I133" i="14" s="1"/>
  <c r="X133" i="14"/>
  <c r="J165" i="14"/>
  <c r="X135" i="14"/>
  <c r="G135" i="14"/>
  <c r="I135" i="14" s="1"/>
  <c r="X144" i="14"/>
  <c r="G144" i="14"/>
  <c r="J144" i="14" s="1"/>
  <c r="X141" i="14"/>
  <c r="G141" i="14"/>
  <c r="I141" i="14" s="1"/>
  <c r="X157" i="14"/>
  <c r="G157" i="14"/>
  <c r="J157" i="14" s="1"/>
  <c r="X152" i="14"/>
  <c r="G152" i="14"/>
  <c r="J152" i="14" s="1"/>
  <c r="X155" i="14"/>
  <c r="G155" i="14"/>
  <c r="J155" i="14" s="1"/>
  <c r="Y150" i="14"/>
  <c r="G145" i="14"/>
  <c r="I145" i="14" s="1"/>
  <c r="X145" i="14"/>
  <c r="X156" i="14"/>
  <c r="G156" i="14"/>
  <c r="J156" i="14" s="1"/>
  <c r="G153" i="14"/>
  <c r="J153" i="14" s="1"/>
  <c r="X153" i="14"/>
  <c r="G151" i="14"/>
  <c r="J151" i="14" s="1"/>
  <c r="X151" i="14"/>
  <c r="Y145" i="14"/>
  <c r="G136" i="14"/>
  <c r="J136" i="14" s="1"/>
  <c r="X136" i="14"/>
  <c r="X143" i="14"/>
  <c r="G143" i="14"/>
  <c r="J143" i="14" s="1"/>
  <c r="X138" i="14"/>
  <c r="G138" i="14"/>
  <c r="J138" i="14" s="1"/>
  <c r="BS312" i="2"/>
  <c r="N33" i="17"/>
  <c r="N35" i="17"/>
  <c r="O35" i="17"/>
  <c r="N32" i="17"/>
  <c r="O32" i="17"/>
  <c r="N34" i="17"/>
  <c r="O33" i="17"/>
  <c r="O34" i="17"/>
  <c r="CT300" i="2"/>
  <c r="CS312" i="2"/>
  <c r="BX300" i="2"/>
  <c r="S67" i="10"/>
  <c r="S68" i="10" s="1"/>
  <c r="T10" i="18"/>
  <c r="T13" i="18"/>
  <c r="T12" i="18" s="1"/>
  <c r="G85" i="14"/>
  <c r="J85" i="14" s="1"/>
  <c r="G84" i="14"/>
  <c r="J84" i="14" s="1"/>
  <c r="X84" i="14"/>
  <c r="G83" i="14"/>
  <c r="J83" i="14" s="1"/>
  <c r="X83" i="14"/>
  <c r="X90" i="14"/>
  <c r="G90" i="14"/>
  <c r="J90" i="14" s="1"/>
  <c r="X81" i="14"/>
  <c r="G81" i="14"/>
  <c r="J81" i="14" s="1"/>
  <c r="X92" i="14"/>
  <c r="G92" i="14"/>
  <c r="J92" i="14" s="1"/>
  <c r="X78" i="14"/>
  <c r="G78" i="14"/>
  <c r="J78" i="14" s="1"/>
  <c r="X94" i="14"/>
  <c r="G94" i="14"/>
  <c r="J94" i="14" s="1"/>
  <c r="X80" i="14"/>
  <c r="G80" i="14"/>
  <c r="J80" i="14" s="1"/>
  <c r="X79" i="14"/>
  <c r="G79" i="14"/>
  <c r="J79" i="14" s="1"/>
  <c r="X82" i="14"/>
  <c r="G82" i="14"/>
  <c r="X93" i="14"/>
  <c r="G93" i="14"/>
  <c r="J93" i="14" s="1"/>
  <c r="X91" i="14"/>
  <c r="G91" i="14"/>
  <c r="J91" i="14" s="1"/>
  <c r="X76" i="14"/>
  <c r="G76" i="14"/>
  <c r="J76" i="14" s="1"/>
  <c r="X88" i="14"/>
  <c r="G88" i="14"/>
  <c r="B126" i="2"/>
  <c r="B134" i="2"/>
  <c r="B127" i="2"/>
  <c r="B131" i="2"/>
  <c r="B133" i="2"/>
  <c r="B130" i="2"/>
  <c r="B128" i="2"/>
  <c r="B132" i="2"/>
  <c r="B136" i="2"/>
  <c r="B129" i="2"/>
  <c r="B114" i="2"/>
  <c r="B118" i="2"/>
  <c r="B122" i="2"/>
  <c r="B120" i="2"/>
  <c r="B117" i="2"/>
  <c r="B125" i="2"/>
  <c r="B115" i="2"/>
  <c r="B119" i="2"/>
  <c r="B123" i="2"/>
  <c r="B116" i="2"/>
  <c r="B124" i="2"/>
  <c r="B121" i="2"/>
  <c r="E77" i="14"/>
  <c r="B113" i="2"/>
  <c r="B105" i="2"/>
  <c r="B109" i="2"/>
  <c r="B103" i="2"/>
  <c r="B111" i="2"/>
  <c r="B112" i="2"/>
  <c r="B104" i="2"/>
  <c r="B102" i="2"/>
  <c r="B106" i="2"/>
  <c r="B110" i="2"/>
  <c r="B107" i="2"/>
  <c r="B108" i="2"/>
  <c r="X89" i="14"/>
  <c r="G89" i="14"/>
  <c r="AJ304" i="11"/>
  <c r="AN304" i="11"/>
  <c r="AJ305" i="11"/>
  <c r="AN305" i="11"/>
  <c r="AN303" i="11"/>
  <c r="AJ303" i="11"/>
  <c r="U16" i="10"/>
  <c r="U8" i="18" s="1"/>
  <c r="U6" i="18" s="1"/>
  <c r="T17" i="10"/>
  <c r="S60" i="10"/>
  <c r="T59" i="10"/>
  <c r="AH7" i="2"/>
  <c r="AI7" i="2"/>
  <c r="AJ7" i="2"/>
  <c r="AK7" i="2"/>
  <c r="AL7" i="2"/>
  <c r="AM7" i="2"/>
  <c r="AN7" i="2"/>
  <c r="AO7" i="2"/>
  <c r="AH8" i="2"/>
  <c r="AI8" i="2"/>
  <c r="AJ8" i="2"/>
  <c r="AK8" i="2"/>
  <c r="AL8" i="2"/>
  <c r="AM8" i="2"/>
  <c r="AN8" i="2"/>
  <c r="AO8" i="2"/>
  <c r="AH9" i="2"/>
  <c r="AI9" i="2"/>
  <c r="AJ9" i="2"/>
  <c r="AK9" i="2"/>
  <c r="AL9" i="2"/>
  <c r="AM9" i="2"/>
  <c r="AN9" i="2"/>
  <c r="AO9" i="2"/>
  <c r="AH10" i="2"/>
  <c r="AI10" i="2"/>
  <c r="AJ10" i="2"/>
  <c r="AK10" i="2"/>
  <c r="AL10" i="2"/>
  <c r="AM10" i="2"/>
  <c r="AN10" i="2"/>
  <c r="AO10" i="2"/>
  <c r="P41" i="17" l="1"/>
  <c r="Q39" i="17"/>
  <c r="P37" i="17"/>
  <c r="P38" i="17"/>
  <c r="Q38" i="17"/>
  <c r="P36" i="17"/>
  <c r="T9" i="18"/>
  <c r="T64" i="10" s="1"/>
  <c r="T65" i="10" s="1"/>
  <c r="T29" i="18"/>
  <c r="Q36" i="17"/>
  <c r="P40" i="17"/>
  <c r="Q37" i="17"/>
  <c r="I184" i="14"/>
  <c r="J182" i="14"/>
  <c r="J185" i="14"/>
  <c r="I186" i="14"/>
  <c r="J191" i="14"/>
  <c r="Q40" i="17"/>
  <c r="I188" i="14"/>
  <c r="J187" i="14"/>
  <c r="J183" i="14"/>
  <c r="I192" i="14"/>
  <c r="J189" i="14"/>
  <c r="P39" i="17"/>
  <c r="J190" i="14"/>
  <c r="U25" i="18"/>
  <c r="U24" i="18" s="1"/>
  <c r="U22" i="18"/>
  <c r="U21" i="18" s="1"/>
  <c r="J146" i="14"/>
  <c r="I176" i="14"/>
  <c r="J122" i="14"/>
  <c r="I134" i="14"/>
  <c r="J180" i="14"/>
  <c r="J173" i="14"/>
  <c r="J177" i="14"/>
  <c r="J181" i="14"/>
  <c r="J174" i="14"/>
  <c r="I178" i="14"/>
  <c r="J171" i="14"/>
  <c r="I170" i="14"/>
  <c r="J179" i="14"/>
  <c r="J175" i="14"/>
  <c r="I172" i="14"/>
  <c r="I144" i="14"/>
  <c r="I125" i="14"/>
  <c r="J132" i="14"/>
  <c r="J129" i="14"/>
  <c r="J150" i="14"/>
  <c r="J124" i="14"/>
  <c r="J130" i="14"/>
  <c r="J127" i="14"/>
  <c r="I149" i="14"/>
  <c r="I143" i="14"/>
  <c r="I151" i="14"/>
  <c r="I138" i="14"/>
  <c r="J145" i="14"/>
  <c r="I152" i="14"/>
  <c r="I148" i="14"/>
  <c r="I155" i="14"/>
  <c r="I142" i="14"/>
  <c r="I137" i="14"/>
  <c r="I158" i="14"/>
  <c r="I156" i="14"/>
  <c r="J141" i="14"/>
  <c r="I147" i="14"/>
  <c r="J123" i="14"/>
  <c r="I140" i="14"/>
  <c r="I136" i="14"/>
  <c r="I153" i="14"/>
  <c r="I157" i="14"/>
  <c r="J131" i="14"/>
  <c r="J135" i="14"/>
  <c r="J128" i="14"/>
  <c r="J133" i="14"/>
  <c r="J154" i="14"/>
  <c r="I139" i="14"/>
  <c r="J126" i="14"/>
  <c r="P34" i="17"/>
  <c r="Q34" i="17"/>
  <c r="Q35" i="17"/>
  <c r="Q33" i="17"/>
  <c r="P35" i="17"/>
  <c r="P33" i="17"/>
  <c r="CU300" i="2"/>
  <c r="CT307" i="2"/>
  <c r="CT309" i="2"/>
  <c r="CT303" i="2"/>
  <c r="CT311" i="2"/>
  <c r="CT305" i="2"/>
  <c r="BT310" i="2"/>
  <c r="BT302" i="2"/>
  <c r="BT307" i="2"/>
  <c r="BT301" i="2"/>
  <c r="CT306" i="2"/>
  <c r="BT304" i="2"/>
  <c r="BT308" i="2"/>
  <c r="BT305" i="2"/>
  <c r="CT312" i="2"/>
  <c r="CT304" i="2"/>
  <c r="BT312" i="2"/>
  <c r="BT309" i="2"/>
  <c r="CT308" i="2"/>
  <c r="CT301" i="2"/>
  <c r="BT306" i="2"/>
  <c r="BT311" i="2"/>
  <c r="BT303" i="2"/>
  <c r="CT310" i="2"/>
  <c r="CT302" i="2"/>
  <c r="BY300" i="2"/>
  <c r="T67" i="10"/>
  <c r="T68" i="10" s="1"/>
  <c r="U10" i="18"/>
  <c r="U13" i="18"/>
  <c r="U12" i="18" s="1"/>
  <c r="I85" i="14"/>
  <c r="I84" i="14"/>
  <c r="I83" i="14"/>
  <c r="CR305" i="2"/>
  <c r="CR304" i="2"/>
  <c r="BR304" i="2"/>
  <c r="CR303" i="2"/>
  <c r="BR303" i="2"/>
  <c r="BR305" i="2"/>
  <c r="I78" i="14"/>
  <c r="I81" i="14"/>
  <c r="I82" i="14"/>
  <c r="J82" i="14"/>
  <c r="I94" i="14"/>
  <c r="I90" i="14"/>
  <c r="I93" i="14"/>
  <c r="I80" i="14"/>
  <c r="I91" i="14"/>
  <c r="I79" i="14"/>
  <c r="I92" i="14"/>
  <c r="I76" i="14"/>
  <c r="I88" i="14"/>
  <c r="J88" i="14"/>
  <c r="B105" i="17"/>
  <c r="B105" i="14"/>
  <c r="B133" i="14"/>
  <c r="B133" i="17"/>
  <c r="B103" i="14"/>
  <c r="B103" i="17"/>
  <c r="B117" i="14"/>
  <c r="B117" i="17"/>
  <c r="B116" i="14"/>
  <c r="B116" i="17"/>
  <c r="B127" i="14"/>
  <c r="B127" i="17"/>
  <c r="B106" i="17"/>
  <c r="B106" i="14"/>
  <c r="B108" i="14"/>
  <c r="B108" i="17"/>
  <c r="B101" i="14"/>
  <c r="B101" i="17"/>
  <c r="B111" i="14"/>
  <c r="B111" i="17"/>
  <c r="B125" i="14"/>
  <c r="B125" i="17"/>
  <c r="B123" i="14"/>
  <c r="B123" i="17"/>
  <c r="B102" i="14"/>
  <c r="B102" i="17"/>
  <c r="B107" i="17"/>
  <c r="B107" i="14"/>
  <c r="B109" i="17"/>
  <c r="B109" i="14"/>
  <c r="B112" i="14"/>
  <c r="B112" i="17"/>
  <c r="B121" i="14"/>
  <c r="B121" i="17"/>
  <c r="B114" i="14"/>
  <c r="B114" i="17"/>
  <c r="B132" i="17"/>
  <c r="B132" i="14"/>
  <c r="B129" i="14"/>
  <c r="B129" i="17"/>
  <c r="B130" i="14"/>
  <c r="B130" i="17"/>
  <c r="B100" i="14"/>
  <c r="B100" i="17"/>
  <c r="B115" i="14"/>
  <c r="B115" i="17"/>
  <c r="B124" i="14"/>
  <c r="B124" i="17"/>
  <c r="I89" i="14"/>
  <c r="J89" i="14"/>
  <c r="B120" i="14"/>
  <c r="B120" i="17"/>
  <c r="B118" i="14"/>
  <c r="B118" i="17"/>
  <c r="B126" i="14"/>
  <c r="B126" i="17"/>
  <c r="B104" i="14"/>
  <c r="B104" i="17"/>
  <c r="B98" i="17"/>
  <c r="B98" i="14"/>
  <c r="B99" i="17"/>
  <c r="B99" i="14"/>
  <c r="X77" i="14"/>
  <c r="G77" i="14"/>
  <c r="J77" i="14" s="1"/>
  <c r="B119" i="14"/>
  <c r="B119" i="17"/>
  <c r="B113" i="14"/>
  <c r="B113" i="17"/>
  <c r="B110" i="14"/>
  <c r="B110" i="17"/>
  <c r="B128" i="14"/>
  <c r="B128" i="17"/>
  <c r="B131" i="14"/>
  <c r="B131" i="17"/>
  <c r="B122" i="17"/>
  <c r="B122" i="14"/>
  <c r="CR302" i="2"/>
  <c r="BR302" i="2"/>
  <c r="U59" i="10"/>
  <c r="T60" i="10"/>
  <c r="V16" i="10"/>
  <c r="V8" i="18" s="1"/>
  <c r="V6" i="18" s="1"/>
  <c r="U17" i="10"/>
  <c r="U9" i="18" l="1"/>
  <c r="U64" i="10" s="1"/>
  <c r="U65" i="10" s="1"/>
  <c r="U29" i="18"/>
  <c r="V25" i="18"/>
  <c r="V24" i="18" s="1"/>
  <c r="V22" i="18"/>
  <c r="V21" i="18" s="1"/>
  <c r="CT314" i="2"/>
  <c r="CT313" i="2"/>
  <c r="BT313" i="2"/>
  <c r="BT314" i="2"/>
  <c r="CV300" i="2"/>
  <c r="CU309" i="2"/>
  <c r="CU305" i="2"/>
  <c r="CU303" i="2"/>
  <c r="BU312" i="2"/>
  <c r="BU308" i="2"/>
  <c r="BU304" i="2"/>
  <c r="CU312" i="2"/>
  <c r="CU308" i="2"/>
  <c r="CU301" i="2"/>
  <c r="BU311" i="2"/>
  <c r="BU307" i="2"/>
  <c r="BU302" i="2"/>
  <c r="CU310" i="2"/>
  <c r="CU306" i="2"/>
  <c r="CU302" i="2"/>
  <c r="BU309" i="2"/>
  <c r="BU306" i="2"/>
  <c r="BU303" i="2"/>
  <c r="CU311" i="2"/>
  <c r="CU307" i="2"/>
  <c r="CU304" i="2"/>
  <c r="BU310" i="2"/>
  <c r="BU305" i="2"/>
  <c r="BU301" i="2"/>
  <c r="BZ300" i="2"/>
  <c r="U67" i="10"/>
  <c r="U68" i="10" s="1"/>
  <c r="V13" i="18"/>
  <c r="V12" i="18" s="1"/>
  <c r="V10" i="18"/>
  <c r="I77" i="14"/>
  <c r="W16" i="10"/>
  <c r="W8" i="18" s="1"/>
  <c r="W6" i="18" s="1"/>
  <c r="V17" i="10"/>
  <c r="V59" i="10"/>
  <c r="U60" i="10"/>
  <c r="D72" i="2"/>
  <c r="D71" i="2"/>
  <c r="D70" i="2"/>
  <c r="D69" i="2"/>
  <c r="D68" i="2"/>
  <c r="D67" i="2"/>
  <c r="D66" i="2"/>
  <c r="D65" i="2"/>
  <c r="D64" i="2"/>
  <c r="D63" i="2"/>
  <c r="D62" i="2"/>
  <c r="D61" i="2"/>
  <c r="D60" i="2"/>
  <c r="D59" i="2"/>
  <c r="D58" i="2"/>
  <c r="D57" i="2"/>
  <c r="D56" i="2"/>
  <c r="D55" i="2"/>
  <c r="D54" i="2"/>
  <c r="D53" i="2"/>
  <c r="D52" i="2"/>
  <c r="D51" i="2"/>
  <c r="D50" i="2"/>
  <c r="D49" i="2"/>
  <c r="D48" i="2"/>
  <c r="D47" i="2"/>
  <c r="D46" i="2"/>
  <c r="D45" i="2"/>
  <c r="D44" i="2"/>
  <c r="D43" i="2"/>
  <c r="D42" i="2"/>
  <c r="D41" i="2"/>
  <c r="D40" i="2"/>
  <c r="D39" i="2"/>
  <c r="D38" i="2"/>
  <c r="D37" i="2"/>
  <c r="D36" i="2"/>
  <c r="D35" i="2"/>
  <c r="D34" i="2"/>
  <c r="D33" i="2"/>
  <c r="D32" i="2"/>
  <c r="D31" i="2"/>
  <c r="D30" i="2"/>
  <c r="D29" i="2"/>
  <c r="D28" i="2"/>
  <c r="D27" i="2"/>
  <c r="D26" i="2"/>
  <c r="D25" i="2"/>
  <c r="D24" i="2"/>
  <c r="D23" i="2"/>
  <c r="D22" i="2"/>
  <c r="D21" i="2"/>
  <c r="D20" i="2"/>
  <c r="D19" i="2"/>
  <c r="D18" i="2"/>
  <c r="D17" i="2"/>
  <c r="D16" i="2"/>
  <c r="D15" i="2"/>
  <c r="D14" i="2"/>
  <c r="D13" i="2"/>
  <c r="D12" i="2"/>
  <c r="D11" i="2"/>
  <c r="D10" i="2"/>
  <c r="D9" i="2"/>
  <c r="D8" i="2"/>
  <c r="D7" i="2"/>
  <c r="D6" i="2"/>
  <c r="V9" i="18" l="1"/>
  <c r="V64" i="10" s="1"/>
  <c r="V65" i="10" s="1"/>
  <c r="V29" i="18"/>
  <c r="W25" i="18"/>
  <c r="W24" i="18" s="1"/>
  <c r="W22" i="18"/>
  <c r="W21" i="18" s="1"/>
  <c r="CU314" i="2"/>
  <c r="CU313" i="2"/>
  <c r="CU315" i="2" s="1"/>
  <c r="BU313" i="2"/>
  <c r="BU315" i="2" s="1"/>
  <c r="BU314" i="2"/>
  <c r="CW300" i="2"/>
  <c r="CV310" i="2"/>
  <c r="CV305" i="2"/>
  <c r="CV301" i="2"/>
  <c r="BV310" i="2"/>
  <c r="BV306" i="2"/>
  <c r="BV302" i="2"/>
  <c r="CV312" i="2"/>
  <c r="CV309" i="2"/>
  <c r="CV304" i="2"/>
  <c r="BV309" i="2"/>
  <c r="BV305" i="2"/>
  <c r="BV301" i="2"/>
  <c r="CV308" i="2"/>
  <c r="CV306" i="2"/>
  <c r="CV302" i="2"/>
  <c r="BV311" i="2"/>
  <c r="BV307" i="2"/>
  <c r="BV303" i="2"/>
  <c r="CV311" i="2"/>
  <c r="CV307" i="2"/>
  <c r="CV303" i="2"/>
  <c r="BV312" i="2"/>
  <c r="BV308" i="2"/>
  <c r="BV304" i="2"/>
  <c r="CA300" i="2"/>
  <c r="V67" i="10"/>
  <c r="V68" i="10" s="1"/>
  <c r="W10" i="18"/>
  <c r="W13" i="18"/>
  <c r="W12" i="18" s="1"/>
  <c r="N66" i="2"/>
  <c r="R66" i="2"/>
  <c r="O66" i="2"/>
  <c r="S66" i="2"/>
  <c r="P66" i="2"/>
  <c r="M66" i="2"/>
  <c r="Q66" i="2"/>
  <c r="T66" i="2"/>
  <c r="M70" i="2"/>
  <c r="Q70" i="2"/>
  <c r="S70" i="2"/>
  <c r="N70" i="2"/>
  <c r="R70" i="2"/>
  <c r="O70" i="2"/>
  <c r="P70" i="2"/>
  <c r="T70" i="2"/>
  <c r="N67" i="2"/>
  <c r="R67" i="2"/>
  <c r="O67" i="2"/>
  <c r="S67" i="2"/>
  <c r="P67" i="2"/>
  <c r="M67" i="2"/>
  <c r="Q67" i="2"/>
  <c r="T67" i="2"/>
  <c r="M71" i="2"/>
  <c r="Q71" i="2"/>
  <c r="N71" i="2"/>
  <c r="R71" i="2"/>
  <c r="S71" i="2"/>
  <c r="P71" i="2"/>
  <c r="T71" i="2"/>
  <c r="O71" i="2"/>
  <c r="P64" i="2"/>
  <c r="T64" i="2"/>
  <c r="R64" i="2"/>
  <c r="M64" i="2"/>
  <c r="Q64" i="2"/>
  <c r="O64" i="2"/>
  <c r="S64" i="2"/>
  <c r="N64" i="2"/>
  <c r="N68" i="2"/>
  <c r="R68" i="2"/>
  <c r="O68" i="2"/>
  <c r="S68" i="2"/>
  <c r="P68" i="2"/>
  <c r="M68" i="2"/>
  <c r="Q68" i="2"/>
  <c r="T68" i="2"/>
  <c r="M72" i="2"/>
  <c r="Q72" i="2"/>
  <c r="S72" i="2"/>
  <c r="N72" i="2"/>
  <c r="R72" i="2"/>
  <c r="P72" i="2"/>
  <c r="T72" i="2"/>
  <c r="O72" i="2"/>
  <c r="O65" i="2"/>
  <c r="S65" i="2"/>
  <c r="P65" i="2"/>
  <c r="T65" i="2"/>
  <c r="M65" i="2"/>
  <c r="N65" i="2"/>
  <c r="R65" i="2"/>
  <c r="Q65" i="2"/>
  <c r="M69" i="2"/>
  <c r="Q69" i="2"/>
  <c r="N69" i="2"/>
  <c r="R69" i="2"/>
  <c r="O69" i="2"/>
  <c r="V69" i="2" s="1"/>
  <c r="P69" i="2"/>
  <c r="T69" i="2"/>
  <c r="S69" i="2"/>
  <c r="D13" i="14"/>
  <c r="E13" i="17"/>
  <c r="D29" i="14"/>
  <c r="E29" i="17"/>
  <c r="G29" i="17"/>
  <c r="F29" i="17"/>
  <c r="J29" i="17" s="1"/>
  <c r="D41" i="14"/>
  <c r="E41" i="17"/>
  <c r="F41" i="17"/>
  <c r="J41" i="17" s="1"/>
  <c r="G41" i="17"/>
  <c r="D10" i="14"/>
  <c r="E10" i="17"/>
  <c r="D14" i="14"/>
  <c r="E14" i="17"/>
  <c r="D18" i="14"/>
  <c r="E18" i="17"/>
  <c r="F18" i="17"/>
  <c r="J18" i="17" s="1"/>
  <c r="G18" i="17"/>
  <c r="D22" i="14"/>
  <c r="E22" i="17"/>
  <c r="D26" i="14"/>
  <c r="E26" i="17"/>
  <c r="G26" i="17"/>
  <c r="F26" i="17"/>
  <c r="J26" i="17" s="1"/>
  <c r="D30" i="14"/>
  <c r="E30" i="17"/>
  <c r="G30" i="17"/>
  <c r="F30" i="17"/>
  <c r="J30" i="17" s="1"/>
  <c r="D34" i="14"/>
  <c r="E34" i="17"/>
  <c r="G34" i="17"/>
  <c r="F34" i="17"/>
  <c r="J34" i="17" s="1"/>
  <c r="D38" i="14"/>
  <c r="E38" i="17"/>
  <c r="F38" i="17"/>
  <c r="J38" i="17" s="1"/>
  <c r="G38" i="17"/>
  <c r="D42" i="14"/>
  <c r="E42" i="17"/>
  <c r="G42" i="17"/>
  <c r="F42" i="17"/>
  <c r="J42" i="17" s="1"/>
  <c r="D46" i="14"/>
  <c r="E46" i="17"/>
  <c r="G46" i="17"/>
  <c r="F46" i="17"/>
  <c r="J46" i="17" s="1"/>
  <c r="D50" i="14"/>
  <c r="E50" i="17"/>
  <c r="G50" i="17"/>
  <c r="F50" i="17"/>
  <c r="J50" i="17" s="1"/>
  <c r="E54" i="17"/>
  <c r="G54" i="17"/>
  <c r="F54" i="17"/>
  <c r="J54" i="17" s="1"/>
  <c r="E58" i="17"/>
  <c r="G58" i="17"/>
  <c r="F58" i="17"/>
  <c r="J58" i="17" s="1"/>
  <c r="E62" i="17"/>
  <c r="F62" i="17"/>
  <c r="J62" i="17" s="1"/>
  <c r="G62" i="17"/>
  <c r="K62" i="17" s="1"/>
  <c r="G66" i="17"/>
  <c r="K66" i="17" s="1"/>
  <c r="F66" i="17"/>
  <c r="J66" i="17" s="1"/>
  <c r="E66" i="17"/>
  <c r="D5" i="14"/>
  <c r="E5" i="17"/>
  <c r="G5" i="17"/>
  <c r="F5" i="17"/>
  <c r="J5" i="17" s="1"/>
  <c r="D21" i="14"/>
  <c r="E21" i="17"/>
  <c r="D37" i="14"/>
  <c r="E37" i="17"/>
  <c r="G37" i="17"/>
  <c r="F37" i="17"/>
  <c r="J37" i="17" s="1"/>
  <c r="D49" i="14"/>
  <c r="E49" i="17"/>
  <c r="G49" i="17"/>
  <c r="F49" i="17"/>
  <c r="J49" i="17" s="1"/>
  <c r="D6" i="14"/>
  <c r="E6" i="17"/>
  <c r="F6" i="17"/>
  <c r="J6" i="17" s="1"/>
  <c r="G6" i="17"/>
  <c r="D3" i="14"/>
  <c r="E3" i="17"/>
  <c r="G3" i="17"/>
  <c r="F3" i="17"/>
  <c r="J3" i="17" s="1"/>
  <c r="D7" i="14"/>
  <c r="E7" i="17"/>
  <c r="D11" i="14"/>
  <c r="E11" i="17"/>
  <c r="D15" i="14"/>
  <c r="E15" i="17"/>
  <c r="D19" i="14"/>
  <c r="E19" i="17"/>
  <c r="D23" i="14"/>
  <c r="E23" i="17"/>
  <c r="D27" i="14"/>
  <c r="E27" i="17"/>
  <c r="G27" i="17"/>
  <c r="F27" i="17"/>
  <c r="J27" i="17" s="1"/>
  <c r="D31" i="14"/>
  <c r="E31" i="17"/>
  <c r="G31" i="17"/>
  <c r="F31" i="17"/>
  <c r="J31" i="17" s="1"/>
  <c r="D35" i="14"/>
  <c r="E35" i="17"/>
  <c r="G35" i="17"/>
  <c r="F35" i="17"/>
  <c r="J35" i="17" s="1"/>
  <c r="D39" i="14"/>
  <c r="E39" i="17"/>
  <c r="F39" i="17"/>
  <c r="J39" i="17" s="1"/>
  <c r="G39" i="17"/>
  <c r="D43" i="14"/>
  <c r="E43" i="17"/>
  <c r="G43" i="17"/>
  <c r="F43" i="17"/>
  <c r="J43" i="17" s="1"/>
  <c r="D47" i="14"/>
  <c r="E47" i="17"/>
  <c r="G47" i="17"/>
  <c r="F47" i="17"/>
  <c r="J47" i="17" s="1"/>
  <c r="D51" i="14"/>
  <c r="E51" i="17"/>
  <c r="G51" i="17"/>
  <c r="F51" i="17"/>
  <c r="J51" i="17" s="1"/>
  <c r="E55" i="17"/>
  <c r="G55" i="17"/>
  <c r="F55" i="17"/>
  <c r="J55" i="17" s="1"/>
  <c r="E59" i="17"/>
  <c r="F59" i="17"/>
  <c r="J59" i="17" s="1"/>
  <c r="G59" i="17"/>
  <c r="E63" i="17"/>
  <c r="G63" i="17"/>
  <c r="K63" i="17" s="1"/>
  <c r="F63" i="17"/>
  <c r="J63" i="17" s="1"/>
  <c r="E67" i="17"/>
  <c r="F67" i="17"/>
  <c r="J67" i="17" s="1"/>
  <c r="G67" i="17"/>
  <c r="K67" i="17" s="1"/>
  <c r="D17" i="14"/>
  <c r="E17" i="17"/>
  <c r="D33" i="14"/>
  <c r="E33" i="17"/>
  <c r="G33" i="17"/>
  <c r="F33" i="17"/>
  <c r="J33" i="17" s="1"/>
  <c r="D53" i="14"/>
  <c r="E53" i="17"/>
  <c r="G53" i="17"/>
  <c r="F53" i="17"/>
  <c r="J53" i="17" s="1"/>
  <c r="E2" i="17"/>
  <c r="F2" i="17"/>
  <c r="J2" i="17" s="1"/>
  <c r="G2" i="17"/>
  <c r="D4" i="14"/>
  <c r="E4" i="17"/>
  <c r="G4" i="17"/>
  <c r="F4" i="17"/>
  <c r="J4" i="17" s="1"/>
  <c r="D8" i="14"/>
  <c r="E8" i="17"/>
  <c r="D12" i="14"/>
  <c r="E12" i="17"/>
  <c r="D16" i="14"/>
  <c r="E16" i="17"/>
  <c r="D20" i="14"/>
  <c r="E20" i="17"/>
  <c r="D24" i="14"/>
  <c r="E24" i="17"/>
  <c r="D28" i="14"/>
  <c r="E28" i="17"/>
  <c r="G28" i="17"/>
  <c r="F28" i="17"/>
  <c r="J28" i="17" s="1"/>
  <c r="D32" i="14"/>
  <c r="E32" i="17"/>
  <c r="G32" i="17"/>
  <c r="F32" i="17"/>
  <c r="J32" i="17" s="1"/>
  <c r="D36" i="14"/>
  <c r="E36" i="17"/>
  <c r="G36" i="17"/>
  <c r="F36" i="17"/>
  <c r="J36" i="17" s="1"/>
  <c r="D40" i="14"/>
  <c r="E40" i="17"/>
  <c r="F40" i="17"/>
  <c r="J40" i="17" s="1"/>
  <c r="G40" i="17"/>
  <c r="D44" i="14"/>
  <c r="E44" i="17"/>
  <c r="G44" i="17"/>
  <c r="F44" i="17"/>
  <c r="J44" i="17" s="1"/>
  <c r="D48" i="14"/>
  <c r="E48" i="17"/>
  <c r="G48" i="17"/>
  <c r="F48" i="17"/>
  <c r="J48" i="17" s="1"/>
  <c r="D52" i="14"/>
  <c r="E52" i="17"/>
  <c r="G52" i="17"/>
  <c r="F52" i="17"/>
  <c r="J52" i="17" s="1"/>
  <c r="E56" i="17"/>
  <c r="G56" i="17"/>
  <c r="F56" i="17"/>
  <c r="J56" i="17" s="1"/>
  <c r="E60" i="17"/>
  <c r="G60" i="17"/>
  <c r="K60" i="17" s="1"/>
  <c r="F60" i="17"/>
  <c r="J60" i="17" s="1"/>
  <c r="E64" i="17"/>
  <c r="G64" i="17"/>
  <c r="K64" i="17" s="1"/>
  <c r="F64" i="17"/>
  <c r="J64" i="17" s="1"/>
  <c r="E68" i="17"/>
  <c r="F68" i="17"/>
  <c r="J68" i="17" s="1"/>
  <c r="G68" i="17"/>
  <c r="K68" i="17" s="1"/>
  <c r="D9" i="14"/>
  <c r="E9" i="17"/>
  <c r="D25" i="14"/>
  <c r="E25" i="17"/>
  <c r="G25" i="17"/>
  <c r="F25" i="17"/>
  <c r="J25" i="17" s="1"/>
  <c r="D45" i="14"/>
  <c r="E45" i="17"/>
  <c r="F45" i="17"/>
  <c r="J45" i="17" s="1"/>
  <c r="G45" i="17"/>
  <c r="E57" i="17"/>
  <c r="G57" i="17"/>
  <c r="F57" i="17"/>
  <c r="J57" i="17" s="1"/>
  <c r="E61" i="17"/>
  <c r="G61" i="17"/>
  <c r="F61" i="17"/>
  <c r="J61" i="17" s="1"/>
  <c r="E65" i="17"/>
  <c r="G65" i="17"/>
  <c r="K65" i="17" s="1"/>
  <c r="F65" i="17"/>
  <c r="J65" i="17" s="1"/>
  <c r="M62" i="2"/>
  <c r="Q62" i="2"/>
  <c r="S62" i="2"/>
  <c r="N62" i="2"/>
  <c r="R62" i="2"/>
  <c r="O62" i="2"/>
  <c r="P62" i="2"/>
  <c r="T62" i="2"/>
  <c r="M61" i="2"/>
  <c r="Q61" i="2"/>
  <c r="O61" i="2"/>
  <c r="N61" i="2"/>
  <c r="R61" i="2"/>
  <c r="S61" i="2"/>
  <c r="P61" i="2"/>
  <c r="T61" i="2"/>
  <c r="D65" i="14"/>
  <c r="D66" i="14"/>
  <c r="M59" i="2"/>
  <c r="Q59" i="2"/>
  <c r="S59" i="2"/>
  <c r="N59" i="2"/>
  <c r="R59" i="2"/>
  <c r="O59" i="2"/>
  <c r="P59" i="2"/>
  <c r="T59" i="2"/>
  <c r="M63" i="2"/>
  <c r="Q63" i="2"/>
  <c r="S63" i="2"/>
  <c r="N63" i="2"/>
  <c r="R63" i="2"/>
  <c r="O63" i="2"/>
  <c r="P63" i="2"/>
  <c r="T63" i="2"/>
  <c r="D67" i="14"/>
  <c r="M58" i="2"/>
  <c r="Q58" i="2"/>
  <c r="S58" i="2"/>
  <c r="N58" i="2"/>
  <c r="R58" i="2"/>
  <c r="O58" i="2"/>
  <c r="T58" i="2"/>
  <c r="P58" i="2"/>
  <c r="M60" i="2"/>
  <c r="Q60" i="2"/>
  <c r="N60" i="2"/>
  <c r="R60" i="2"/>
  <c r="O60" i="2"/>
  <c r="V60" i="2" s="1"/>
  <c r="S60" i="2"/>
  <c r="P60" i="2"/>
  <c r="T60" i="2"/>
  <c r="D68" i="14"/>
  <c r="D57" i="14"/>
  <c r="D61" i="14"/>
  <c r="D2" i="14"/>
  <c r="P6" i="2"/>
  <c r="T6" i="2"/>
  <c r="S6" i="2"/>
  <c r="M6" i="2"/>
  <c r="Q6" i="2"/>
  <c r="O6" i="2"/>
  <c r="N6" i="2"/>
  <c r="R6" i="2"/>
  <c r="D54" i="14"/>
  <c r="D58" i="14"/>
  <c r="D62" i="14"/>
  <c r="D55" i="14"/>
  <c r="D59" i="14"/>
  <c r="D63" i="14"/>
  <c r="D56" i="14"/>
  <c r="D60" i="14"/>
  <c r="D64" i="14"/>
  <c r="O57" i="2"/>
  <c r="P57" i="2"/>
  <c r="T57" i="2"/>
  <c r="M57" i="2"/>
  <c r="Q57" i="2"/>
  <c r="N57" i="2"/>
  <c r="R57" i="2"/>
  <c r="S57" i="2"/>
  <c r="O55" i="2"/>
  <c r="S55" i="2"/>
  <c r="P55" i="2"/>
  <c r="T55" i="2"/>
  <c r="M55" i="2"/>
  <c r="Q55" i="2"/>
  <c r="N55" i="2"/>
  <c r="R55" i="2"/>
  <c r="O40" i="2"/>
  <c r="S40" i="2"/>
  <c r="P40" i="2"/>
  <c r="T40" i="2"/>
  <c r="M40" i="2"/>
  <c r="Q40" i="2"/>
  <c r="N40" i="2"/>
  <c r="R40" i="2"/>
  <c r="R56" i="2"/>
  <c r="S56" i="2"/>
  <c r="P56" i="2"/>
  <c r="M56" i="2"/>
  <c r="Q56" i="2"/>
  <c r="N56" i="2"/>
  <c r="O56" i="2"/>
  <c r="T56" i="2"/>
  <c r="BW303" i="2"/>
  <c r="CW303" i="2"/>
  <c r="BW305" i="2"/>
  <c r="CW305" i="2"/>
  <c r="BW306" i="2"/>
  <c r="CW306" i="2"/>
  <c r="BW307" i="2"/>
  <c r="CW307" i="2"/>
  <c r="CW304" i="2"/>
  <c r="BW304" i="2"/>
  <c r="P53" i="2"/>
  <c r="T53" i="2"/>
  <c r="R53" i="2"/>
  <c r="O53" i="2"/>
  <c r="S53" i="2"/>
  <c r="M53" i="2"/>
  <c r="Q53" i="2"/>
  <c r="N53" i="2"/>
  <c r="N52" i="2"/>
  <c r="R52" i="2"/>
  <c r="T52" i="2"/>
  <c r="Q52" i="2"/>
  <c r="O52" i="2"/>
  <c r="S52" i="2"/>
  <c r="P52" i="2"/>
  <c r="M52" i="2"/>
  <c r="N54" i="2"/>
  <c r="R54" i="2"/>
  <c r="P54" i="2"/>
  <c r="T54" i="2"/>
  <c r="Q54" i="2"/>
  <c r="O54" i="2"/>
  <c r="S54" i="2"/>
  <c r="M54" i="2"/>
  <c r="M51" i="2"/>
  <c r="Q51" i="2"/>
  <c r="N51" i="2"/>
  <c r="R51" i="2"/>
  <c r="S51" i="2"/>
  <c r="O51" i="2"/>
  <c r="P51" i="2"/>
  <c r="T51" i="2"/>
  <c r="Q49" i="2"/>
  <c r="W59" i="10"/>
  <c r="V60" i="10"/>
  <c r="X16" i="10"/>
  <c r="X8" i="18" s="1"/>
  <c r="X6" i="18" s="1"/>
  <c r="W17" i="10"/>
  <c r="Q44" i="2"/>
  <c r="N45" i="2"/>
  <c r="R45" i="2"/>
  <c r="O45" i="2"/>
  <c r="S45" i="2"/>
  <c r="P45" i="2"/>
  <c r="T45" i="2"/>
  <c r="M45" i="2"/>
  <c r="Q45" i="2"/>
  <c r="P49" i="2"/>
  <c r="T49" i="2"/>
  <c r="M49" i="2"/>
  <c r="M42" i="2"/>
  <c r="Q42" i="2"/>
  <c r="N42" i="2"/>
  <c r="R42" i="2"/>
  <c r="O42" i="2"/>
  <c r="S42" i="2"/>
  <c r="P42" i="2"/>
  <c r="T42" i="2"/>
  <c r="M46" i="2"/>
  <c r="Q46" i="2"/>
  <c r="P46" i="2"/>
  <c r="T46" i="2"/>
  <c r="M50" i="2"/>
  <c r="Q50" i="2"/>
  <c r="N50" i="2"/>
  <c r="R50" i="2"/>
  <c r="O50" i="2"/>
  <c r="S50" i="2"/>
  <c r="P50" i="2"/>
  <c r="T50" i="2"/>
  <c r="P43" i="2"/>
  <c r="T43" i="2"/>
  <c r="M43" i="2"/>
  <c r="Q43" i="2"/>
  <c r="N43" i="2"/>
  <c r="R43" i="2"/>
  <c r="O43" i="2"/>
  <c r="S43" i="2"/>
  <c r="P47" i="2"/>
  <c r="T47" i="2"/>
  <c r="M47" i="2"/>
  <c r="Q47" i="2"/>
  <c r="N47" i="2"/>
  <c r="R47" i="2"/>
  <c r="O47" i="2"/>
  <c r="S47" i="2"/>
  <c r="P44" i="2"/>
  <c r="T44" i="2"/>
  <c r="P48" i="2"/>
  <c r="T48" i="2"/>
  <c r="M48" i="2"/>
  <c r="Q48" i="2"/>
  <c r="S41" i="2"/>
  <c r="Q41" i="2"/>
  <c r="M41" i="2"/>
  <c r="T41" i="2"/>
  <c r="P41" i="2"/>
  <c r="O41" i="2"/>
  <c r="R41" i="2"/>
  <c r="N41" i="2"/>
  <c r="W9" i="18" l="1"/>
  <c r="W64" i="10" s="1"/>
  <c r="W65" i="10" s="1"/>
  <c r="W29" i="18"/>
  <c r="M300" i="2"/>
  <c r="Q301" i="2"/>
  <c r="Q299" i="2"/>
  <c r="M301" i="2"/>
  <c r="N302" i="2" s="1"/>
  <c r="Q300" i="2"/>
  <c r="Y61" i="2"/>
  <c r="X25" i="18"/>
  <c r="X24" i="18" s="1"/>
  <c r="X22" i="18"/>
  <c r="X21" i="18" s="1"/>
  <c r="O31" i="17"/>
  <c r="N31" i="17"/>
  <c r="N30" i="17"/>
  <c r="N28" i="17"/>
  <c r="N29" i="17"/>
  <c r="CV314" i="2"/>
  <c r="CV313" i="2"/>
  <c r="CV315" i="2" s="1"/>
  <c r="BV313" i="2"/>
  <c r="BV315" i="2" s="1"/>
  <c r="BV314" i="2"/>
  <c r="CW310" i="2"/>
  <c r="CW308" i="2"/>
  <c r="CW309" i="2"/>
  <c r="CW311" i="2"/>
  <c r="BW308" i="2"/>
  <c r="BW311" i="2"/>
  <c r="BW312" i="2"/>
  <c r="CW312" i="2"/>
  <c r="BW309" i="2"/>
  <c r="BW310" i="2"/>
  <c r="CX300" i="2"/>
  <c r="BW301" i="2"/>
  <c r="CW301" i="2"/>
  <c r="U64" i="2"/>
  <c r="K48" i="17"/>
  <c r="K36" i="17"/>
  <c r="CB300" i="2"/>
  <c r="CC300" i="2" s="1"/>
  <c r="CD300" i="2" s="1"/>
  <c r="CE300" i="2" s="1"/>
  <c r="CF300" i="2" s="1"/>
  <c r="CG300" i="2" s="1"/>
  <c r="CH300" i="2" s="1"/>
  <c r="K56" i="17"/>
  <c r="Y60" i="2"/>
  <c r="W67" i="10"/>
  <c r="W68" i="10" s="1"/>
  <c r="X10" i="18"/>
  <c r="X13" i="18"/>
  <c r="X12" i="18" s="1"/>
  <c r="V47" i="2"/>
  <c r="K37" i="17"/>
  <c r="K45" i="17"/>
  <c r="V68" i="2"/>
  <c r="V67" i="2"/>
  <c r="Z69" i="2"/>
  <c r="K54" i="17"/>
  <c r="Y70" i="2"/>
  <c r="X63" i="2"/>
  <c r="Z66" i="2"/>
  <c r="V66" i="2"/>
  <c r="K38" i="17"/>
  <c r="K39" i="17"/>
  <c r="K44" i="17"/>
  <c r="K41" i="17"/>
  <c r="K40" i="17"/>
  <c r="K47" i="17"/>
  <c r="K59" i="17"/>
  <c r="K55" i="17"/>
  <c r="Y69" i="2"/>
  <c r="X69" i="2"/>
  <c r="X71" i="2"/>
  <c r="K52" i="17"/>
  <c r="W72" i="2"/>
  <c r="W68" i="2"/>
  <c r="U68" i="2"/>
  <c r="W67" i="2"/>
  <c r="U67" i="2"/>
  <c r="X70" i="2"/>
  <c r="X65" i="2"/>
  <c r="Z68" i="2"/>
  <c r="Z67" i="2"/>
  <c r="K46" i="17"/>
  <c r="K42" i="17"/>
  <c r="W70" i="2"/>
  <c r="U66" i="2"/>
  <c r="Y72" i="2"/>
  <c r="Z71" i="2"/>
  <c r="X72" i="2"/>
  <c r="Y71" i="2"/>
  <c r="Z65" i="2"/>
  <c r="V72" i="2"/>
  <c r="U72" i="2"/>
  <c r="Y68" i="2"/>
  <c r="W64" i="2"/>
  <c r="V71" i="2"/>
  <c r="Y67" i="2"/>
  <c r="U70" i="2"/>
  <c r="Y66" i="2"/>
  <c r="U69" i="2"/>
  <c r="W65" i="2"/>
  <c r="Y64" i="2"/>
  <c r="X64" i="2"/>
  <c r="U71" i="2"/>
  <c r="W69" i="2"/>
  <c r="U65" i="2"/>
  <c r="Y65" i="2"/>
  <c r="Z72" i="2"/>
  <c r="X68" i="2"/>
  <c r="V64" i="2"/>
  <c r="Z64" i="2"/>
  <c r="W71" i="2"/>
  <c r="X67" i="2"/>
  <c r="V70" i="2"/>
  <c r="Z70" i="2"/>
  <c r="W66" i="2"/>
  <c r="X66" i="2"/>
  <c r="V65" i="2"/>
  <c r="Z63" i="2"/>
  <c r="V63" i="2"/>
  <c r="K43" i="17"/>
  <c r="K50" i="17"/>
  <c r="U63" i="2"/>
  <c r="K51" i="17"/>
  <c r="W63" i="2"/>
  <c r="Y63" i="2"/>
  <c r="K61" i="17"/>
  <c r="K57" i="17"/>
  <c r="K58" i="17"/>
  <c r="K53" i="17"/>
  <c r="K49" i="17"/>
  <c r="K2" i="17"/>
  <c r="W59" i="2"/>
  <c r="W61" i="2"/>
  <c r="W62" i="2"/>
  <c r="Z58" i="2"/>
  <c r="Y58" i="2"/>
  <c r="W58" i="2"/>
  <c r="U58" i="2"/>
  <c r="Y59" i="2"/>
  <c r="V61" i="2"/>
  <c r="Y62" i="2"/>
  <c r="V58" i="2"/>
  <c r="W60" i="2"/>
  <c r="U60" i="2"/>
  <c r="V59" i="2"/>
  <c r="V62" i="2"/>
  <c r="Z60" i="2"/>
  <c r="X60" i="2"/>
  <c r="X58" i="2"/>
  <c r="Z59" i="2"/>
  <c r="U59" i="2"/>
  <c r="Z61" i="2"/>
  <c r="U61" i="2"/>
  <c r="Z62" i="2"/>
  <c r="U62" i="2"/>
  <c r="X59" i="2"/>
  <c r="X61" i="2"/>
  <c r="X62" i="2"/>
  <c r="Z44" i="2"/>
  <c r="CW302" i="2"/>
  <c r="V42" i="2"/>
  <c r="V43" i="2"/>
  <c r="AJ300" i="11"/>
  <c r="AN300" i="11"/>
  <c r="V50" i="2"/>
  <c r="Y50" i="2"/>
  <c r="U6" i="2"/>
  <c r="X6" i="2"/>
  <c r="Y6" i="2"/>
  <c r="Z6" i="2"/>
  <c r="W6" i="2"/>
  <c r="V6" i="2"/>
  <c r="Y57" i="2"/>
  <c r="Y42" i="2"/>
  <c r="U41" i="2"/>
  <c r="Z50" i="2"/>
  <c r="X50" i="2"/>
  <c r="Z46" i="2"/>
  <c r="Z42" i="2"/>
  <c r="X42" i="2"/>
  <c r="X57" i="2"/>
  <c r="V56" i="2"/>
  <c r="Z53" i="2"/>
  <c r="Y43" i="2"/>
  <c r="W50" i="2"/>
  <c r="U50" i="2"/>
  <c r="W46" i="2"/>
  <c r="W42" i="2"/>
  <c r="U42" i="2"/>
  <c r="V41" i="2"/>
  <c r="W41" i="2"/>
  <c r="U53" i="2"/>
  <c r="V53" i="2"/>
  <c r="U57" i="2"/>
  <c r="W57" i="2"/>
  <c r="X47" i="2"/>
  <c r="Z47" i="2"/>
  <c r="X43" i="2"/>
  <c r="Z43" i="2"/>
  <c r="Y51" i="2"/>
  <c r="Y53" i="2"/>
  <c r="Y56" i="2"/>
  <c r="Z57" i="2"/>
  <c r="Y47" i="2"/>
  <c r="Z48" i="2"/>
  <c r="Z45" i="2"/>
  <c r="X45" i="2"/>
  <c r="Z51" i="2"/>
  <c r="X51" i="2"/>
  <c r="W56" i="2"/>
  <c r="U54" i="2"/>
  <c r="V52" i="2"/>
  <c r="U52" i="2"/>
  <c r="W53" i="2"/>
  <c r="U56" i="2"/>
  <c r="W48" i="2"/>
  <c r="X41" i="2"/>
  <c r="Y45" i="2"/>
  <c r="V51" i="2"/>
  <c r="V54" i="2"/>
  <c r="X54" i="2"/>
  <c r="Y52" i="2"/>
  <c r="X52" i="2"/>
  <c r="U40" i="2"/>
  <c r="W40" i="2"/>
  <c r="U55" i="2"/>
  <c r="W55" i="2"/>
  <c r="U47" i="2"/>
  <c r="W47" i="2"/>
  <c r="U43" i="2"/>
  <c r="W43" i="2"/>
  <c r="Z49" i="2"/>
  <c r="Z54" i="2"/>
  <c r="X56" i="2"/>
  <c r="V40" i="2"/>
  <c r="V55" i="2"/>
  <c r="V45" i="2"/>
  <c r="Y40" i="2"/>
  <c r="Y55" i="2"/>
  <c r="Y41" i="2"/>
  <c r="Z41" i="2"/>
  <c r="W49" i="2"/>
  <c r="W45" i="2"/>
  <c r="U45" i="2"/>
  <c r="W51" i="2"/>
  <c r="U51" i="2"/>
  <c r="Y54" i="2"/>
  <c r="W54" i="2"/>
  <c r="W52" i="2"/>
  <c r="Z52" i="2"/>
  <c r="X53" i="2"/>
  <c r="Z56" i="2"/>
  <c r="X40" i="2"/>
  <c r="Z40" i="2"/>
  <c r="X55" i="2"/>
  <c r="Z55" i="2"/>
  <c r="V57" i="2"/>
  <c r="Y16" i="10"/>
  <c r="Y8" i="18" s="1"/>
  <c r="Y6" i="18" s="1"/>
  <c r="X17" i="10"/>
  <c r="W60" i="10"/>
  <c r="X59" i="10"/>
  <c r="O46" i="2"/>
  <c r="V46" i="2" s="1"/>
  <c r="N46" i="2"/>
  <c r="U46" i="2" s="1"/>
  <c r="R46" i="2"/>
  <c r="X46" i="2" s="1"/>
  <c r="S46" i="2"/>
  <c r="Y46" i="2" s="1"/>
  <c r="M44" i="2"/>
  <c r="O44" i="2"/>
  <c r="N44" i="2"/>
  <c r="R44" i="2"/>
  <c r="X44" i="2" s="1"/>
  <c r="S44" i="2"/>
  <c r="Y44" i="2" s="1"/>
  <c r="CI300" i="2" l="1"/>
  <c r="M299" i="2"/>
  <c r="N300" i="2" s="1"/>
  <c r="X9" i="18"/>
  <c r="X64" i="10" s="1"/>
  <c r="X65" i="10" s="1"/>
  <c r="X29" i="18"/>
  <c r="Y25" i="18"/>
  <c r="Y24" i="18" s="1"/>
  <c r="Y22" i="18"/>
  <c r="Y21" i="18" s="1"/>
  <c r="N301" i="2"/>
  <c r="R301" i="2"/>
  <c r="R302" i="2"/>
  <c r="P30" i="17"/>
  <c r="P31" i="17"/>
  <c r="P32" i="17"/>
  <c r="O30" i="17"/>
  <c r="O29" i="17"/>
  <c r="P29" i="17"/>
  <c r="Q32" i="17"/>
  <c r="R300" i="2"/>
  <c r="CY300" i="2"/>
  <c r="CX310" i="2"/>
  <c r="CX307" i="2"/>
  <c r="CX308" i="2"/>
  <c r="BX302" i="2"/>
  <c r="BX312" i="2"/>
  <c r="BX310" i="2"/>
  <c r="CX303" i="2"/>
  <c r="CX311" i="2"/>
  <c r="CX306" i="2"/>
  <c r="BX305" i="2"/>
  <c r="BX308" i="2"/>
  <c r="BX301" i="2"/>
  <c r="CX305" i="2"/>
  <c r="CX312" i="2"/>
  <c r="CX304" i="2"/>
  <c r="BX303" i="2"/>
  <c r="BX304" i="2"/>
  <c r="BX309" i="2"/>
  <c r="CX309" i="2"/>
  <c r="CX302" i="2"/>
  <c r="CX301" i="2"/>
  <c r="BX311" i="2"/>
  <c r="BX306" i="2"/>
  <c r="BX307" i="2"/>
  <c r="X67" i="10"/>
  <c r="X68" i="10" s="1"/>
  <c r="Y10" i="18"/>
  <c r="Y13" i="18"/>
  <c r="Y12" i="18" s="1"/>
  <c r="AJ301" i="11"/>
  <c r="BW302" i="2"/>
  <c r="CW313" i="2"/>
  <c r="CW314" i="2"/>
  <c r="W44" i="2"/>
  <c r="U44" i="2"/>
  <c r="V44" i="2"/>
  <c r="AN301" i="11"/>
  <c r="AN302" i="11"/>
  <c r="S48" i="2"/>
  <c r="Y48" i="2" s="1"/>
  <c r="S49" i="2"/>
  <c r="Y49" i="2" s="1"/>
  <c r="O48" i="2"/>
  <c r="V48" i="2" s="1"/>
  <c r="O49" i="2"/>
  <c r="V49" i="2" s="1"/>
  <c r="R48" i="2"/>
  <c r="X48" i="2" s="1"/>
  <c r="R49" i="2"/>
  <c r="X49" i="2" s="1"/>
  <c r="N48" i="2"/>
  <c r="U48" i="2" s="1"/>
  <c r="N49" i="2"/>
  <c r="U49" i="2" s="1"/>
  <c r="X60" i="10"/>
  <c r="Y59" i="10"/>
  <c r="Z16" i="10"/>
  <c r="Z8" i="18" s="1"/>
  <c r="Z6" i="18" s="1"/>
  <c r="Y17" i="10"/>
  <c r="B99" i="2"/>
  <c r="B83" i="2"/>
  <c r="B79" i="17" s="1"/>
  <c r="B79" i="2"/>
  <c r="B75" i="17" s="1"/>
  <c r="B88" i="2"/>
  <c r="B84" i="17" s="1"/>
  <c r="B101" i="2"/>
  <c r="B85" i="2"/>
  <c r="B81" i="17" s="1"/>
  <c r="B98" i="2"/>
  <c r="B82" i="2"/>
  <c r="B78" i="17" s="1"/>
  <c r="B75" i="2"/>
  <c r="B100" i="2"/>
  <c r="B84" i="2"/>
  <c r="B80" i="17" s="1"/>
  <c r="B97" i="2"/>
  <c r="B81" i="2"/>
  <c r="B77" i="17" s="1"/>
  <c r="B94" i="2"/>
  <c r="B78" i="2"/>
  <c r="B95" i="2"/>
  <c r="B96" i="2"/>
  <c r="B80" i="2"/>
  <c r="B76" i="17" s="1"/>
  <c r="B93" i="2"/>
  <c r="B77" i="2"/>
  <c r="B90" i="2"/>
  <c r="B74" i="2"/>
  <c r="B91" i="2"/>
  <c r="B87" i="2"/>
  <c r="B83" i="17" s="1"/>
  <c r="B92" i="2"/>
  <c r="B76" i="2"/>
  <c r="B89" i="2"/>
  <c r="B85" i="17" s="1"/>
  <c r="B73" i="2"/>
  <c r="B86" i="2"/>
  <c r="B82" i="17" s="1"/>
  <c r="B65" i="2"/>
  <c r="B64" i="2"/>
  <c r="B47" i="2"/>
  <c r="B61" i="2"/>
  <c r="B44" i="2"/>
  <c r="B70" i="2"/>
  <c r="B57" i="2"/>
  <c r="B66" i="2"/>
  <c r="B53" i="2"/>
  <c r="B62" i="2"/>
  <c r="B48" i="2"/>
  <c r="B45" i="2"/>
  <c r="B54" i="2"/>
  <c r="B71" i="2"/>
  <c r="B50" i="2"/>
  <c r="B67" i="2"/>
  <c r="B46" i="2"/>
  <c r="B49" i="2"/>
  <c r="B58" i="2"/>
  <c r="B59" i="2"/>
  <c r="B72" i="2"/>
  <c r="B55" i="2"/>
  <c r="B68" i="2"/>
  <c r="B51" i="2"/>
  <c r="B63" i="2"/>
  <c r="B60" i="2"/>
  <c r="B56" i="2"/>
  <c r="B69" i="2"/>
  <c r="B52" i="2"/>
  <c r="M37" i="2"/>
  <c r="N37" i="2"/>
  <c r="O37" i="2"/>
  <c r="P37" i="2"/>
  <c r="Q37" i="2"/>
  <c r="R37" i="2"/>
  <c r="S37" i="2"/>
  <c r="T37" i="2"/>
  <c r="M38" i="2"/>
  <c r="N38" i="2"/>
  <c r="O38" i="2"/>
  <c r="P38" i="2"/>
  <c r="Q38" i="2"/>
  <c r="R38" i="2"/>
  <c r="S38" i="2"/>
  <c r="T38" i="2"/>
  <c r="M39" i="2"/>
  <c r="N39" i="2"/>
  <c r="O39" i="2"/>
  <c r="P39" i="2"/>
  <c r="Q39" i="2"/>
  <c r="R39" i="2"/>
  <c r="S39" i="2"/>
  <c r="T39" i="2"/>
  <c r="CJ300" i="2" l="1"/>
  <c r="Y2" i="2"/>
  <c r="Z2" i="2"/>
  <c r="U2" i="2"/>
  <c r="V2" i="2"/>
  <c r="X2" i="2"/>
  <c r="W2" i="2"/>
  <c r="K35" i="17"/>
  <c r="K34" i="17"/>
  <c r="K33" i="17"/>
  <c r="Y9" i="18"/>
  <c r="Y64" i="10" s="1"/>
  <c r="Y65" i="10" s="1"/>
  <c r="Y29" i="18"/>
  <c r="Z25" i="18"/>
  <c r="Z24" i="18" s="1"/>
  <c r="Z22" i="18"/>
  <c r="Z21" i="18" s="1"/>
  <c r="Q30" i="17"/>
  <c r="Q31" i="17"/>
  <c r="CX313" i="2"/>
  <c r="CX315" i="2" s="1"/>
  <c r="CX314" i="2"/>
  <c r="BX313" i="2"/>
  <c r="BX314" i="2"/>
  <c r="BY310" i="2"/>
  <c r="BY311" i="2"/>
  <c r="BY308" i="2"/>
  <c r="CY308" i="2"/>
  <c r="CY305" i="2"/>
  <c r="CY309" i="2"/>
  <c r="BY304" i="2"/>
  <c r="BY303" i="2"/>
  <c r="BY301" i="2"/>
  <c r="CY306" i="2"/>
  <c r="CY307" i="2"/>
  <c r="CY310" i="2"/>
  <c r="BY309" i="2"/>
  <c r="BY307" i="2"/>
  <c r="BY302" i="2"/>
  <c r="CZ300" i="2"/>
  <c r="CY311" i="2"/>
  <c r="CY303" i="2"/>
  <c r="CY301" i="2"/>
  <c r="BY306" i="2"/>
  <c r="BY305" i="2"/>
  <c r="BY312" i="2"/>
  <c r="CY312" i="2"/>
  <c r="CY304" i="2"/>
  <c r="CY302" i="2"/>
  <c r="Y67" i="10"/>
  <c r="Y68" i="10" s="1"/>
  <c r="Z13" i="18"/>
  <c r="Z12" i="18" s="1"/>
  <c r="Z10" i="18"/>
  <c r="B40" i="17"/>
  <c r="B47" i="14"/>
  <c r="B47" i="17"/>
  <c r="B62" i="14"/>
  <c r="B62" i="17"/>
  <c r="B88" i="14"/>
  <c r="B88" i="17"/>
  <c r="B77" i="14"/>
  <c r="B97" i="14"/>
  <c r="B97" i="17"/>
  <c r="B48" i="14"/>
  <c r="B48" i="17"/>
  <c r="B59" i="14"/>
  <c r="B59" i="17"/>
  <c r="B68" i="14"/>
  <c r="B68" i="17"/>
  <c r="B42" i="14"/>
  <c r="B42" i="17"/>
  <c r="B50" i="14"/>
  <c r="B50" i="17"/>
  <c r="B49" i="14"/>
  <c r="B49" i="17"/>
  <c r="B61" i="14"/>
  <c r="B61" i="17"/>
  <c r="B72" i="14"/>
  <c r="B72" i="17"/>
  <c r="B70" i="14"/>
  <c r="B70" i="17"/>
  <c r="B76" i="14"/>
  <c r="B90" i="14"/>
  <c r="B90" i="17"/>
  <c r="B96" i="14"/>
  <c r="B96" i="17"/>
  <c r="B81" i="14"/>
  <c r="B79" i="14"/>
  <c r="B55" i="14"/>
  <c r="B55" i="17"/>
  <c r="B41" i="14"/>
  <c r="B41" i="17"/>
  <c r="B57" i="14"/>
  <c r="B57" i="17"/>
  <c r="B86" i="14"/>
  <c r="B86" i="17"/>
  <c r="B95" i="14"/>
  <c r="B95" i="17"/>
  <c r="B52" i="14"/>
  <c r="B52" i="17"/>
  <c r="B64" i="14"/>
  <c r="B64" i="17"/>
  <c r="B54" i="14"/>
  <c r="B54" i="17"/>
  <c r="B46" i="14"/>
  <c r="B46" i="17"/>
  <c r="B44" i="14"/>
  <c r="B44" i="17"/>
  <c r="B53" i="14"/>
  <c r="B53" i="17"/>
  <c r="B43" i="14"/>
  <c r="B43" i="17"/>
  <c r="B69" i="14"/>
  <c r="B69" i="17"/>
  <c r="B83" i="14"/>
  <c r="B73" i="14"/>
  <c r="B73" i="17"/>
  <c r="B91" i="14"/>
  <c r="B91" i="17"/>
  <c r="B93" i="14"/>
  <c r="B93" i="17"/>
  <c r="B78" i="14"/>
  <c r="B84" i="14"/>
  <c r="B65" i="14"/>
  <c r="B65" i="17"/>
  <c r="B63" i="14"/>
  <c r="B63" i="17"/>
  <c r="B82" i="14"/>
  <c r="B92" i="14"/>
  <c r="B92" i="17"/>
  <c r="B71" i="14"/>
  <c r="B71" i="17"/>
  <c r="B56" i="14"/>
  <c r="B56" i="17"/>
  <c r="B51" i="14"/>
  <c r="B51" i="17"/>
  <c r="B45" i="14"/>
  <c r="B45" i="17"/>
  <c r="B67" i="14"/>
  <c r="B67" i="17"/>
  <c r="B58" i="14"/>
  <c r="B58" i="17"/>
  <c r="B66" i="14"/>
  <c r="B66" i="17"/>
  <c r="B60" i="14"/>
  <c r="B60" i="17"/>
  <c r="B85" i="14"/>
  <c r="B87" i="14"/>
  <c r="B87" i="17"/>
  <c r="B89" i="14"/>
  <c r="B89" i="17"/>
  <c r="B74" i="14"/>
  <c r="B74" i="17"/>
  <c r="B80" i="14"/>
  <c r="B94" i="14"/>
  <c r="B94" i="17"/>
  <c r="B75" i="14"/>
  <c r="CW315" i="2"/>
  <c r="AJ302" i="11"/>
  <c r="BW313" i="2"/>
  <c r="BW314" i="2"/>
  <c r="B40" i="14"/>
  <c r="W39" i="2"/>
  <c r="W38" i="2"/>
  <c r="W37" i="2"/>
  <c r="Z39" i="2"/>
  <c r="Z38" i="2"/>
  <c r="X39" i="2"/>
  <c r="X38" i="2"/>
  <c r="X37" i="2"/>
  <c r="Z37" i="2"/>
  <c r="U39" i="2"/>
  <c r="U38" i="2"/>
  <c r="U37" i="2"/>
  <c r="Y39" i="2"/>
  <c r="V39" i="2"/>
  <c r="Y38" i="2"/>
  <c r="V38" i="2"/>
  <c r="Y37" i="2"/>
  <c r="V37" i="2"/>
  <c r="AA16" i="10"/>
  <c r="AA8" i="18" s="1"/>
  <c r="AA6" i="18" s="1"/>
  <c r="Z17" i="10"/>
  <c r="Z59" i="10"/>
  <c r="Y60" i="10"/>
  <c r="CK300" i="2" l="1"/>
  <c r="Z9" i="18"/>
  <c r="Z29" i="18"/>
  <c r="AC4" i="14"/>
  <c r="N4" i="14"/>
  <c r="Q4" i="14" s="1"/>
  <c r="AB4" i="14"/>
  <c r="M4" i="14"/>
  <c r="P4" i="14" s="1"/>
  <c r="AC13" i="14"/>
  <c r="N13" i="14"/>
  <c r="Q13" i="14" s="1"/>
  <c r="AB13" i="14"/>
  <c r="M13" i="14"/>
  <c r="P13" i="14" s="1"/>
  <c r="AB6" i="14"/>
  <c r="M6" i="14"/>
  <c r="P6" i="14" s="1"/>
  <c r="N6" i="14"/>
  <c r="Q6" i="14" s="1"/>
  <c r="AC6" i="14"/>
  <c r="AC9" i="14"/>
  <c r="N9" i="14"/>
  <c r="Q9" i="14" s="1"/>
  <c r="AB9" i="14"/>
  <c r="M9" i="14"/>
  <c r="P9" i="14" s="1"/>
  <c r="AB10" i="14"/>
  <c r="M10" i="14"/>
  <c r="AC10" i="14"/>
  <c r="N10" i="14"/>
  <c r="Q10" i="14" s="1"/>
  <c r="AB2" i="14"/>
  <c r="M2" i="14"/>
  <c r="P2" i="14" s="1"/>
  <c r="AC2" i="14"/>
  <c r="N2" i="14"/>
  <c r="Q2" i="14" s="1"/>
  <c r="AC12" i="14"/>
  <c r="N12" i="14"/>
  <c r="Q12" i="14" s="1"/>
  <c r="AB12" i="14"/>
  <c r="M12" i="14"/>
  <c r="P12" i="14" s="1"/>
  <c r="M3" i="14"/>
  <c r="P3" i="14" s="1"/>
  <c r="AC3" i="14"/>
  <c r="N3" i="14"/>
  <c r="Q3" i="14" s="1"/>
  <c r="AB3" i="14"/>
  <c r="AB7" i="14"/>
  <c r="AC7" i="14"/>
  <c r="N7" i="14"/>
  <c r="Q7" i="14" s="1"/>
  <c r="M7" i="14"/>
  <c r="AC8" i="14"/>
  <c r="N8" i="14"/>
  <c r="Q8" i="14" s="1"/>
  <c r="AB8" i="14"/>
  <c r="M8" i="14"/>
  <c r="P8" i="14" s="1"/>
  <c r="AC5" i="14"/>
  <c r="N5" i="14"/>
  <c r="Q5" i="14" s="1"/>
  <c r="AB5" i="14"/>
  <c r="M5" i="14"/>
  <c r="P5" i="14" s="1"/>
  <c r="AB11" i="14"/>
  <c r="M11" i="14"/>
  <c r="P11" i="14" s="1"/>
  <c r="AC11" i="14"/>
  <c r="N11" i="14"/>
  <c r="Q11" i="14" s="1"/>
  <c r="AA25" i="18"/>
  <c r="AA24" i="18" s="1"/>
  <c r="AA22" i="18"/>
  <c r="AA21" i="18" s="1"/>
  <c r="DA300" i="2"/>
  <c r="CZ312" i="2"/>
  <c r="CZ301" i="2"/>
  <c r="CZ310" i="2"/>
  <c r="BZ310" i="2"/>
  <c r="BZ303" i="2"/>
  <c r="BZ306" i="2"/>
  <c r="CZ302" i="2"/>
  <c r="CZ304" i="2"/>
  <c r="CZ311" i="2"/>
  <c r="BZ302" i="2"/>
  <c r="BZ312" i="2"/>
  <c r="BZ307" i="2"/>
  <c r="CZ307" i="2"/>
  <c r="CZ306" i="2"/>
  <c r="CZ303" i="2"/>
  <c r="BZ311" i="2"/>
  <c r="BZ309" i="2"/>
  <c r="BZ301" i="2"/>
  <c r="CZ305" i="2"/>
  <c r="CZ308" i="2"/>
  <c r="CZ309" i="2"/>
  <c r="BZ308" i="2"/>
  <c r="BZ304" i="2"/>
  <c r="BZ305" i="2"/>
  <c r="CY313" i="2"/>
  <c r="CY315" i="2" s="1"/>
  <c r="CY314" i="2"/>
  <c r="BY314" i="2"/>
  <c r="BY313" i="2"/>
  <c r="BY315" i="2" s="1"/>
  <c r="Z64" i="10"/>
  <c r="Z65" i="10" s="1"/>
  <c r="Z67" i="10"/>
  <c r="Z68" i="10" s="1"/>
  <c r="AA10" i="18"/>
  <c r="AA13" i="18"/>
  <c r="AA12" i="18" s="1"/>
  <c r="BW315" i="2"/>
  <c r="BX315" i="2"/>
  <c r="AA59" i="10"/>
  <c r="Z60" i="10"/>
  <c r="AB16" i="10"/>
  <c r="AB8" i="18" s="1"/>
  <c r="AB6" i="18" s="1"/>
  <c r="AA17" i="10"/>
  <c r="CL300" i="2" l="1"/>
  <c r="AA9" i="18"/>
  <c r="AA64" i="10" s="1"/>
  <c r="AA65" i="10" s="1"/>
  <c r="AA29" i="18"/>
  <c r="AB25" i="18"/>
  <c r="AB24" i="18" s="1"/>
  <c r="AB22" i="18"/>
  <c r="AB21" i="18" s="1"/>
  <c r="AE10" i="14"/>
  <c r="AD4" i="14"/>
  <c r="AD2" i="14"/>
  <c r="AD3" i="14"/>
  <c r="AE11" i="14"/>
  <c r="AD5" i="14"/>
  <c r="AD8" i="14"/>
  <c r="AE9" i="14"/>
  <c r="AD6" i="14"/>
  <c r="AE8" i="14"/>
  <c r="AE2" i="14"/>
  <c r="BZ313" i="2"/>
  <c r="BZ315" i="2" s="1"/>
  <c r="BZ314" i="2"/>
  <c r="CZ314" i="2"/>
  <c r="CZ313" i="2"/>
  <c r="CZ315" i="2" s="1"/>
  <c r="DA310" i="2"/>
  <c r="DA306" i="2"/>
  <c r="DA311" i="2"/>
  <c r="CA304" i="2"/>
  <c r="CA303" i="2"/>
  <c r="CA305" i="2"/>
  <c r="DA309" i="2"/>
  <c r="DA304" i="2"/>
  <c r="DA308" i="2"/>
  <c r="CA312" i="2"/>
  <c r="CA306" i="2"/>
  <c r="CA310" i="2"/>
  <c r="DA302" i="2"/>
  <c r="DA307" i="2"/>
  <c r="DA303" i="2"/>
  <c r="CA311" i="2"/>
  <c r="CA301" i="2"/>
  <c r="CA307" i="2"/>
  <c r="DB300" i="2"/>
  <c r="DA305" i="2"/>
  <c r="DA312" i="2"/>
  <c r="DA301" i="2"/>
  <c r="CA308" i="2"/>
  <c r="CA302" i="2"/>
  <c r="CA309" i="2"/>
  <c r="AE5" i="14"/>
  <c r="AA67" i="10"/>
  <c r="AA68" i="10" s="1"/>
  <c r="AB10" i="18"/>
  <c r="AB13" i="18"/>
  <c r="AB12" i="18" s="1"/>
  <c r="O10" i="14"/>
  <c r="O5" i="14"/>
  <c r="AD9" i="14"/>
  <c r="AE7" i="14"/>
  <c r="P10" i="14"/>
  <c r="AD10" i="14" s="1"/>
  <c r="O12" i="14"/>
  <c r="AE13" i="14"/>
  <c r="O13" i="14"/>
  <c r="O3" i="14"/>
  <c r="O2" i="14"/>
  <c r="AE3" i="14"/>
  <c r="AD11" i="14"/>
  <c r="O7" i="14"/>
  <c r="AE12" i="14"/>
  <c r="AE6" i="14"/>
  <c r="O11" i="14"/>
  <c r="O6" i="14"/>
  <c r="P7" i="14"/>
  <c r="AD7" i="14" s="1"/>
  <c r="O9" i="14"/>
  <c r="AD13" i="14"/>
  <c r="O8" i="14"/>
  <c r="AD12" i="14"/>
  <c r="AE4" i="14"/>
  <c r="O4" i="14"/>
  <c r="AC16" i="10"/>
  <c r="AC8" i="18" s="1"/>
  <c r="AC6" i="18" s="1"/>
  <c r="AB17" i="10"/>
  <c r="AB59" i="10"/>
  <c r="AA60" i="10"/>
  <c r="M36" i="2"/>
  <c r="CM300" i="2" l="1"/>
  <c r="CN300" i="2" s="1"/>
  <c r="AC191" i="11"/>
  <c r="AT191" i="11" s="1"/>
  <c r="AC203" i="11"/>
  <c r="AT203" i="11" s="1"/>
  <c r="AC227" i="11"/>
  <c r="AT227" i="11" s="1"/>
  <c r="AC251" i="11"/>
  <c r="AT251" i="11" s="1"/>
  <c r="AC215" i="11"/>
  <c r="AT215" i="11" s="1"/>
  <c r="AC263" i="11"/>
  <c r="AT263" i="11" s="1"/>
  <c r="AC239" i="11"/>
  <c r="AT239" i="11" s="1"/>
  <c r="AB187" i="11"/>
  <c r="AP187" i="11" s="1"/>
  <c r="AB235" i="11"/>
  <c r="AP235" i="11" s="1"/>
  <c r="AB247" i="11"/>
  <c r="AP247" i="11" s="1"/>
  <c r="AB259" i="11"/>
  <c r="AP259" i="11" s="1"/>
  <c r="AB199" i="11"/>
  <c r="AP199" i="11" s="1"/>
  <c r="AB211" i="11"/>
  <c r="AP211" i="11" s="1"/>
  <c r="AB223" i="11"/>
  <c r="AP223" i="11" s="1"/>
  <c r="AC188" i="11"/>
  <c r="AT188" i="11" s="1"/>
  <c r="AC224" i="11"/>
  <c r="AT224" i="11" s="1"/>
  <c r="AC200" i="11"/>
  <c r="AT200" i="11" s="1"/>
  <c r="AC248" i="11"/>
  <c r="AT248" i="11" s="1"/>
  <c r="AC260" i="11"/>
  <c r="AT260" i="11" s="1"/>
  <c r="AC212" i="11"/>
  <c r="AT212" i="11" s="1"/>
  <c r="AC236" i="11"/>
  <c r="AT236" i="11" s="1"/>
  <c r="AC187" i="11"/>
  <c r="AT187" i="11" s="1"/>
  <c r="AC247" i="11"/>
  <c r="AT247" i="11" s="1"/>
  <c r="AC199" i="11"/>
  <c r="AT199" i="11" s="1"/>
  <c r="AC223" i="11"/>
  <c r="AT223" i="11" s="1"/>
  <c r="AC211" i="11"/>
  <c r="AT211" i="11" s="1"/>
  <c r="AC259" i="11"/>
  <c r="AT259" i="11" s="1"/>
  <c r="AC235" i="11"/>
  <c r="AT235" i="11" s="1"/>
  <c r="AB193" i="11"/>
  <c r="AP193" i="11" s="1"/>
  <c r="AB205" i="11"/>
  <c r="AP205" i="11" s="1"/>
  <c r="AB229" i="11"/>
  <c r="AP229" i="11" s="1"/>
  <c r="AB253" i="11"/>
  <c r="AP253" i="11" s="1"/>
  <c r="AB265" i="11"/>
  <c r="AP265" i="11" s="1"/>
  <c r="AB217" i="11"/>
  <c r="AP217" i="11" s="1"/>
  <c r="AB241" i="11"/>
  <c r="AP241" i="11" s="1"/>
  <c r="AC186" i="11"/>
  <c r="AT186" i="11" s="1"/>
  <c r="AC222" i="11"/>
  <c r="AT222" i="11" s="1"/>
  <c r="AC210" i="11"/>
  <c r="AT210" i="11" s="1"/>
  <c r="AC198" i="11"/>
  <c r="AT198" i="11" s="1"/>
  <c r="AC246" i="11"/>
  <c r="AT246" i="11" s="1"/>
  <c r="AC258" i="11"/>
  <c r="AT258" i="11" s="1"/>
  <c r="AC234" i="11"/>
  <c r="AT234" i="11" s="1"/>
  <c r="AB186" i="11"/>
  <c r="AP186" i="11" s="1"/>
  <c r="AB198" i="11"/>
  <c r="AP198" i="11" s="1"/>
  <c r="AB222" i="11"/>
  <c r="AP222" i="11" s="1"/>
  <c r="AB258" i="11"/>
  <c r="AP258" i="11" s="1"/>
  <c r="AB234" i="11"/>
  <c r="AP234" i="11" s="1"/>
  <c r="AB246" i="11"/>
  <c r="AP246" i="11" s="1"/>
  <c r="AB210" i="11"/>
  <c r="AP210" i="11" s="1"/>
  <c r="AB191" i="11"/>
  <c r="AP191" i="11" s="1"/>
  <c r="AB215" i="11"/>
  <c r="AP215" i="11" s="1"/>
  <c r="AB203" i="11"/>
  <c r="AP203" i="11" s="1"/>
  <c r="AB239" i="11"/>
  <c r="AP239" i="11" s="1"/>
  <c r="AB251" i="11"/>
  <c r="AP251" i="11" s="1"/>
  <c r="AB227" i="11"/>
  <c r="AP227" i="11" s="1"/>
  <c r="AB263" i="11"/>
  <c r="AP263" i="11" s="1"/>
  <c r="AC192" i="11"/>
  <c r="AT192" i="11" s="1"/>
  <c r="AC240" i="11"/>
  <c r="AT240" i="11" s="1"/>
  <c r="AC264" i="11"/>
  <c r="AT264" i="11" s="1"/>
  <c r="AC204" i="11"/>
  <c r="AT204" i="11" s="1"/>
  <c r="AC252" i="11"/>
  <c r="AT252" i="11" s="1"/>
  <c r="AC228" i="11"/>
  <c r="AT228" i="11" s="1"/>
  <c r="AC216" i="11"/>
  <c r="AT216" i="11" s="1"/>
  <c r="AB189" i="11"/>
  <c r="AP189" i="11" s="1"/>
  <c r="AB225" i="11"/>
  <c r="AP225" i="11" s="1"/>
  <c r="AB261" i="11"/>
  <c r="AP261" i="11" s="1"/>
  <c r="AB213" i="11"/>
  <c r="AP213" i="11" s="1"/>
  <c r="AB249" i="11"/>
  <c r="AP249" i="11" s="1"/>
  <c r="AB201" i="11"/>
  <c r="AP201" i="11" s="1"/>
  <c r="AB237" i="11"/>
  <c r="AP237" i="11" s="1"/>
  <c r="AB188" i="11"/>
  <c r="AP188" i="11" s="1"/>
  <c r="AT26" i="10" s="1"/>
  <c r="AB212" i="11"/>
  <c r="AP212" i="11" s="1"/>
  <c r="AB224" i="11"/>
  <c r="AP224" i="11" s="1"/>
  <c r="AB248" i="11"/>
  <c r="AP248" i="11" s="1"/>
  <c r="AB236" i="11"/>
  <c r="AP236" i="11" s="1"/>
  <c r="AB260" i="11"/>
  <c r="AP260" i="11" s="1"/>
  <c r="AB200" i="11"/>
  <c r="AP200" i="11" s="1"/>
  <c r="AB197" i="11"/>
  <c r="AP197" i="11" s="1"/>
  <c r="AR197" i="11" s="1"/>
  <c r="AB245" i="11"/>
  <c r="AP245" i="11" s="1"/>
  <c r="AB221" i="11"/>
  <c r="AP221" i="11" s="1"/>
  <c r="AB209" i="11"/>
  <c r="AP209" i="11" s="1"/>
  <c r="AB269" i="11"/>
  <c r="AP269" i="11" s="1"/>
  <c r="AB257" i="11"/>
  <c r="AP257" i="11" s="1"/>
  <c r="AB233" i="11"/>
  <c r="AP233" i="11" s="1"/>
  <c r="AB219" i="11"/>
  <c r="AP219" i="11" s="1"/>
  <c r="AB207" i="11"/>
  <c r="AP207" i="11" s="1"/>
  <c r="AB243" i="11"/>
  <c r="AP243" i="11" s="1"/>
  <c r="AB267" i="11"/>
  <c r="AP267" i="11" s="1"/>
  <c r="AB255" i="11"/>
  <c r="AP255" i="11" s="1"/>
  <c r="AB231" i="11"/>
  <c r="AP231" i="11" s="1"/>
  <c r="AC193" i="11"/>
  <c r="AT193" i="11" s="1"/>
  <c r="AY23" i="10" s="1"/>
  <c r="AC217" i="11"/>
  <c r="AT217" i="11" s="1"/>
  <c r="AC265" i="11"/>
  <c r="AT265" i="11" s="1"/>
  <c r="AC241" i="11"/>
  <c r="AT241" i="11" s="1"/>
  <c r="AC253" i="11"/>
  <c r="AT253" i="11" s="1"/>
  <c r="AC229" i="11"/>
  <c r="AT229" i="11" s="1"/>
  <c r="AC205" i="11"/>
  <c r="AT205" i="11" s="1"/>
  <c r="AC190" i="11"/>
  <c r="AT190" i="11" s="1"/>
  <c r="AC202" i="11"/>
  <c r="AT202" i="11" s="1"/>
  <c r="AC226" i="11"/>
  <c r="AT226" i="11" s="1"/>
  <c r="AC250" i="11"/>
  <c r="AT250" i="11" s="1"/>
  <c r="AC214" i="11"/>
  <c r="AT214" i="11" s="1"/>
  <c r="AC238" i="11"/>
  <c r="AT238" i="11" s="1"/>
  <c r="AC262" i="11"/>
  <c r="AT262" i="11" s="1"/>
  <c r="AC197" i="11"/>
  <c r="AT197" i="11" s="1"/>
  <c r="AC209" i="11"/>
  <c r="AT209" i="11" s="1"/>
  <c r="AC269" i="11"/>
  <c r="AT269" i="11" s="1"/>
  <c r="AC257" i="11"/>
  <c r="AT257" i="11" s="1"/>
  <c r="AC233" i="11"/>
  <c r="AT233" i="11" s="1"/>
  <c r="AC221" i="11"/>
  <c r="AT221" i="11" s="1"/>
  <c r="AC245" i="11"/>
  <c r="AT245" i="11" s="1"/>
  <c r="AB192" i="11"/>
  <c r="AP192" i="11" s="1"/>
  <c r="AX26" i="10" s="1"/>
  <c r="AB216" i="11"/>
  <c r="AP216" i="11" s="1"/>
  <c r="AB252" i="11"/>
  <c r="AP252" i="11" s="1"/>
  <c r="AB264" i="11"/>
  <c r="AP264" i="11" s="1"/>
  <c r="AB228" i="11"/>
  <c r="AP228" i="11" s="1"/>
  <c r="AB240" i="11"/>
  <c r="AP240" i="11" s="1"/>
  <c r="AB204" i="11"/>
  <c r="AP204" i="11" s="1"/>
  <c r="AB220" i="11"/>
  <c r="AP220" i="11" s="1"/>
  <c r="AB208" i="11"/>
  <c r="AP208" i="11" s="1"/>
  <c r="AB244" i="11"/>
  <c r="AP244" i="11" s="1"/>
  <c r="AB232" i="11"/>
  <c r="AP232" i="11" s="1"/>
  <c r="AB256" i="11"/>
  <c r="AP256" i="11" s="1"/>
  <c r="AB268" i="11"/>
  <c r="AP268" i="11" s="1"/>
  <c r="AC268" i="11"/>
  <c r="AT268" i="11" s="1"/>
  <c r="AC256" i="11"/>
  <c r="AT256" i="11" s="1"/>
  <c r="AC208" i="11"/>
  <c r="AT208" i="11" s="1"/>
  <c r="AC232" i="11"/>
  <c r="AT232" i="11" s="1"/>
  <c r="AC244" i="11"/>
  <c r="AT244" i="11" s="1"/>
  <c r="AC220" i="11"/>
  <c r="AT220" i="11" s="1"/>
  <c r="AB194" i="11"/>
  <c r="AP194" i="11" s="1"/>
  <c r="AZ26" i="10" s="1"/>
  <c r="AB230" i="11"/>
  <c r="AP230" i="11" s="1"/>
  <c r="AB254" i="11"/>
  <c r="AP254" i="11" s="1"/>
  <c r="AB206" i="11"/>
  <c r="AP206" i="11" s="1"/>
  <c r="AB242" i="11"/>
  <c r="AP242" i="11" s="1"/>
  <c r="AB218" i="11"/>
  <c r="AP218" i="11" s="1"/>
  <c r="AB266" i="11"/>
  <c r="AP266" i="11" s="1"/>
  <c r="AC189" i="11"/>
  <c r="AT189" i="11" s="1"/>
  <c r="AC201" i="11"/>
  <c r="AT201" i="11" s="1"/>
  <c r="AC249" i="11"/>
  <c r="AT249" i="11" s="1"/>
  <c r="AC225" i="11"/>
  <c r="AT225" i="11" s="1"/>
  <c r="AC237" i="11"/>
  <c r="AT237" i="11" s="1"/>
  <c r="AC213" i="11"/>
  <c r="AT213" i="11" s="1"/>
  <c r="AC261" i="11"/>
  <c r="AT261" i="11" s="1"/>
  <c r="AB190" i="11"/>
  <c r="AP190" i="11" s="1"/>
  <c r="AB238" i="11"/>
  <c r="AP238" i="11" s="1"/>
  <c r="AB202" i="11"/>
  <c r="AP202" i="11" s="1"/>
  <c r="AB214" i="11"/>
  <c r="AP214" i="11" s="1"/>
  <c r="AB262" i="11"/>
  <c r="AP262" i="11" s="1"/>
  <c r="AB226" i="11"/>
  <c r="AP226" i="11" s="1"/>
  <c r="AB250" i="11"/>
  <c r="AP250" i="11" s="1"/>
  <c r="AC267" i="11"/>
  <c r="AT267" i="11" s="1"/>
  <c r="AC219" i="11"/>
  <c r="AT219" i="11" s="1"/>
  <c r="AC231" i="11"/>
  <c r="AT231" i="11" s="1"/>
  <c r="AC207" i="11"/>
  <c r="AT207" i="11" s="1"/>
  <c r="AC243" i="11"/>
  <c r="AT243" i="11" s="1"/>
  <c r="AC255" i="11"/>
  <c r="AT255" i="11" s="1"/>
  <c r="AC194" i="11"/>
  <c r="AT194" i="11" s="1"/>
  <c r="AZ23" i="10" s="1"/>
  <c r="AC230" i="11"/>
  <c r="AT230" i="11" s="1"/>
  <c r="AC266" i="11"/>
  <c r="AT266" i="11" s="1"/>
  <c r="AC218" i="11"/>
  <c r="AT218" i="11" s="1"/>
  <c r="AC242" i="11"/>
  <c r="AT242" i="11" s="1"/>
  <c r="AC254" i="11"/>
  <c r="AT254" i="11" s="1"/>
  <c r="AC206" i="11"/>
  <c r="AT206" i="11" s="1"/>
  <c r="AC196" i="11"/>
  <c r="AT196" i="11" s="1"/>
  <c r="AC136" i="11"/>
  <c r="AB196" i="11"/>
  <c r="AP196" i="11" s="1"/>
  <c r="AS196" i="11" s="1"/>
  <c r="AB136" i="11"/>
  <c r="AB195" i="11"/>
  <c r="AP195" i="11" s="1"/>
  <c r="AB135" i="11"/>
  <c r="AC195" i="11"/>
  <c r="AT195" i="11" s="1"/>
  <c r="AC135" i="11"/>
  <c r="AB9" i="18"/>
  <c r="AB64" i="10" s="1"/>
  <c r="AB65" i="10" s="1"/>
  <c r="AB29" i="18"/>
  <c r="AV192" i="11"/>
  <c r="AU192" i="11"/>
  <c r="AV191" i="11"/>
  <c r="AW191" i="11"/>
  <c r="AU191" i="11"/>
  <c r="AV187" i="11"/>
  <c r="AW187" i="11"/>
  <c r="AU187" i="11"/>
  <c r="AQ193" i="11"/>
  <c r="AS193" i="11"/>
  <c r="AR193" i="11"/>
  <c r="AS191" i="11"/>
  <c r="AR191" i="11"/>
  <c r="AC25" i="18"/>
  <c r="AC24" i="18" s="1"/>
  <c r="AC22" i="18"/>
  <c r="AC21" i="18" s="1"/>
  <c r="AC176" i="11"/>
  <c r="AT176" i="11" s="1"/>
  <c r="AC152" i="11"/>
  <c r="AT152" i="11" s="1"/>
  <c r="AC164" i="11"/>
  <c r="AT164" i="11" s="1"/>
  <c r="AC80" i="11"/>
  <c r="AC56" i="11"/>
  <c r="AC68" i="11"/>
  <c r="AC44" i="11"/>
  <c r="AC92" i="11"/>
  <c r="AC20" i="11"/>
  <c r="AC8" i="11"/>
  <c r="AC116" i="11"/>
  <c r="AC104" i="11"/>
  <c r="AC32" i="11"/>
  <c r="AC128" i="11"/>
  <c r="AC149" i="11"/>
  <c r="AT149" i="11" s="1"/>
  <c r="AC161" i="11"/>
  <c r="AT161" i="11" s="1"/>
  <c r="AC41" i="11"/>
  <c r="AC173" i="11"/>
  <c r="AT173" i="11" s="1"/>
  <c r="AC185" i="11"/>
  <c r="AT185" i="11" s="1"/>
  <c r="AC17" i="11"/>
  <c r="AC77" i="11"/>
  <c r="AC53" i="11"/>
  <c r="AC29" i="11"/>
  <c r="AC101" i="11"/>
  <c r="AC125" i="11"/>
  <c r="AC113" i="11"/>
  <c r="AT306" i="11"/>
  <c r="AU306" i="11" s="1"/>
  <c r="AC65" i="11"/>
  <c r="AC89" i="11"/>
  <c r="AB155" i="11"/>
  <c r="AP155" i="11" s="1"/>
  <c r="AB167" i="11"/>
  <c r="AP167" i="11" s="1"/>
  <c r="AB179" i="11"/>
  <c r="AP179" i="11" s="1"/>
  <c r="AB11" i="11"/>
  <c r="AB23" i="11"/>
  <c r="AB71" i="11"/>
  <c r="AB35" i="11"/>
  <c r="AB59" i="11"/>
  <c r="AB47" i="11"/>
  <c r="AB95" i="11"/>
  <c r="AB119" i="11"/>
  <c r="AB107" i="11"/>
  <c r="AB131" i="11"/>
  <c r="AB83" i="11"/>
  <c r="AB156" i="11"/>
  <c r="AP156" i="11" s="1"/>
  <c r="AB168" i="11"/>
  <c r="AP168" i="11" s="1"/>
  <c r="AB180" i="11"/>
  <c r="AP180" i="11" s="1"/>
  <c r="AB72" i="11"/>
  <c r="AB48" i="11"/>
  <c r="AB84" i="11"/>
  <c r="AB36" i="11"/>
  <c r="AB60" i="11"/>
  <c r="AB12" i="11"/>
  <c r="AB24" i="11"/>
  <c r="AB120" i="11"/>
  <c r="AB96" i="11"/>
  <c r="AB132" i="11"/>
  <c r="AB108" i="11"/>
  <c r="AB42" i="11"/>
  <c r="AB162" i="11"/>
  <c r="AP162" i="11" s="1"/>
  <c r="AB150" i="11"/>
  <c r="AP150" i="11" s="1"/>
  <c r="AB174" i="11"/>
  <c r="AP174" i="11" s="1"/>
  <c r="AB30" i="11"/>
  <c r="AB90" i="11"/>
  <c r="AB54" i="11"/>
  <c r="AB66" i="11"/>
  <c r="AB6" i="11"/>
  <c r="AB78" i="11"/>
  <c r="AB102" i="11"/>
  <c r="AB114" i="11"/>
  <c r="AB18" i="11"/>
  <c r="AB126" i="11"/>
  <c r="AC163" i="11"/>
  <c r="AT163" i="11" s="1"/>
  <c r="AC175" i="11"/>
  <c r="AT175" i="11" s="1"/>
  <c r="AC151" i="11"/>
  <c r="AT151" i="11" s="1"/>
  <c r="AC31" i="11"/>
  <c r="AC67" i="11"/>
  <c r="AC43" i="11"/>
  <c r="AC79" i="11"/>
  <c r="AC7" i="11"/>
  <c r="AC55" i="11"/>
  <c r="AC103" i="11"/>
  <c r="AC127" i="11"/>
  <c r="AC91" i="11"/>
  <c r="AC19" i="11"/>
  <c r="AC115" i="11"/>
  <c r="AC169" i="11"/>
  <c r="AT169" i="11" s="1"/>
  <c r="AC157" i="11"/>
  <c r="AT157" i="11" s="1"/>
  <c r="AC145" i="11"/>
  <c r="AT145" i="11" s="1"/>
  <c r="AC181" i="11"/>
  <c r="AT181" i="11" s="1"/>
  <c r="AC13" i="11"/>
  <c r="AC61" i="11"/>
  <c r="AC49" i="11"/>
  <c r="AC25" i="11"/>
  <c r="AC85" i="11"/>
  <c r="AC121" i="11"/>
  <c r="AC109" i="11"/>
  <c r="AC133" i="11"/>
  <c r="AC37" i="11"/>
  <c r="AC97" i="11"/>
  <c r="AC73" i="11"/>
  <c r="AC184" i="11"/>
  <c r="AT184" i="11" s="1"/>
  <c r="AC172" i="11"/>
  <c r="AT172" i="11" s="1"/>
  <c r="AC160" i="11"/>
  <c r="AT160" i="11" s="1"/>
  <c r="AC40" i="11"/>
  <c r="AC148" i="11"/>
  <c r="AT148" i="11" s="1"/>
  <c r="AC88" i="11"/>
  <c r="AC16" i="11"/>
  <c r="AC76" i="11"/>
  <c r="AC52" i="11"/>
  <c r="AC28" i="11"/>
  <c r="AC64" i="11"/>
  <c r="AC100" i="11"/>
  <c r="AC124" i="11"/>
  <c r="AC112" i="11"/>
  <c r="AC162" i="11"/>
  <c r="AT162" i="11" s="1"/>
  <c r="AC174" i="11"/>
  <c r="AT174" i="11" s="1"/>
  <c r="AC150" i="11"/>
  <c r="AT150" i="11" s="1"/>
  <c r="AC42" i="11"/>
  <c r="AC66" i="11"/>
  <c r="AC54" i="11"/>
  <c r="AC114" i="11"/>
  <c r="AC78" i="11"/>
  <c r="AC6" i="11"/>
  <c r="AC18" i="11"/>
  <c r="AC30" i="11"/>
  <c r="AC102" i="11"/>
  <c r="AC126" i="11"/>
  <c r="AC90" i="11"/>
  <c r="AB158" i="11"/>
  <c r="AP158" i="11" s="1"/>
  <c r="AB170" i="11"/>
  <c r="AP170" i="11" s="1"/>
  <c r="AB146" i="11"/>
  <c r="AP146" i="11" s="1"/>
  <c r="AB182" i="11"/>
  <c r="AP182" i="11" s="1"/>
  <c r="AN26" i="10" s="1"/>
  <c r="AB62" i="11"/>
  <c r="AB50" i="11"/>
  <c r="AB14" i="11"/>
  <c r="AB26" i="11"/>
  <c r="AB38" i="11"/>
  <c r="AB122" i="11"/>
  <c r="AB86" i="11"/>
  <c r="AB74" i="11"/>
  <c r="AB110" i="11"/>
  <c r="AB134" i="11"/>
  <c r="AB98" i="11"/>
  <c r="AC180" i="11"/>
  <c r="AT180" i="11" s="1"/>
  <c r="AC168" i="11"/>
  <c r="AT168" i="11" s="1"/>
  <c r="AC156" i="11"/>
  <c r="AT156" i="11" s="1"/>
  <c r="AC24" i="11"/>
  <c r="AC36" i="11"/>
  <c r="AC84" i="11"/>
  <c r="AC60" i="11"/>
  <c r="AC48" i="11"/>
  <c r="AC12" i="11"/>
  <c r="AC72" i="11"/>
  <c r="AC96" i="11"/>
  <c r="AC132" i="11"/>
  <c r="AC108" i="11"/>
  <c r="AC120" i="11"/>
  <c r="AB165" i="11"/>
  <c r="AP165" i="11" s="1"/>
  <c r="AB153" i="11"/>
  <c r="AP153" i="11" s="1"/>
  <c r="AB177" i="11"/>
  <c r="AP177" i="11" s="1"/>
  <c r="AB9" i="11"/>
  <c r="AB33" i="11"/>
  <c r="AB57" i="11"/>
  <c r="AB69" i="11"/>
  <c r="AB45" i="11"/>
  <c r="AB21" i="11"/>
  <c r="AB81" i="11"/>
  <c r="AB105" i="11"/>
  <c r="AB129" i="11"/>
  <c r="AB93" i="11"/>
  <c r="AB117" i="11"/>
  <c r="AB164" i="11"/>
  <c r="AP164" i="11" s="1"/>
  <c r="AB152" i="11"/>
  <c r="AP152" i="11" s="1"/>
  <c r="AB176" i="11"/>
  <c r="AP176" i="11" s="1"/>
  <c r="AB80" i="11"/>
  <c r="AB44" i="11"/>
  <c r="AB20" i="11"/>
  <c r="AB32" i="11"/>
  <c r="AB92" i="11"/>
  <c r="AB128" i="11"/>
  <c r="AB8" i="11"/>
  <c r="AB68" i="11"/>
  <c r="AB104" i="11"/>
  <c r="AB116" i="11"/>
  <c r="AB56" i="11"/>
  <c r="AC178" i="11"/>
  <c r="AT178" i="11" s="1"/>
  <c r="AC154" i="11"/>
  <c r="AT154" i="11" s="1"/>
  <c r="AC130" i="11"/>
  <c r="AC166" i="11"/>
  <c r="AT166" i="11" s="1"/>
  <c r="AC46" i="11"/>
  <c r="AC106" i="11"/>
  <c r="AC10" i="11"/>
  <c r="AC58" i="11"/>
  <c r="AC34" i="11"/>
  <c r="AC70" i="11"/>
  <c r="AC94" i="11"/>
  <c r="AC118" i="11"/>
  <c r="AC82" i="11"/>
  <c r="AC22" i="11"/>
  <c r="AB169" i="11"/>
  <c r="AP169" i="11" s="1"/>
  <c r="AB157" i="11"/>
  <c r="AP157" i="11" s="1"/>
  <c r="AB145" i="11"/>
  <c r="AP145" i="11" s="1"/>
  <c r="AB181" i="11"/>
  <c r="AP181" i="11" s="1"/>
  <c r="AM26" i="10" s="1"/>
  <c r="AB85" i="11"/>
  <c r="AB13" i="11"/>
  <c r="AB37" i="11"/>
  <c r="AB49" i="11"/>
  <c r="AB61" i="11"/>
  <c r="AB73" i="11"/>
  <c r="AB97" i="11"/>
  <c r="AB133" i="11"/>
  <c r="AB25" i="11"/>
  <c r="AB109" i="11"/>
  <c r="AB121" i="11"/>
  <c r="AB151" i="11"/>
  <c r="AP151" i="11" s="1"/>
  <c r="AB163" i="11"/>
  <c r="AP163" i="11" s="1"/>
  <c r="AB175" i="11"/>
  <c r="AP175" i="11" s="1"/>
  <c r="AB43" i="11"/>
  <c r="AB67" i="11"/>
  <c r="AB19" i="11"/>
  <c r="AB79" i="11"/>
  <c r="AB91" i="11"/>
  <c r="AB31" i="11"/>
  <c r="AB55" i="11"/>
  <c r="AB7" i="11"/>
  <c r="AB115" i="11"/>
  <c r="AB127" i="11"/>
  <c r="AB103" i="11"/>
  <c r="AB172" i="11"/>
  <c r="AP172" i="11" s="1"/>
  <c r="AB148" i="11"/>
  <c r="AP148" i="11" s="1"/>
  <c r="AB160" i="11"/>
  <c r="AP160" i="11" s="1"/>
  <c r="AB40" i="11"/>
  <c r="AB184" i="11"/>
  <c r="AP184" i="11" s="1"/>
  <c r="AP26" i="10" s="1"/>
  <c r="AB76" i="11"/>
  <c r="AB52" i="11"/>
  <c r="AB88" i="11"/>
  <c r="AB64" i="11"/>
  <c r="AB112" i="11"/>
  <c r="AB100" i="11"/>
  <c r="AB16" i="11"/>
  <c r="AB124" i="11"/>
  <c r="AB28" i="11"/>
  <c r="AB173" i="11"/>
  <c r="AP173" i="11" s="1"/>
  <c r="AB161" i="11"/>
  <c r="AP161" i="11" s="1"/>
  <c r="AB149" i="11"/>
  <c r="AP149" i="11" s="1"/>
  <c r="AB41" i="11"/>
  <c r="AB185" i="11"/>
  <c r="AP185" i="11" s="1"/>
  <c r="AB89" i="11"/>
  <c r="AB65" i="11"/>
  <c r="AB29" i="11"/>
  <c r="AB53" i="11"/>
  <c r="AB113" i="11"/>
  <c r="AB125" i="11"/>
  <c r="AB77" i="11"/>
  <c r="AB17" i="11"/>
  <c r="AB101" i="11"/>
  <c r="AP306" i="11"/>
  <c r="AQ306" i="11" s="1"/>
  <c r="AB147" i="11"/>
  <c r="AP147" i="11" s="1"/>
  <c r="AB159" i="11"/>
  <c r="AP159" i="11" s="1"/>
  <c r="AB171" i="11"/>
  <c r="AP171" i="11" s="1"/>
  <c r="AB183" i="11"/>
  <c r="AP183" i="11" s="1"/>
  <c r="AO26" i="10" s="1"/>
  <c r="AB39" i="11"/>
  <c r="AB15" i="11"/>
  <c r="AB27" i="11"/>
  <c r="AB75" i="11"/>
  <c r="AB51" i="11"/>
  <c r="AB87" i="11"/>
  <c r="AB63" i="11"/>
  <c r="AB123" i="11"/>
  <c r="AB99" i="11"/>
  <c r="AB111" i="11"/>
  <c r="AC167" i="11"/>
  <c r="AT167" i="11" s="1"/>
  <c r="AC155" i="11"/>
  <c r="AT155" i="11" s="1"/>
  <c r="AC179" i="11"/>
  <c r="AT179" i="11" s="1"/>
  <c r="AC83" i="11"/>
  <c r="AC35" i="11"/>
  <c r="AC47" i="11"/>
  <c r="AC95" i="11"/>
  <c r="AC23" i="11"/>
  <c r="AC71" i="11"/>
  <c r="AC11" i="11"/>
  <c r="AC119" i="11"/>
  <c r="AC59" i="11"/>
  <c r="AC107" i="11"/>
  <c r="AC131" i="11"/>
  <c r="AC177" i="11"/>
  <c r="AT177" i="11" s="1"/>
  <c r="AC165" i="11"/>
  <c r="AT165" i="11" s="1"/>
  <c r="AC153" i="11"/>
  <c r="AT153" i="11" s="1"/>
  <c r="AC81" i="11"/>
  <c r="AC45" i="11"/>
  <c r="AC33" i="11"/>
  <c r="AC9" i="11"/>
  <c r="AC21" i="11"/>
  <c r="AC57" i="11"/>
  <c r="AC69" i="11"/>
  <c r="AC93" i="11"/>
  <c r="AC105" i="11"/>
  <c r="AC129" i="11"/>
  <c r="AC117" i="11"/>
  <c r="AB130" i="11"/>
  <c r="AB166" i="11"/>
  <c r="AP166" i="11" s="1"/>
  <c r="AB154" i="11"/>
  <c r="AP154" i="11" s="1"/>
  <c r="AB178" i="11"/>
  <c r="AP178" i="11" s="1"/>
  <c r="AB34" i="11"/>
  <c r="AB46" i="11"/>
  <c r="AB82" i="11"/>
  <c r="AB70" i="11"/>
  <c r="AB10" i="11"/>
  <c r="AB94" i="11"/>
  <c r="AB106" i="11"/>
  <c r="AB58" i="11"/>
  <c r="AB22" i="11"/>
  <c r="AB118" i="11"/>
  <c r="AC159" i="11"/>
  <c r="AT159" i="11" s="1"/>
  <c r="AC183" i="11"/>
  <c r="AT183" i="11" s="1"/>
  <c r="AO23" i="10" s="1"/>
  <c r="AC147" i="11"/>
  <c r="AT147" i="11" s="1"/>
  <c r="AC171" i="11"/>
  <c r="AT171" i="11" s="1"/>
  <c r="AC39" i="11"/>
  <c r="AC15" i="11"/>
  <c r="AC87" i="11"/>
  <c r="AC27" i="11"/>
  <c r="AC51" i="11"/>
  <c r="AC75" i="11"/>
  <c r="AC99" i="11"/>
  <c r="AC111" i="11"/>
  <c r="AC123" i="11"/>
  <c r="AC63" i="11"/>
  <c r="AC170" i="11"/>
  <c r="AT170" i="11" s="1"/>
  <c r="AC182" i="11"/>
  <c r="AT182" i="11" s="1"/>
  <c r="AN23" i="10" s="1"/>
  <c r="AC146" i="11"/>
  <c r="AT146" i="11" s="1"/>
  <c r="AC158" i="11"/>
  <c r="AT158" i="11" s="1"/>
  <c r="AC74" i="11"/>
  <c r="AC98" i="11"/>
  <c r="AC38" i="11"/>
  <c r="AC14" i="11"/>
  <c r="AC62" i="11"/>
  <c r="AC86" i="11"/>
  <c r="AC26" i="11"/>
  <c r="AC110" i="11"/>
  <c r="AC134" i="11"/>
  <c r="AC50" i="11"/>
  <c r="AC122" i="11"/>
  <c r="DC300" i="2"/>
  <c r="CB307" i="2"/>
  <c r="CB302" i="2"/>
  <c r="CB301" i="2"/>
  <c r="DB305" i="2"/>
  <c r="DB304" i="2"/>
  <c r="DB303" i="2"/>
  <c r="CB305" i="2"/>
  <c r="CB308" i="2"/>
  <c r="CB303" i="2"/>
  <c r="DB306" i="2"/>
  <c r="DB307" i="2"/>
  <c r="DB310" i="2"/>
  <c r="CB312" i="2"/>
  <c r="CB311" i="2"/>
  <c r="CB309" i="2"/>
  <c r="DB301" i="2"/>
  <c r="DB302" i="2"/>
  <c r="DB308" i="2"/>
  <c r="CB306" i="2"/>
  <c r="CB310" i="2"/>
  <c r="CB304" i="2"/>
  <c r="DB311" i="2"/>
  <c r="DB312" i="2"/>
  <c r="DB309" i="2"/>
  <c r="DA313" i="2"/>
  <c r="DA315" i="2" s="1"/>
  <c r="DA314" i="2"/>
  <c r="CA313" i="2"/>
  <c r="CA315" i="2" s="1"/>
  <c r="CA314" i="2"/>
  <c r="AB67" i="10"/>
  <c r="AB68" i="10" s="1"/>
  <c r="AC10" i="18"/>
  <c r="AC13" i="18"/>
  <c r="AC12" i="18" s="1"/>
  <c r="AC59" i="10"/>
  <c r="AB60" i="10"/>
  <c r="AD16" i="10"/>
  <c r="AD8" i="18" s="1"/>
  <c r="AD6" i="18" s="1"/>
  <c r="AC17" i="10"/>
  <c r="AM11" i="2"/>
  <c r="AN11" i="2"/>
  <c r="AO11" i="2"/>
  <c r="AM12" i="2"/>
  <c r="AN12" i="2"/>
  <c r="AO12" i="2"/>
  <c r="AM13" i="2"/>
  <c r="AN13" i="2"/>
  <c r="AO13" i="2"/>
  <c r="AM14" i="2"/>
  <c r="AN14" i="2"/>
  <c r="AO14" i="2"/>
  <c r="AM15" i="2"/>
  <c r="AN15" i="2"/>
  <c r="AO15" i="2"/>
  <c r="AM16" i="2"/>
  <c r="AN16" i="2"/>
  <c r="AO16" i="2"/>
  <c r="AM17" i="2"/>
  <c r="AN17" i="2"/>
  <c r="AO17" i="2"/>
  <c r="AM18" i="2"/>
  <c r="AN18" i="2"/>
  <c r="AO18" i="2"/>
  <c r="AM19" i="2"/>
  <c r="AN19" i="2"/>
  <c r="AO19" i="2"/>
  <c r="AM20" i="2"/>
  <c r="AN20" i="2"/>
  <c r="AO20" i="2"/>
  <c r="AM21" i="2"/>
  <c r="AN21" i="2"/>
  <c r="AO21" i="2"/>
  <c r="AO22" i="2"/>
  <c r="AM23" i="2"/>
  <c r="AN23" i="2"/>
  <c r="AO23" i="2"/>
  <c r="AM24" i="2"/>
  <c r="AN24" i="2"/>
  <c r="AO24" i="2"/>
  <c r="AM25" i="2"/>
  <c r="AN25" i="2"/>
  <c r="AO25" i="2"/>
  <c r="AM26" i="2"/>
  <c r="AN26" i="2"/>
  <c r="AO26" i="2"/>
  <c r="AM27" i="2"/>
  <c r="AN27" i="2"/>
  <c r="AO27" i="2"/>
  <c r="AM28" i="2"/>
  <c r="AN28" i="2"/>
  <c r="AO28" i="2"/>
  <c r="AI11" i="2"/>
  <c r="AJ11" i="2"/>
  <c r="AK11" i="2"/>
  <c r="AI12" i="2"/>
  <c r="AJ12" i="2"/>
  <c r="AK12" i="2"/>
  <c r="AI13" i="2"/>
  <c r="AJ13" i="2"/>
  <c r="AK13" i="2"/>
  <c r="AI14" i="2"/>
  <c r="AJ14" i="2"/>
  <c r="AK14" i="2"/>
  <c r="AI15" i="2"/>
  <c r="AJ15" i="2"/>
  <c r="AK15" i="2"/>
  <c r="AI16" i="2"/>
  <c r="AJ16" i="2"/>
  <c r="AK16" i="2"/>
  <c r="AI17" i="2"/>
  <c r="AJ17" i="2"/>
  <c r="AK17" i="2"/>
  <c r="AI18" i="2"/>
  <c r="AJ18" i="2"/>
  <c r="AK18" i="2"/>
  <c r="AI19" i="2"/>
  <c r="AJ19" i="2"/>
  <c r="AK19" i="2"/>
  <c r="AI20" i="2"/>
  <c r="AJ20" i="2"/>
  <c r="AK20" i="2"/>
  <c r="AI21" i="2"/>
  <c r="AJ21" i="2"/>
  <c r="AK21" i="2"/>
  <c r="AK22" i="2"/>
  <c r="AI23" i="2"/>
  <c r="AJ23" i="2"/>
  <c r="AK23" i="2"/>
  <c r="AI24" i="2"/>
  <c r="AJ24" i="2"/>
  <c r="AK24" i="2"/>
  <c r="AI25" i="2"/>
  <c r="AJ25" i="2"/>
  <c r="AK25" i="2"/>
  <c r="AI26" i="2"/>
  <c r="AJ26" i="2"/>
  <c r="AK26" i="2"/>
  <c r="AI27" i="2"/>
  <c r="AJ27" i="2"/>
  <c r="AK27" i="2"/>
  <c r="AI28" i="2"/>
  <c r="AJ28" i="2"/>
  <c r="AK28" i="2"/>
  <c r="AV26" i="10" l="1"/>
  <c r="AP317" i="11"/>
  <c r="AQ26" i="10"/>
  <c r="AP23" i="10"/>
  <c r="AM23" i="10"/>
  <c r="AQ23" i="10"/>
  <c r="AT317" i="11"/>
  <c r="AP316" i="11"/>
  <c r="AT316" i="11"/>
  <c r="AU23" i="10"/>
  <c r="CO300" i="2"/>
  <c r="AT23" i="10"/>
  <c r="AT20" i="10" s="1"/>
  <c r="AV23" i="10"/>
  <c r="AV20" i="10" s="1"/>
  <c r="BC26" i="10"/>
  <c r="AW26" i="10"/>
  <c r="AS23" i="10"/>
  <c r="BC23" i="10"/>
  <c r="BC20" i="10" s="1"/>
  <c r="AX23" i="10"/>
  <c r="AY26" i="10"/>
  <c r="AY20" i="10" s="1"/>
  <c r="AW23" i="10"/>
  <c r="AW20" i="10" s="1"/>
  <c r="AU26" i="10"/>
  <c r="AU20" i="10" s="1"/>
  <c r="AS26" i="10"/>
  <c r="AV194" i="11"/>
  <c r="AQ190" i="11"/>
  <c r="AT308" i="11"/>
  <c r="AT312" i="11"/>
  <c r="AT315" i="11"/>
  <c r="AT313" i="11"/>
  <c r="AT314" i="11"/>
  <c r="AT310" i="11"/>
  <c r="AT309" i="11"/>
  <c r="AU197" i="11"/>
  <c r="AW190" i="11"/>
  <c r="AW192" i="11"/>
  <c r="AV186" i="11"/>
  <c r="AT311" i="11"/>
  <c r="AP315" i="11"/>
  <c r="AR186" i="11"/>
  <c r="AP311" i="11"/>
  <c r="AP310" i="11"/>
  <c r="AP308" i="11"/>
  <c r="AP313" i="11"/>
  <c r="AP314" i="11"/>
  <c r="AP309" i="11"/>
  <c r="AP312" i="11"/>
  <c r="AQ312" i="11" s="1"/>
  <c r="AS186" i="11"/>
  <c r="AQ186" i="11"/>
  <c r="AU188" i="11"/>
  <c r="AU193" i="11"/>
  <c r="AQ197" i="11"/>
  <c r="AU189" i="11"/>
  <c r="AQ191" i="11"/>
  <c r="AW193" i="11"/>
  <c r="AU190" i="11"/>
  <c r="AS197" i="11"/>
  <c r="AV189" i="11"/>
  <c r="AR188" i="11"/>
  <c r="AS194" i="11"/>
  <c r="AV190" i="11"/>
  <c r="AU194" i="11"/>
  <c r="AW189" i="11"/>
  <c r="AN20" i="10"/>
  <c r="AW188" i="11"/>
  <c r="AV193" i="11"/>
  <c r="AQ188" i="11"/>
  <c r="AZ20" i="10"/>
  <c r="AV188" i="11"/>
  <c r="AS188" i="11"/>
  <c r="AR194" i="11"/>
  <c r="AW194" i="11"/>
  <c r="AQ194" i="11"/>
  <c r="AR187" i="11"/>
  <c r="AR192" i="11"/>
  <c r="AW197" i="11"/>
  <c r="AW186" i="11"/>
  <c r="AV197" i="11"/>
  <c r="AS190" i="11"/>
  <c r="AR190" i="11"/>
  <c r="AR189" i="11"/>
  <c r="AV266" i="11"/>
  <c r="AW266" i="11"/>
  <c r="AU266" i="11"/>
  <c r="AV267" i="11"/>
  <c r="AW267" i="11"/>
  <c r="AU267" i="11"/>
  <c r="DO23" i="10"/>
  <c r="AV261" i="11"/>
  <c r="DO36" i="10" s="1"/>
  <c r="AU261" i="11"/>
  <c r="DO46" i="10" s="1"/>
  <c r="AW261" i="11"/>
  <c r="DO53" i="10" s="1"/>
  <c r="CJ26" i="10"/>
  <c r="AS230" i="11"/>
  <c r="AQ230" i="11"/>
  <c r="AR230" i="11"/>
  <c r="AS268" i="11"/>
  <c r="AQ268" i="11"/>
  <c r="AR268" i="11"/>
  <c r="BN26" i="10"/>
  <c r="AQ208" i="11"/>
  <c r="AS208" i="11"/>
  <c r="AR208" i="11"/>
  <c r="CH26" i="10"/>
  <c r="AQ228" i="11"/>
  <c r="AS228" i="11"/>
  <c r="AR228" i="11"/>
  <c r="DK23" i="10"/>
  <c r="AV257" i="11"/>
  <c r="DK36" i="10" s="1"/>
  <c r="AW257" i="11"/>
  <c r="DK53" i="10" s="1"/>
  <c r="AU257" i="11"/>
  <c r="DK46" i="10" s="1"/>
  <c r="CI23" i="10"/>
  <c r="AV229" i="11"/>
  <c r="AW229" i="11"/>
  <c r="AU229" i="11"/>
  <c r="AS267" i="11"/>
  <c r="AQ267" i="11"/>
  <c r="AR267" i="11"/>
  <c r="CA26" i="10"/>
  <c r="AQ221" i="11"/>
  <c r="AS221" i="11"/>
  <c r="AR221" i="11"/>
  <c r="DN26" i="10"/>
  <c r="AS260" i="11"/>
  <c r="DN56" i="10" s="1"/>
  <c r="AQ260" i="11"/>
  <c r="DN43" i="10" s="1"/>
  <c r="AR260" i="11"/>
  <c r="DN33" i="10" s="1"/>
  <c r="BR26" i="10"/>
  <c r="AS212" i="11"/>
  <c r="AQ212" i="11"/>
  <c r="AR212" i="11"/>
  <c r="DC26" i="10"/>
  <c r="AQ249" i="11"/>
  <c r="AS249" i="11"/>
  <c r="AR249" i="11"/>
  <c r="DQ26" i="10"/>
  <c r="AS263" i="11"/>
  <c r="DQ56" i="10" s="1"/>
  <c r="AQ263" i="11"/>
  <c r="DQ43" i="10" s="1"/>
  <c r="AR263" i="11"/>
  <c r="DQ33" i="10" s="1"/>
  <c r="CZ26" i="10"/>
  <c r="AS246" i="11"/>
  <c r="CZ56" i="10" s="1"/>
  <c r="AQ246" i="11"/>
  <c r="CZ43" i="10" s="1"/>
  <c r="AR246" i="11"/>
  <c r="CZ33" i="10" s="1"/>
  <c r="CZ23" i="10"/>
  <c r="AV246" i="11"/>
  <c r="AU246" i="11"/>
  <c r="AW246" i="11"/>
  <c r="DG26" i="10"/>
  <c r="AS253" i="11"/>
  <c r="DG56" i="10" s="1"/>
  <c r="AQ253" i="11"/>
  <c r="DG43" i="10" s="1"/>
  <c r="AR253" i="11"/>
  <c r="DG33" i="10" s="1"/>
  <c r="AP20" i="10"/>
  <c r="AM20" i="10"/>
  <c r="AQ192" i="11"/>
  <c r="AQ187" i="11"/>
  <c r="AS189" i="11"/>
  <c r="AW195" i="11"/>
  <c r="BA23" i="10"/>
  <c r="AQ196" i="11"/>
  <c r="BB26" i="10"/>
  <c r="DH23" i="10"/>
  <c r="AV254" i="11"/>
  <c r="DH36" i="10" s="1"/>
  <c r="AU254" i="11"/>
  <c r="DH46" i="10" s="1"/>
  <c r="AW254" i="11"/>
  <c r="DH53" i="10" s="1"/>
  <c r="CJ23" i="10"/>
  <c r="AV230" i="11"/>
  <c r="AW230" i="11"/>
  <c r="AU230" i="11"/>
  <c r="BM23" i="10"/>
  <c r="AV207" i="11"/>
  <c r="AU207" i="11"/>
  <c r="AW207" i="11"/>
  <c r="DD26" i="10"/>
  <c r="AS250" i="11"/>
  <c r="AQ250" i="11"/>
  <c r="AR250" i="11"/>
  <c r="DD33" i="10" s="1"/>
  <c r="BH26" i="10"/>
  <c r="AQ202" i="11"/>
  <c r="AS202" i="11"/>
  <c r="AR202" i="11"/>
  <c r="BS23" i="10"/>
  <c r="AV213" i="11"/>
  <c r="BS36" i="10" s="1"/>
  <c r="AU213" i="11"/>
  <c r="AW213" i="11"/>
  <c r="BG23" i="10"/>
  <c r="AV201" i="11"/>
  <c r="AW201" i="11"/>
  <c r="AU201" i="11"/>
  <c r="CV26" i="10"/>
  <c r="AS242" i="11"/>
  <c r="AQ242" i="11"/>
  <c r="AR242" i="11"/>
  <c r="BN23" i="10"/>
  <c r="AV208" i="11"/>
  <c r="AU208" i="11"/>
  <c r="AW46" i="10" s="1"/>
  <c r="AW208" i="11"/>
  <c r="DJ26" i="10"/>
  <c r="AS256" i="11"/>
  <c r="DJ56" i="10" s="1"/>
  <c r="AQ256" i="11"/>
  <c r="DJ43" i="10" s="1"/>
  <c r="AR256" i="11"/>
  <c r="DJ33" i="10" s="1"/>
  <c r="BZ26" i="10"/>
  <c r="AQ220" i="11"/>
  <c r="AS220" i="11"/>
  <c r="AR220" i="11"/>
  <c r="DR26" i="10"/>
  <c r="AQ264" i="11"/>
  <c r="DR43" i="10" s="1"/>
  <c r="AS264" i="11"/>
  <c r="DR56" i="10" s="1"/>
  <c r="AR264" i="11"/>
  <c r="DR33" i="10" s="1"/>
  <c r="CY23" i="10"/>
  <c r="AV245" i="11"/>
  <c r="AW245" i="11"/>
  <c r="AU245" i="11"/>
  <c r="AV269" i="11"/>
  <c r="AW269" i="11"/>
  <c r="AU269" i="11"/>
  <c r="CR23" i="10"/>
  <c r="AV238" i="11"/>
  <c r="AU238" i="11"/>
  <c r="AW238" i="11"/>
  <c r="BH23" i="10"/>
  <c r="AV202" i="11"/>
  <c r="AW202" i="11"/>
  <c r="AU202" i="11"/>
  <c r="DG23" i="10"/>
  <c r="AV253" i="11"/>
  <c r="DG36" i="10" s="1"/>
  <c r="AW253" i="11"/>
  <c r="DG53" i="10" s="1"/>
  <c r="AU253" i="11"/>
  <c r="DG46" i="10" s="1"/>
  <c r="CW26" i="10"/>
  <c r="AQ243" i="11"/>
  <c r="CW43" i="10" s="1"/>
  <c r="AS243" i="11"/>
  <c r="AR243" i="11"/>
  <c r="CW33" i="10" s="1"/>
  <c r="DK26" i="10"/>
  <c r="AQ257" i="11"/>
  <c r="DK43" i="10" s="1"/>
  <c r="AS257" i="11"/>
  <c r="DK56" i="10" s="1"/>
  <c r="AR257" i="11"/>
  <c r="DK33" i="10" s="1"/>
  <c r="CY26" i="10"/>
  <c r="AQ245" i="11"/>
  <c r="AS245" i="11"/>
  <c r="AR245" i="11"/>
  <c r="CP26" i="10"/>
  <c r="AS236" i="11"/>
  <c r="CP56" i="10" s="1"/>
  <c r="AQ236" i="11"/>
  <c r="CP43" i="10" s="1"/>
  <c r="AR236" i="11"/>
  <c r="CP33" i="10" s="1"/>
  <c r="BS26" i="10"/>
  <c r="AQ213" i="11"/>
  <c r="AS213" i="11"/>
  <c r="BS56" i="10" s="1"/>
  <c r="AR213" i="11"/>
  <c r="BV23" i="10"/>
  <c r="AV216" i="11"/>
  <c r="AW216" i="11"/>
  <c r="AU216" i="11"/>
  <c r="DR23" i="10"/>
  <c r="AV264" i="11"/>
  <c r="DR36" i="10" s="1"/>
  <c r="AU264" i="11"/>
  <c r="DR46" i="10" s="1"/>
  <c r="AW264" i="11"/>
  <c r="DR53" i="10" s="1"/>
  <c r="DR50" i="10" s="1"/>
  <c r="CG26" i="10"/>
  <c r="AS227" i="11"/>
  <c r="AQ227" i="11"/>
  <c r="AR227" i="11"/>
  <c r="BU26" i="10"/>
  <c r="AS215" i="11"/>
  <c r="AQ215" i="11"/>
  <c r="AR215" i="11"/>
  <c r="CN26" i="10"/>
  <c r="AS234" i="11"/>
  <c r="AQ234" i="11"/>
  <c r="AR234" i="11"/>
  <c r="AR26" i="10"/>
  <c r="BD23" i="10"/>
  <c r="AV198" i="11"/>
  <c r="AW198" i="11"/>
  <c r="AU198" i="11"/>
  <c r="CU26" i="10"/>
  <c r="AS241" i="11"/>
  <c r="AQ241" i="11"/>
  <c r="AR241" i="11"/>
  <c r="CI26" i="10"/>
  <c r="AQ229" i="11"/>
  <c r="CI43" i="10" s="1"/>
  <c r="AS229" i="11"/>
  <c r="AR229" i="11"/>
  <c r="CI33" i="10" s="1"/>
  <c r="DM23" i="10"/>
  <c r="AV259" i="11"/>
  <c r="DM36" i="10" s="1"/>
  <c r="AW259" i="11"/>
  <c r="DM53" i="10" s="1"/>
  <c r="AU259" i="11"/>
  <c r="DM46" i="10" s="1"/>
  <c r="DA23" i="10"/>
  <c r="AV247" i="11"/>
  <c r="AW247" i="11"/>
  <c r="DA53" i="10" s="1"/>
  <c r="AU247" i="11"/>
  <c r="DN23" i="10"/>
  <c r="AV260" i="11"/>
  <c r="DN36" i="10" s="1"/>
  <c r="AU260" i="11"/>
  <c r="DN46" i="10" s="1"/>
  <c r="AW260" i="11"/>
  <c r="DN53" i="10" s="1"/>
  <c r="DM26" i="10"/>
  <c r="AS259" i="11"/>
  <c r="DM56" i="10" s="1"/>
  <c r="AQ259" i="11"/>
  <c r="DM43" i="10" s="1"/>
  <c r="AR259" i="11"/>
  <c r="DM33" i="10" s="1"/>
  <c r="CS23" i="10"/>
  <c r="AV239" i="11"/>
  <c r="AW239" i="11"/>
  <c r="AU239" i="11"/>
  <c r="CG23" i="10"/>
  <c r="AV227" i="11"/>
  <c r="AU227" i="11"/>
  <c r="AW227" i="11"/>
  <c r="BL23" i="10"/>
  <c r="AV206" i="11"/>
  <c r="AW206" i="11"/>
  <c r="AU206" i="11"/>
  <c r="CW23" i="10"/>
  <c r="AV243" i="11"/>
  <c r="AU243" i="11"/>
  <c r="AW243" i="11"/>
  <c r="BT26" i="10"/>
  <c r="AS214" i="11"/>
  <c r="AQ214" i="11"/>
  <c r="AR214" i="11"/>
  <c r="BC33" i="10" s="1"/>
  <c r="DC23" i="10"/>
  <c r="AV249" i="11"/>
  <c r="AW249" i="11"/>
  <c r="AU249" i="11"/>
  <c r="DC46" i="10" s="1"/>
  <c r="BX26" i="10"/>
  <c r="AQ218" i="11"/>
  <c r="AS218" i="11"/>
  <c r="AR218" i="11"/>
  <c r="CL23" i="10"/>
  <c r="AV232" i="11"/>
  <c r="CL36" i="10" s="1"/>
  <c r="AU232" i="11"/>
  <c r="AW232" i="11"/>
  <c r="DP23" i="10"/>
  <c r="AV262" i="11"/>
  <c r="DP36" i="10" s="1"/>
  <c r="AU262" i="11"/>
  <c r="DP46" i="10" s="1"/>
  <c r="AW262" i="11"/>
  <c r="DP53" i="10" s="1"/>
  <c r="CF23" i="10"/>
  <c r="AV226" i="11"/>
  <c r="CF36" i="10" s="1"/>
  <c r="AU226" i="11"/>
  <c r="CF46" i="10" s="1"/>
  <c r="AW226" i="11"/>
  <c r="CF53" i="10" s="1"/>
  <c r="BW23" i="10"/>
  <c r="AV217" i="11"/>
  <c r="AU217" i="11"/>
  <c r="AW217" i="11"/>
  <c r="CM26" i="10"/>
  <c r="AS233" i="11"/>
  <c r="CM56" i="10" s="1"/>
  <c r="AQ233" i="11"/>
  <c r="CM43" i="10" s="1"/>
  <c r="AR233" i="11"/>
  <c r="BJ23" i="10"/>
  <c r="AV204" i="11"/>
  <c r="AS36" i="10" s="1"/>
  <c r="AW204" i="11"/>
  <c r="AU204" i="11"/>
  <c r="BI26" i="10"/>
  <c r="AS203" i="11"/>
  <c r="BI56" i="10" s="1"/>
  <c r="AQ203" i="11"/>
  <c r="BI43" i="10" s="1"/>
  <c r="AR203" i="11"/>
  <c r="BD26" i="10"/>
  <c r="AS198" i="11"/>
  <c r="AQ198" i="11"/>
  <c r="BD43" i="10" s="1"/>
  <c r="AR198" i="11"/>
  <c r="BD33" i="10" s="1"/>
  <c r="AR23" i="10"/>
  <c r="CO23" i="10"/>
  <c r="AV235" i="11"/>
  <c r="AU235" i="11"/>
  <c r="AW235" i="11"/>
  <c r="BE23" i="10"/>
  <c r="AV199" i="11"/>
  <c r="AW199" i="11"/>
  <c r="BE53" i="10" s="1"/>
  <c r="AU199" i="11"/>
  <c r="BR23" i="10"/>
  <c r="AV212" i="11"/>
  <c r="BR36" i="10" s="1"/>
  <c r="AW212" i="11"/>
  <c r="BR53" i="10" s="1"/>
  <c r="AU212" i="11"/>
  <c r="CD23" i="10"/>
  <c r="AV224" i="11"/>
  <c r="AW224" i="11"/>
  <c r="AU224" i="11"/>
  <c r="BE26" i="10"/>
  <c r="AQ199" i="11"/>
  <c r="AS199" i="11"/>
  <c r="AR199" i="11"/>
  <c r="DE23" i="10"/>
  <c r="AV251" i="11"/>
  <c r="AU251" i="11"/>
  <c r="AW251" i="11"/>
  <c r="AO20" i="10"/>
  <c r="AS192" i="11"/>
  <c r="AS187" i="11"/>
  <c r="AQ189" i="11"/>
  <c r="CV23" i="10"/>
  <c r="AV242" i="11"/>
  <c r="CV36" i="10" s="1"/>
  <c r="AW242" i="11"/>
  <c r="CV53" i="10" s="1"/>
  <c r="AU242" i="11"/>
  <c r="CK23" i="10"/>
  <c r="AV231" i="11"/>
  <c r="AW231" i="11"/>
  <c r="AU231" i="11"/>
  <c r="CF26" i="10"/>
  <c r="AQ226" i="11"/>
  <c r="AS226" i="11"/>
  <c r="CF56" i="10" s="1"/>
  <c r="AR226" i="11"/>
  <c r="CF33" i="10" s="1"/>
  <c r="CR26" i="10"/>
  <c r="AQ238" i="11"/>
  <c r="AS238" i="11"/>
  <c r="AR238" i="11"/>
  <c r="CQ23" i="10"/>
  <c r="AV237" i="11"/>
  <c r="CQ36" i="10" s="1"/>
  <c r="AU237" i="11"/>
  <c r="CQ46" i="10" s="1"/>
  <c r="AW237" i="11"/>
  <c r="BL26" i="10"/>
  <c r="AS206" i="11"/>
  <c r="AQ206" i="11"/>
  <c r="AR206" i="11"/>
  <c r="BZ23" i="10"/>
  <c r="AV220" i="11"/>
  <c r="AU220" i="11"/>
  <c r="AW220" i="11"/>
  <c r="BZ53" i="10" s="1"/>
  <c r="DJ23" i="10"/>
  <c r="AV256" i="11"/>
  <c r="DJ36" i="10" s="1"/>
  <c r="AW256" i="11"/>
  <c r="DJ53" i="10" s="1"/>
  <c r="AU256" i="11"/>
  <c r="DJ46" i="10" s="1"/>
  <c r="CL26" i="10"/>
  <c r="AS232" i="11"/>
  <c r="CL56" i="10" s="1"/>
  <c r="AQ232" i="11"/>
  <c r="AR232" i="11"/>
  <c r="CL33" i="10" s="1"/>
  <c r="BJ26" i="10"/>
  <c r="AS204" i="11"/>
  <c r="BJ56" i="10" s="1"/>
  <c r="AQ204" i="11"/>
  <c r="AR204" i="11"/>
  <c r="BJ33" i="10" s="1"/>
  <c r="DF26" i="10"/>
  <c r="AS252" i="11"/>
  <c r="AQ252" i="11"/>
  <c r="AR252" i="11"/>
  <c r="CA23" i="10"/>
  <c r="AV221" i="11"/>
  <c r="CA36" i="10" s="1"/>
  <c r="AW221" i="11"/>
  <c r="CA53" i="10" s="1"/>
  <c r="AU221" i="11"/>
  <c r="CA46" i="10" s="1"/>
  <c r="BO23" i="10"/>
  <c r="AV209" i="11"/>
  <c r="BO36" i="10" s="1"/>
  <c r="AW209" i="11"/>
  <c r="AU209" i="11"/>
  <c r="BT23" i="10"/>
  <c r="AV214" i="11"/>
  <c r="BT36" i="10" s="1"/>
  <c r="AW214" i="11"/>
  <c r="BT53" i="10" s="1"/>
  <c r="AU214" i="11"/>
  <c r="BT46" i="10" s="1"/>
  <c r="CU23" i="10"/>
  <c r="AV241" i="11"/>
  <c r="AW241" i="11"/>
  <c r="AU241" i="11"/>
  <c r="CK26" i="10"/>
  <c r="AQ231" i="11"/>
  <c r="AS231" i="11"/>
  <c r="AR231" i="11"/>
  <c r="BM26" i="10"/>
  <c r="AS207" i="11"/>
  <c r="AQ207" i="11"/>
  <c r="AR207" i="11"/>
  <c r="AQ269" i="11"/>
  <c r="AS269" i="11"/>
  <c r="AR269" i="11"/>
  <c r="DB26" i="10"/>
  <c r="AS248" i="11"/>
  <c r="AQ248" i="11"/>
  <c r="AR248" i="11"/>
  <c r="CQ26" i="10"/>
  <c r="AS237" i="11"/>
  <c r="AQ237" i="11"/>
  <c r="AR237" i="11"/>
  <c r="DO26" i="10"/>
  <c r="AS261" i="11"/>
  <c r="DO56" i="10" s="1"/>
  <c r="AQ261" i="11"/>
  <c r="DO43" i="10" s="1"/>
  <c r="AR261" i="11"/>
  <c r="DO33" i="10" s="1"/>
  <c r="CH23" i="10"/>
  <c r="AV228" i="11"/>
  <c r="CH36" i="10" s="1"/>
  <c r="AW228" i="11"/>
  <c r="CH53" i="10" s="1"/>
  <c r="AU228" i="11"/>
  <c r="CT23" i="10"/>
  <c r="AV240" i="11"/>
  <c r="CT36" i="10" s="1"/>
  <c r="AU240" i="11"/>
  <c r="CT46" i="10" s="1"/>
  <c r="AW240" i="11"/>
  <c r="CT53" i="10" s="1"/>
  <c r="DE26" i="10"/>
  <c r="AQ251" i="11"/>
  <c r="DE43" i="10" s="1"/>
  <c r="AS251" i="11"/>
  <c r="DE56" i="10" s="1"/>
  <c r="AR251" i="11"/>
  <c r="DL26" i="10"/>
  <c r="AQ258" i="11"/>
  <c r="DL43" i="10" s="1"/>
  <c r="AS258" i="11"/>
  <c r="DL56" i="10" s="1"/>
  <c r="AR258" i="11"/>
  <c r="DL33" i="10" s="1"/>
  <c r="CN23" i="10"/>
  <c r="AV234" i="11"/>
  <c r="AU234" i="11"/>
  <c r="CN46" i="10" s="1"/>
  <c r="AW234" i="11"/>
  <c r="BP23" i="10"/>
  <c r="AV210" i="11"/>
  <c r="BP36" i="10" s="1"/>
  <c r="AU210" i="11"/>
  <c r="BP46" i="10" s="1"/>
  <c r="AW210" i="11"/>
  <c r="BW26" i="10"/>
  <c r="AS217" i="11"/>
  <c r="AQ217" i="11"/>
  <c r="BW43" i="10" s="1"/>
  <c r="AR217" i="11"/>
  <c r="BW33" i="10" s="1"/>
  <c r="BK26" i="10"/>
  <c r="AQ205" i="11"/>
  <c r="AS205" i="11"/>
  <c r="AR205" i="11"/>
  <c r="BQ23" i="10"/>
  <c r="AV211" i="11"/>
  <c r="BQ36" i="10" s="1"/>
  <c r="AW211" i="11"/>
  <c r="BQ53" i="10" s="1"/>
  <c r="AU211" i="11"/>
  <c r="BQ46" i="10" s="1"/>
  <c r="DB23" i="10"/>
  <c r="AV248" i="11"/>
  <c r="AW248" i="11"/>
  <c r="AU248" i="11"/>
  <c r="CC26" i="10"/>
  <c r="AS223" i="11"/>
  <c r="AQ223" i="11"/>
  <c r="AR223" i="11"/>
  <c r="DA26" i="10"/>
  <c r="AQ247" i="11"/>
  <c r="DA43" i="10" s="1"/>
  <c r="AS247" i="11"/>
  <c r="DA56" i="10" s="1"/>
  <c r="AR247" i="11"/>
  <c r="DQ23" i="10"/>
  <c r="AV263" i="11"/>
  <c r="DQ36" i="10" s="1"/>
  <c r="AU263" i="11"/>
  <c r="DQ46" i="10" s="1"/>
  <c r="AW263" i="11"/>
  <c r="DQ53" i="10" s="1"/>
  <c r="BI23" i="10"/>
  <c r="AV203" i="11"/>
  <c r="AW203" i="11"/>
  <c r="AU203" i="11"/>
  <c r="BI46" i="10" s="1"/>
  <c r="AT307" i="11"/>
  <c r="AP307" i="11"/>
  <c r="AQ20" i="10"/>
  <c r="AU186" i="11"/>
  <c r="AR46" i="10" s="1"/>
  <c r="AR195" i="11"/>
  <c r="BA33" i="10" s="1"/>
  <c r="BA26" i="10"/>
  <c r="AV196" i="11"/>
  <c r="BB36" i="10" s="1"/>
  <c r="BB23" i="10"/>
  <c r="BX23" i="10"/>
  <c r="AV218" i="11"/>
  <c r="AW218" i="11"/>
  <c r="AU218" i="11"/>
  <c r="BX46" i="10" s="1"/>
  <c r="DI23" i="10"/>
  <c r="AV255" i="11"/>
  <c r="DI36" i="10" s="1"/>
  <c r="AW255" i="11"/>
  <c r="DI53" i="10" s="1"/>
  <c r="AU255" i="11"/>
  <c r="DI46" i="10" s="1"/>
  <c r="BY23" i="10"/>
  <c r="AV219" i="11"/>
  <c r="AW219" i="11"/>
  <c r="AU219" i="11"/>
  <c r="DP26" i="10"/>
  <c r="AS262" i="11"/>
  <c r="DP56" i="10" s="1"/>
  <c r="AQ262" i="11"/>
  <c r="DP43" i="10" s="1"/>
  <c r="AR262" i="11"/>
  <c r="DP33" i="10" s="1"/>
  <c r="CE23" i="10"/>
  <c r="AV225" i="11"/>
  <c r="AW225" i="11"/>
  <c r="CE53" i="10" s="1"/>
  <c r="AU225" i="11"/>
  <c r="AS266" i="11"/>
  <c r="AQ266" i="11"/>
  <c r="AR266" i="11"/>
  <c r="DH26" i="10"/>
  <c r="AS254" i="11"/>
  <c r="DH56" i="10" s="1"/>
  <c r="AQ254" i="11"/>
  <c r="DH43" i="10" s="1"/>
  <c r="AR254" i="11"/>
  <c r="DH33" i="10" s="1"/>
  <c r="CX23" i="10"/>
  <c r="AV244" i="11"/>
  <c r="CX36" i="10" s="1"/>
  <c r="AU244" i="11"/>
  <c r="AW244" i="11"/>
  <c r="CX53" i="10" s="1"/>
  <c r="AV268" i="11"/>
  <c r="AW268" i="11"/>
  <c r="AU268" i="11"/>
  <c r="CX26" i="10"/>
  <c r="AQ244" i="11"/>
  <c r="AS244" i="11"/>
  <c r="AR244" i="11"/>
  <c r="CT26" i="10"/>
  <c r="AS240" i="11"/>
  <c r="CT56" i="10" s="1"/>
  <c r="AQ240" i="11"/>
  <c r="AR240" i="11"/>
  <c r="CT33" i="10" s="1"/>
  <c r="BV26" i="10"/>
  <c r="AS216" i="11"/>
  <c r="BV56" i="10" s="1"/>
  <c r="AQ216" i="11"/>
  <c r="AR216" i="11"/>
  <c r="CM23" i="10"/>
  <c r="AV233" i="11"/>
  <c r="AU233" i="11"/>
  <c r="AW233" i="11"/>
  <c r="DD23" i="10"/>
  <c r="AV250" i="11"/>
  <c r="DD36" i="10" s="1"/>
  <c r="AW250" i="11"/>
  <c r="AU250" i="11"/>
  <c r="BK23" i="10"/>
  <c r="AV205" i="11"/>
  <c r="AU205" i="11"/>
  <c r="AW205" i="11"/>
  <c r="AV265" i="11"/>
  <c r="AW265" i="11"/>
  <c r="AU265" i="11"/>
  <c r="DI26" i="10"/>
  <c r="AS255" i="11"/>
  <c r="DI56" i="10" s="1"/>
  <c r="DI50" i="10" s="1"/>
  <c r="AQ255" i="11"/>
  <c r="DI43" i="10" s="1"/>
  <c r="AR255" i="11"/>
  <c r="DI33" i="10" s="1"/>
  <c r="BY26" i="10"/>
  <c r="AQ219" i="11"/>
  <c r="BY43" i="10" s="1"/>
  <c r="AS219" i="11"/>
  <c r="AR219" i="11"/>
  <c r="BY33" i="10" s="1"/>
  <c r="BO26" i="10"/>
  <c r="AS209" i="11"/>
  <c r="BO56" i="10" s="1"/>
  <c r="AQ209" i="11"/>
  <c r="AR209" i="11"/>
  <c r="BO33" i="10" s="1"/>
  <c r="BF26" i="10"/>
  <c r="AS200" i="11"/>
  <c r="BF56" i="10" s="1"/>
  <c r="AQ200" i="11"/>
  <c r="AR200" i="11"/>
  <c r="CD26" i="10"/>
  <c r="AS224" i="11"/>
  <c r="CD56" i="10" s="1"/>
  <c r="AQ224" i="11"/>
  <c r="CD43" i="10" s="1"/>
  <c r="AR224" i="11"/>
  <c r="BG26" i="10"/>
  <c r="AS201" i="11"/>
  <c r="BG56" i="10" s="1"/>
  <c r="AQ201" i="11"/>
  <c r="BG43" i="10" s="1"/>
  <c r="AR201" i="11"/>
  <c r="CE26" i="10"/>
  <c r="AS225" i="11"/>
  <c r="CE56" i="10" s="1"/>
  <c r="CE50" i="10" s="1"/>
  <c r="AQ225" i="11"/>
  <c r="CE43" i="10" s="1"/>
  <c r="AR225" i="11"/>
  <c r="DF23" i="10"/>
  <c r="AV252" i="11"/>
  <c r="DF36" i="10" s="1"/>
  <c r="AW252" i="11"/>
  <c r="DF53" i="10" s="1"/>
  <c r="AU252" i="11"/>
  <c r="DF46" i="10" s="1"/>
  <c r="AX20" i="10"/>
  <c r="CS26" i="10"/>
  <c r="AQ239" i="11"/>
  <c r="CS43" i="10" s="1"/>
  <c r="AS239" i="11"/>
  <c r="CS56" i="10" s="1"/>
  <c r="AR239" i="11"/>
  <c r="BP26" i="10"/>
  <c r="AS210" i="11"/>
  <c r="AQ210" i="11"/>
  <c r="BP43" i="10" s="1"/>
  <c r="AR210" i="11"/>
  <c r="BP33" i="10" s="1"/>
  <c r="CB26" i="10"/>
  <c r="AQ222" i="11"/>
  <c r="CB43" i="10" s="1"/>
  <c r="AS222" i="11"/>
  <c r="CB56" i="10" s="1"/>
  <c r="AR222" i="11"/>
  <c r="CB33" i="10" s="1"/>
  <c r="DL23" i="10"/>
  <c r="AV258" i="11"/>
  <c r="DL36" i="10" s="1"/>
  <c r="AW258" i="11"/>
  <c r="DL53" i="10" s="1"/>
  <c r="AU258" i="11"/>
  <c r="DL46" i="10" s="1"/>
  <c r="CB23" i="10"/>
  <c r="AV222" i="11"/>
  <c r="CB36" i="10" s="1"/>
  <c r="AW222" i="11"/>
  <c r="AU222" i="11"/>
  <c r="AS265" i="11"/>
  <c r="AQ265" i="11"/>
  <c r="AR265" i="11"/>
  <c r="CC23" i="10"/>
  <c r="AV223" i="11"/>
  <c r="CC36" i="10" s="1"/>
  <c r="AU223" i="11"/>
  <c r="AW223" i="11"/>
  <c r="CP23" i="10"/>
  <c r="AV236" i="11"/>
  <c r="CP36" i="10" s="1"/>
  <c r="AW236" i="11"/>
  <c r="CP53" i="10" s="1"/>
  <c r="AU236" i="11"/>
  <c r="CP46" i="10" s="1"/>
  <c r="BF23" i="10"/>
  <c r="BF20" i="10" s="1"/>
  <c r="AV200" i="11"/>
  <c r="BF36" i="10" s="1"/>
  <c r="AU200" i="11"/>
  <c r="AW200" i="11"/>
  <c r="BQ26" i="10"/>
  <c r="AS211" i="11"/>
  <c r="BQ56" i="10" s="1"/>
  <c r="AQ211" i="11"/>
  <c r="BQ43" i="10" s="1"/>
  <c r="AR211" i="11"/>
  <c r="CO26" i="10"/>
  <c r="AS235" i="11"/>
  <c r="CO56" i="10" s="1"/>
  <c r="AQ235" i="11"/>
  <c r="CO43" i="10" s="1"/>
  <c r="AR235" i="11"/>
  <c r="BU23" i="10"/>
  <c r="AV215" i="11"/>
  <c r="BU36" i="10" s="1"/>
  <c r="AW215" i="11"/>
  <c r="AU215" i="11"/>
  <c r="AW196" i="11"/>
  <c r="BB53" i="10" s="1"/>
  <c r="AR196" i="11"/>
  <c r="BB33" i="10" s="1"/>
  <c r="AS195" i="11"/>
  <c r="AU196" i="11"/>
  <c r="BB46" i="10" s="1"/>
  <c r="AV195" i="11"/>
  <c r="BA36" i="10" s="1"/>
  <c r="AQ195" i="11"/>
  <c r="BA43" i="10" s="1"/>
  <c r="AU195" i="11"/>
  <c r="AR148" i="11"/>
  <c r="AS148" i="11"/>
  <c r="AQ148" i="11"/>
  <c r="AQ146" i="11"/>
  <c r="AS146" i="11"/>
  <c r="AR146" i="11"/>
  <c r="AV148" i="11"/>
  <c r="AW148" i="11"/>
  <c r="AU148" i="11"/>
  <c r="AU147" i="11"/>
  <c r="AV147" i="11"/>
  <c r="AW147" i="11"/>
  <c r="AS145" i="11"/>
  <c r="AQ145" i="11"/>
  <c r="AR145" i="11"/>
  <c r="AW145" i="11"/>
  <c r="AV145" i="11"/>
  <c r="AU145" i="11"/>
  <c r="AV146" i="11"/>
  <c r="AW146" i="11"/>
  <c r="AU146" i="11"/>
  <c r="AR147" i="11"/>
  <c r="AS147" i="11"/>
  <c r="AQ147" i="11"/>
  <c r="AC9" i="18"/>
  <c r="AC64" i="10" s="1"/>
  <c r="AC65" i="10" s="1"/>
  <c r="AC29" i="18"/>
  <c r="M23" i="10"/>
  <c r="AD22" i="18"/>
  <c r="AD21" i="18" s="1"/>
  <c r="AD25" i="18"/>
  <c r="AD24" i="18" s="1"/>
  <c r="K23" i="10"/>
  <c r="Y23" i="10"/>
  <c r="AL23" i="10"/>
  <c r="Z23" i="10"/>
  <c r="AE23" i="10"/>
  <c r="R23" i="10"/>
  <c r="AD23" i="10"/>
  <c r="X23" i="10"/>
  <c r="I23" i="10"/>
  <c r="Q23" i="10"/>
  <c r="S23" i="10"/>
  <c r="AK23" i="10"/>
  <c r="N23" i="10"/>
  <c r="AH23" i="10"/>
  <c r="L23" i="10"/>
  <c r="J23" i="10"/>
  <c r="AJ23" i="10"/>
  <c r="AG23" i="10"/>
  <c r="T23" i="10"/>
  <c r="O23" i="10"/>
  <c r="AB23" i="10"/>
  <c r="E23" i="10"/>
  <c r="AC23" i="10"/>
  <c r="F23" i="10"/>
  <c r="U23" i="10"/>
  <c r="H23" i="10"/>
  <c r="C23" i="10"/>
  <c r="V23" i="10"/>
  <c r="P23" i="10"/>
  <c r="D23" i="10"/>
  <c r="AQ178" i="11"/>
  <c r="AS178" i="11"/>
  <c r="AR178" i="11"/>
  <c r="AV155" i="11"/>
  <c r="AU155" i="11"/>
  <c r="AW155" i="11"/>
  <c r="AQ185" i="11"/>
  <c r="AQ43" i="10" s="1"/>
  <c r="AS185" i="11"/>
  <c r="AQ56" i="10" s="1"/>
  <c r="AR185" i="11"/>
  <c r="AQ33" i="10" s="1"/>
  <c r="AQ163" i="11"/>
  <c r="AS163" i="11"/>
  <c r="AR163" i="11"/>
  <c r="AV149" i="11"/>
  <c r="AU149" i="11"/>
  <c r="AW149" i="11"/>
  <c r="AV164" i="11"/>
  <c r="AU164" i="11"/>
  <c r="AW164" i="11"/>
  <c r="G23" i="10"/>
  <c r="AV182" i="11"/>
  <c r="AU182" i="11"/>
  <c r="AW182" i="11"/>
  <c r="AN53" i="10" s="1"/>
  <c r="AV159" i="11"/>
  <c r="AU159" i="11"/>
  <c r="AW159" i="11"/>
  <c r="AV153" i="11"/>
  <c r="AW153" i="11"/>
  <c r="AU153" i="11"/>
  <c r="AV167" i="11"/>
  <c r="AU167" i="11"/>
  <c r="AW167" i="11"/>
  <c r="AS160" i="11"/>
  <c r="AQ160" i="11"/>
  <c r="AR160" i="11"/>
  <c r="AS169" i="11"/>
  <c r="AQ169" i="11"/>
  <c r="AR169" i="11"/>
  <c r="AQ152" i="11"/>
  <c r="AS152" i="11"/>
  <c r="AR152" i="11"/>
  <c r="AQ153" i="11"/>
  <c r="AS153" i="11"/>
  <c r="AR153" i="11"/>
  <c r="AV180" i="11"/>
  <c r="AU180" i="11"/>
  <c r="AW180" i="11"/>
  <c r="AS182" i="11"/>
  <c r="AQ182" i="11"/>
  <c r="AR182" i="11"/>
  <c r="AV150" i="11"/>
  <c r="AW150" i="11"/>
  <c r="AU150" i="11"/>
  <c r="AV172" i="11"/>
  <c r="AU172" i="11"/>
  <c r="AW172" i="11"/>
  <c r="AV169" i="11"/>
  <c r="AW169" i="11"/>
  <c r="AU169" i="11"/>
  <c r="AV151" i="11"/>
  <c r="AW151" i="11"/>
  <c r="AU151" i="11"/>
  <c r="AS150" i="11"/>
  <c r="AQ150" i="11"/>
  <c r="AR150" i="11"/>
  <c r="AV173" i="11"/>
  <c r="AW173" i="11"/>
  <c r="AU173" i="11"/>
  <c r="AV183" i="11"/>
  <c r="AU183" i="11"/>
  <c r="AW183" i="11"/>
  <c r="AQ173" i="11"/>
  <c r="AS173" i="11"/>
  <c r="AR173" i="11"/>
  <c r="AV178" i="11"/>
  <c r="AU178" i="11"/>
  <c r="AW178" i="11"/>
  <c r="AS176" i="11"/>
  <c r="AQ176" i="11"/>
  <c r="AR176" i="11"/>
  <c r="AS158" i="11"/>
  <c r="AQ158" i="11"/>
  <c r="AR158" i="11"/>
  <c r="AV160" i="11"/>
  <c r="AU160" i="11"/>
  <c r="AW160" i="11"/>
  <c r="AS155" i="11"/>
  <c r="AQ155" i="11"/>
  <c r="AR155" i="11"/>
  <c r="AV185" i="11"/>
  <c r="AQ36" i="10" s="1"/>
  <c r="AU185" i="11"/>
  <c r="AQ46" i="10" s="1"/>
  <c r="AW185" i="11"/>
  <c r="AQ53" i="10" s="1"/>
  <c r="W23" i="10"/>
  <c r="AA23" i="10"/>
  <c r="AV170" i="11"/>
  <c r="AU170" i="11"/>
  <c r="AW170" i="11"/>
  <c r="AV171" i="11"/>
  <c r="AU171" i="11"/>
  <c r="AW171" i="11"/>
  <c r="AQ154" i="11"/>
  <c r="AS154" i="11"/>
  <c r="AR154" i="11"/>
  <c r="AV165" i="11"/>
  <c r="AU165" i="11"/>
  <c r="AW165" i="11"/>
  <c r="AS183" i="11"/>
  <c r="AQ183" i="11"/>
  <c r="AR183" i="11"/>
  <c r="AS149" i="11"/>
  <c r="AQ149" i="11"/>
  <c r="AR149" i="11"/>
  <c r="AQ151" i="11"/>
  <c r="AS151" i="11"/>
  <c r="AR151" i="11"/>
  <c r="AS181" i="11"/>
  <c r="AM56" i="10" s="1"/>
  <c r="AQ181" i="11"/>
  <c r="AR181" i="11"/>
  <c r="AM33" i="10" s="1"/>
  <c r="AS164" i="11"/>
  <c r="AQ164" i="11"/>
  <c r="AR164" i="11"/>
  <c r="AQ165" i="11"/>
  <c r="AS165" i="11"/>
  <c r="AR165" i="11"/>
  <c r="AV156" i="11"/>
  <c r="AU156" i="11"/>
  <c r="AW156" i="11"/>
  <c r="AV174" i="11"/>
  <c r="AU174" i="11"/>
  <c r="AW174" i="11"/>
  <c r="AV184" i="11"/>
  <c r="AP36" i="10" s="1"/>
  <c r="AU184" i="11"/>
  <c r="AW184" i="11"/>
  <c r="AP53" i="10" s="1"/>
  <c r="AV181" i="11"/>
  <c r="AM36" i="10" s="1"/>
  <c r="AU181" i="11"/>
  <c r="AM46" i="10" s="1"/>
  <c r="AW181" i="11"/>
  <c r="AM53" i="10" s="1"/>
  <c r="AV175" i="11"/>
  <c r="AU175" i="11"/>
  <c r="AW175" i="11"/>
  <c r="AQ162" i="11"/>
  <c r="AS162" i="11"/>
  <c r="AR162" i="11"/>
  <c r="AQ156" i="11"/>
  <c r="AS156" i="11"/>
  <c r="AR156" i="11"/>
  <c r="AQ179" i="11"/>
  <c r="AS179" i="11"/>
  <c r="AR179" i="11"/>
  <c r="AV152" i="11"/>
  <c r="AU152" i="11"/>
  <c r="AW152" i="11"/>
  <c r="AQ159" i="11"/>
  <c r="AS159" i="11"/>
  <c r="AR159" i="11"/>
  <c r="AS157" i="11"/>
  <c r="AQ157" i="11"/>
  <c r="AR157" i="11"/>
  <c r="AV166" i="11"/>
  <c r="AU166" i="11"/>
  <c r="AW166" i="11"/>
  <c r="AV168" i="11"/>
  <c r="AW168" i="11"/>
  <c r="AU168" i="11"/>
  <c r="AU305" i="11"/>
  <c r="AV157" i="11"/>
  <c r="AW157" i="11"/>
  <c r="AU157" i="11"/>
  <c r="AV163" i="11"/>
  <c r="AW163" i="11"/>
  <c r="AU163" i="11"/>
  <c r="AQ168" i="11"/>
  <c r="AS168" i="11"/>
  <c r="AR168" i="11"/>
  <c r="AI23" i="10"/>
  <c r="AF23" i="10"/>
  <c r="AV158" i="11"/>
  <c r="AU158" i="11"/>
  <c r="AW158" i="11"/>
  <c r="AS166" i="11"/>
  <c r="AQ166" i="11"/>
  <c r="AR166" i="11"/>
  <c r="AV177" i="11"/>
  <c r="AU177" i="11"/>
  <c r="AW177" i="11"/>
  <c r="AV179" i="11"/>
  <c r="AU179" i="11"/>
  <c r="AW179" i="11"/>
  <c r="AS171" i="11"/>
  <c r="AQ171" i="11"/>
  <c r="AR171" i="11"/>
  <c r="AQ161" i="11"/>
  <c r="AS161" i="11"/>
  <c r="AR161" i="11"/>
  <c r="AS184" i="11"/>
  <c r="AQ184" i="11"/>
  <c r="AR184" i="11"/>
  <c r="AS172" i="11"/>
  <c r="AQ172" i="11"/>
  <c r="AR172" i="11"/>
  <c r="AS175" i="11"/>
  <c r="AQ175" i="11"/>
  <c r="AR175" i="11"/>
  <c r="AV154" i="11"/>
  <c r="AW154" i="11"/>
  <c r="AU154" i="11"/>
  <c r="AQ177" i="11"/>
  <c r="AS177" i="11"/>
  <c r="AR177" i="11"/>
  <c r="AS170" i="11"/>
  <c r="AQ170" i="11"/>
  <c r="AR170" i="11"/>
  <c r="AV162" i="11"/>
  <c r="AW162" i="11"/>
  <c r="AU162" i="11"/>
  <c r="AQ305" i="11"/>
  <c r="AQ174" i="11"/>
  <c r="AS174" i="11"/>
  <c r="AR174" i="11"/>
  <c r="AS180" i="11"/>
  <c r="AQ180" i="11"/>
  <c r="AR180" i="11"/>
  <c r="AQ167" i="11"/>
  <c r="AS167" i="11"/>
  <c r="AR167" i="11"/>
  <c r="AV161" i="11"/>
  <c r="AU161" i="11"/>
  <c r="AW161" i="11"/>
  <c r="AV176" i="11"/>
  <c r="AU176" i="11"/>
  <c r="AW176" i="11"/>
  <c r="CB313" i="2"/>
  <c r="CB315" i="2" s="1"/>
  <c r="CB314" i="2"/>
  <c r="DB313" i="2"/>
  <c r="DB315" i="2" s="1"/>
  <c r="DB314" i="2"/>
  <c r="DD300" i="2"/>
  <c r="DE300" i="2" s="1"/>
  <c r="DF300" i="2" s="1"/>
  <c r="DG300" i="2" s="1"/>
  <c r="DH300" i="2" s="1"/>
  <c r="CC308" i="2"/>
  <c r="CC310" i="2"/>
  <c r="CC303" i="2"/>
  <c r="DC301" i="2"/>
  <c r="DC305" i="2"/>
  <c r="DC309" i="2"/>
  <c r="CC302" i="2"/>
  <c r="CC306" i="2"/>
  <c r="CC312" i="2"/>
  <c r="DC304" i="2"/>
  <c r="DC310" i="2"/>
  <c r="DC303" i="2"/>
  <c r="CC309" i="2"/>
  <c r="CC307" i="2"/>
  <c r="CC311" i="2"/>
  <c r="DC311" i="2"/>
  <c r="DC312" i="2"/>
  <c r="DC308" i="2"/>
  <c r="CC304" i="2"/>
  <c r="CC305" i="2"/>
  <c r="CC301" i="2"/>
  <c r="DC306" i="2"/>
  <c r="DC302" i="2"/>
  <c r="DC307" i="2"/>
  <c r="AC67" i="10"/>
  <c r="AC68" i="10" s="1"/>
  <c r="AD13" i="18"/>
  <c r="AD12" i="18" s="1"/>
  <c r="AD10" i="18"/>
  <c r="AE26" i="10"/>
  <c r="AJ26" i="10"/>
  <c r="N26" i="10"/>
  <c r="U26" i="10"/>
  <c r="AH26" i="10"/>
  <c r="O26" i="10"/>
  <c r="AK26" i="10"/>
  <c r="P26" i="10"/>
  <c r="W26" i="10"/>
  <c r="AG26" i="10"/>
  <c r="AL26" i="10"/>
  <c r="K26" i="10"/>
  <c r="E26" i="10"/>
  <c r="AC26" i="10"/>
  <c r="V26" i="10"/>
  <c r="AA26" i="10"/>
  <c r="C26" i="10"/>
  <c r="G26" i="10"/>
  <c r="Y26" i="10"/>
  <c r="M26" i="10"/>
  <c r="F26" i="10"/>
  <c r="AD26" i="10"/>
  <c r="X26" i="10"/>
  <c r="H26" i="10"/>
  <c r="AB26" i="10"/>
  <c r="D26" i="10"/>
  <c r="AI26" i="10"/>
  <c r="I26" i="10"/>
  <c r="Q26" i="10"/>
  <c r="J26" i="10"/>
  <c r="S26" i="10"/>
  <c r="R26" i="10"/>
  <c r="L26" i="10"/>
  <c r="Z26" i="10"/>
  <c r="AF26" i="10"/>
  <c r="T26" i="10"/>
  <c r="AE16" i="10"/>
  <c r="AE8" i="18" s="1"/>
  <c r="AE6" i="18" s="1"/>
  <c r="AD17" i="10"/>
  <c r="AD59" i="10"/>
  <c r="AC60" i="10"/>
  <c r="S36" i="2"/>
  <c r="T36" i="2"/>
  <c r="T35" i="2"/>
  <c r="T34" i="2"/>
  <c r="T33" i="2"/>
  <c r="T32" i="2"/>
  <c r="T31" i="2"/>
  <c r="T30" i="2"/>
  <c r="T29" i="2"/>
  <c r="T28" i="2"/>
  <c r="T27" i="2"/>
  <c r="T26" i="2"/>
  <c r="T25" i="2"/>
  <c r="T24" i="2"/>
  <c r="T23" i="2"/>
  <c r="T22" i="2"/>
  <c r="T21" i="2"/>
  <c r="T20" i="2"/>
  <c r="T19" i="2"/>
  <c r="T18" i="2"/>
  <c r="T17" i="2"/>
  <c r="T16" i="2"/>
  <c r="T15" i="2"/>
  <c r="T14" i="2"/>
  <c r="T13" i="2"/>
  <c r="T12" i="2"/>
  <c r="T11" i="2"/>
  <c r="T10" i="2"/>
  <c r="T9" i="2"/>
  <c r="T8" i="2"/>
  <c r="T7" i="2"/>
  <c r="P36" i="2"/>
  <c r="W36" i="2" s="1"/>
  <c r="P35" i="2"/>
  <c r="P34" i="2"/>
  <c r="P33" i="2"/>
  <c r="P32" i="2"/>
  <c r="P31" i="2"/>
  <c r="P30" i="2"/>
  <c r="P29" i="2"/>
  <c r="P28" i="2"/>
  <c r="P27" i="2"/>
  <c r="P26" i="2"/>
  <c r="P25" i="2"/>
  <c r="P24" i="2"/>
  <c r="P23" i="2"/>
  <c r="P22" i="2"/>
  <c r="P21" i="2"/>
  <c r="P20" i="2"/>
  <c r="P19" i="2"/>
  <c r="P18" i="2"/>
  <c r="P17" i="2"/>
  <c r="P16" i="2"/>
  <c r="P15" i="2"/>
  <c r="P14" i="2"/>
  <c r="P13" i="2"/>
  <c r="P12" i="2"/>
  <c r="P11" i="2"/>
  <c r="P10" i="2"/>
  <c r="P9" i="2"/>
  <c r="P8" i="2"/>
  <c r="P7" i="2"/>
  <c r="AN33" i="10" l="1"/>
  <c r="AN46" i="10"/>
  <c r="BA46" i="10"/>
  <c r="CE40" i="10"/>
  <c r="CE46" i="10"/>
  <c r="CN53" i="10"/>
  <c r="AO33" i="10"/>
  <c r="BX53" i="10"/>
  <c r="BI53" i="10"/>
  <c r="CF43" i="10"/>
  <c r="BE36" i="10"/>
  <c r="AP33" i="10"/>
  <c r="AP30" i="10" s="1"/>
  <c r="AO46" i="10"/>
  <c r="BE46" i="10"/>
  <c r="CS33" i="10"/>
  <c r="CX46" i="10"/>
  <c r="DC36" i="10"/>
  <c r="DD43" i="10"/>
  <c r="AP46" i="10"/>
  <c r="AO43" i="10"/>
  <c r="AO40" i="10" s="1"/>
  <c r="AN56" i="10"/>
  <c r="BU46" i="10"/>
  <c r="BQ33" i="10"/>
  <c r="CB53" i="10"/>
  <c r="CB50" i="10" s="1"/>
  <c r="CE33" i="10"/>
  <c r="CD33" i="10"/>
  <c r="DD53" i="10"/>
  <c r="BV43" i="10"/>
  <c r="CQ53" i="10"/>
  <c r="BR46" i="10"/>
  <c r="AS20" i="10"/>
  <c r="BF46" i="10"/>
  <c r="DA33" i="10"/>
  <c r="DE33" i="10"/>
  <c r="CH46" i="10"/>
  <c r="BI33" i="10"/>
  <c r="BI30" i="10" s="1"/>
  <c r="CM33" i="10"/>
  <c r="CL53" i="10"/>
  <c r="CL50" i="10" s="1"/>
  <c r="CW53" i="10"/>
  <c r="BS43" i="10"/>
  <c r="AU316" i="11"/>
  <c r="AM43" i="10"/>
  <c r="AM40" i="10" s="1"/>
  <c r="AN36" i="10"/>
  <c r="DD46" i="10"/>
  <c r="BV33" i="10"/>
  <c r="CE36" i="10"/>
  <c r="CE30" i="10" s="1"/>
  <c r="BX36" i="10"/>
  <c r="BI36" i="10"/>
  <c r="BW56" i="10"/>
  <c r="CN36" i="10"/>
  <c r="BD56" i="10"/>
  <c r="DC53" i="10"/>
  <c r="AQ316" i="11"/>
  <c r="AN43" i="10"/>
  <c r="AN40" i="10" s="1"/>
  <c r="CB46" i="10"/>
  <c r="BA56" i="10"/>
  <c r="BF53" i="10"/>
  <c r="BG33" i="10"/>
  <c r="CM46" i="10"/>
  <c r="CT43" i="10"/>
  <c r="CT40" i="10" s="1"/>
  <c r="CX56" i="10"/>
  <c r="BO46" i="10"/>
  <c r="CV46" i="10"/>
  <c r="CW36" i="10"/>
  <c r="CW30" i="10" s="1"/>
  <c r="CI56" i="10"/>
  <c r="BS33" i="10"/>
  <c r="BS30" i="10" s="1"/>
  <c r="AU317" i="11"/>
  <c r="AU318" i="11"/>
  <c r="BU53" i="10"/>
  <c r="CC46" i="10"/>
  <c r="BP56" i="10"/>
  <c r="BF43" i="10"/>
  <c r="BF40" i="10" s="1"/>
  <c r="BO43" i="10"/>
  <c r="BY56" i="10"/>
  <c r="CX43" i="10"/>
  <c r="BP53" i="10"/>
  <c r="BP50" i="10" s="1"/>
  <c r="CK56" i="10"/>
  <c r="BO53" i="10"/>
  <c r="BJ43" i="10"/>
  <c r="CL43" i="10"/>
  <c r="CW56" i="10"/>
  <c r="CW50" i="10" s="1"/>
  <c r="DD56" i="10"/>
  <c r="AQ317" i="11"/>
  <c r="AQ318" i="11"/>
  <c r="AP43" i="10"/>
  <c r="AP40" i="10" s="1"/>
  <c r="CW46" i="10"/>
  <c r="CW40" i="10" s="1"/>
  <c r="DA46" i="10"/>
  <c r="BS53" i="10"/>
  <c r="BS50" i="10" s="1"/>
  <c r="DK40" i="10"/>
  <c r="AO56" i="10"/>
  <c r="AO53" i="10"/>
  <c r="CX33" i="10"/>
  <c r="CX30" i="10" s="1"/>
  <c r="BZ46" i="10"/>
  <c r="BS46" i="10"/>
  <c r="AP56" i="10"/>
  <c r="CO33" i="10"/>
  <c r="CC53" i="10"/>
  <c r="BF33" i="10"/>
  <c r="BF30" i="10" s="1"/>
  <c r="BZ36" i="10"/>
  <c r="DA36" i="10"/>
  <c r="DA30" i="10" s="1"/>
  <c r="AO36" i="10"/>
  <c r="AO30" i="10" s="1"/>
  <c r="BK53" i="10"/>
  <c r="CM53" i="10"/>
  <c r="BY36" i="10"/>
  <c r="BY30" i="10" s="1"/>
  <c r="CC33" i="10"/>
  <c r="CC30" i="10" s="1"/>
  <c r="DB46" i="10"/>
  <c r="BM33" i="10"/>
  <c r="CK33" i="10"/>
  <c r="CU46" i="10"/>
  <c r="CR43" i="10"/>
  <c r="CK36" i="10"/>
  <c r="DE46" i="10"/>
  <c r="DE40" i="10" s="1"/>
  <c r="BE56" i="10"/>
  <c r="BE50" i="10" s="1"/>
  <c r="CD53" i="10"/>
  <c r="CO46" i="10"/>
  <c r="CO40" i="10" s="1"/>
  <c r="CU56" i="10"/>
  <c r="BD36" i="10"/>
  <c r="BD30" i="10" s="1"/>
  <c r="CN43" i="10"/>
  <c r="BU43" i="10"/>
  <c r="CG43" i="10"/>
  <c r="BV53" i="10"/>
  <c r="BV50" i="10" s="1"/>
  <c r="CY56" i="10"/>
  <c r="BH53" i="10"/>
  <c r="CR46" i="10"/>
  <c r="CY36" i="10"/>
  <c r="BZ43" i="10"/>
  <c r="BN36" i="10"/>
  <c r="CV56" i="10"/>
  <c r="CV50" i="10" s="1"/>
  <c r="BG36" i="10"/>
  <c r="BH43" i="10"/>
  <c r="BM36" i="10"/>
  <c r="CJ36" i="10"/>
  <c r="AX43" i="10"/>
  <c r="CZ46" i="10"/>
  <c r="CZ40" i="10" s="1"/>
  <c r="DC56" i="10"/>
  <c r="BR43" i="10"/>
  <c r="CA56" i="10"/>
  <c r="CI36" i="10"/>
  <c r="CI30" i="10" s="1"/>
  <c r="CH43" i="10"/>
  <c r="CH40" i="10" s="1"/>
  <c r="BN43" i="10"/>
  <c r="AV33" i="10"/>
  <c r="BC53" i="10"/>
  <c r="AZ53" i="10"/>
  <c r="AV36" i="10"/>
  <c r="BC56" i="10"/>
  <c r="AU46" i="10"/>
  <c r="AR43" i="10"/>
  <c r="AR40" i="10" s="1"/>
  <c r="AX53" i="10"/>
  <c r="AZ36" i="10"/>
  <c r="AY33" i="10"/>
  <c r="AX36" i="10"/>
  <c r="BK46" i="10"/>
  <c r="CC43" i="10"/>
  <c r="DB53" i="10"/>
  <c r="BK33" i="10"/>
  <c r="CQ33" i="10"/>
  <c r="CQ30" i="10" s="1"/>
  <c r="DB33" i="10"/>
  <c r="BM43" i="10"/>
  <c r="CU53" i="10"/>
  <c r="DF33" i="10"/>
  <c r="DF30" i="10" s="1"/>
  <c r="BL33" i="10"/>
  <c r="AX56" i="10"/>
  <c r="DE36" i="10"/>
  <c r="BE43" i="10"/>
  <c r="BE40" i="10" s="1"/>
  <c r="CD36" i="10"/>
  <c r="CO36" i="10"/>
  <c r="BJ46" i="10"/>
  <c r="BJ40" i="10" s="1"/>
  <c r="BW53" i="10"/>
  <c r="BX33" i="10"/>
  <c r="BX30" i="10" s="1"/>
  <c r="BT33" i="10"/>
  <c r="BT30" i="10" s="1"/>
  <c r="BL46" i="10"/>
  <c r="CG53" i="10"/>
  <c r="CS46" i="10"/>
  <c r="CS40" i="10" s="1"/>
  <c r="CN56" i="10"/>
  <c r="CN50" i="10" s="1"/>
  <c r="BU56" i="10"/>
  <c r="CG56" i="10"/>
  <c r="BV36" i="10"/>
  <c r="CY43" i="10"/>
  <c r="BH36" i="10"/>
  <c r="CR36" i="10"/>
  <c r="BA53" i="10"/>
  <c r="CZ36" i="10"/>
  <c r="CZ30" i="10" s="1"/>
  <c r="DC43" i="10"/>
  <c r="BR56" i="10"/>
  <c r="BR50" i="10" s="1"/>
  <c r="CA43" i="10"/>
  <c r="CA40" i="10" s="1"/>
  <c r="CJ33" i="10"/>
  <c r="AV56" i="10"/>
  <c r="AX33" i="10"/>
  <c r="AX30" i="10" s="1"/>
  <c r="AZ33" i="10"/>
  <c r="AZ30" i="10" s="1"/>
  <c r="AT43" i="10"/>
  <c r="AZ56" i="10"/>
  <c r="AZ50" i="10" s="1"/>
  <c r="AV46" i="10"/>
  <c r="BC43" i="10"/>
  <c r="AR56" i="10"/>
  <c r="AV53" i="10"/>
  <c r="AY43" i="10"/>
  <c r="AY56" i="10"/>
  <c r="BK36" i="10"/>
  <c r="CM36" i="10"/>
  <c r="BY46" i="10"/>
  <c r="BY40" i="10" s="1"/>
  <c r="CC56" i="10"/>
  <c r="DB36" i="10"/>
  <c r="BK56" i="10"/>
  <c r="CQ43" i="10"/>
  <c r="CQ40" i="10" s="1"/>
  <c r="DB43" i="10"/>
  <c r="BM56" i="10"/>
  <c r="CK43" i="10"/>
  <c r="CU36" i="10"/>
  <c r="DF43" i="10"/>
  <c r="DF40" i="10" s="1"/>
  <c r="BL43" i="10"/>
  <c r="CR33" i="10"/>
  <c r="CK46" i="10"/>
  <c r="AU43" i="10"/>
  <c r="BJ53" i="10"/>
  <c r="BJ50" i="10" s="1"/>
  <c r="BW46" i="10"/>
  <c r="BW40" i="10" s="1"/>
  <c r="CL46" i="10"/>
  <c r="CL40" i="10" s="1"/>
  <c r="BX56" i="10"/>
  <c r="BT43" i="10"/>
  <c r="BT40" i="10" s="1"/>
  <c r="BL53" i="10"/>
  <c r="CG46" i="10"/>
  <c r="CS53" i="10"/>
  <c r="CU33" i="10"/>
  <c r="BD46" i="10"/>
  <c r="BD40" i="10" s="1"/>
  <c r="CY46" i="10"/>
  <c r="BZ33" i="10"/>
  <c r="BZ30" i="10" s="1"/>
  <c r="BN53" i="10"/>
  <c r="CV33" i="10"/>
  <c r="CV30" i="10" s="1"/>
  <c r="BG46" i="10"/>
  <c r="BG40" i="10" s="1"/>
  <c r="BH33" i="10"/>
  <c r="BH30" i="10" s="1"/>
  <c r="BM53" i="10"/>
  <c r="CJ46" i="10"/>
  <c r="AU56" i="10"/>
  <c r="CI46" i="10"/>
  <c r="CH33" i="10"/>
  <c r="BN33" i="10"/>
  <c r="BN30" i="10" s="1"/>
  <c r="CJ43" i="10"/>
  <c r="BC36" i="10"/>
  <c r="BC30" i="10" s="1"/>
  <c r="AS33" i="10"/>
  <c r="AS30" i="10" s="1"/>
  <c r="AT56" i="10"/>
  <c r="AY36" i="10"/>
  <c r="AU53" i="10"/>
  <c r="AT33" i="10"/>
  <c r="AY53" i="10"/>
  <c r="AY46" i="10"/>
  <c r="AY40" i="10" s="1"/>
  <c r="AR36" i="10"/>
  <c r="BC46" i="10"/>
  <c r="AW33" i="10"/>
  <c r="AW53" i="10"/>
  <c r="AS46" i="10"/>
  <c r="BY53" i="10"/>
  <c r="BY50" i="10" s="1"/>
  <c r="BK43" i="10"/>
  <c r="CQ56" i="10"/>
  <c r="DB56" i="10"/>
  <c r="DF56" i="10"/>
  <c r="DF50" i="10" s="1"/>
  <c r="BL56" i="10"/>
  <c r="BL50" i="10" s="1"/>
  <c r="CR56" i="10"/>
  <c r="CK53" i="10"/>
  <c r="CK50" i="10" s="1"/>
  <c r="AS56" i="10"/>
  <c r="DE53" i="10"/>
  <c r="BE33" i="10"/>
  <c r="BE30" i="10" s="1"/>
  <c r="CD46" i="10"/>
  <c r="CD40" i="10" s="1"/>
  <c r="CO53" i="10"/>
  <c r="CO50" i="10" s="1"/>
  <c r="BJ36" i="10"/>
  <c r="BW36" i="10"/>
  <c r="BW30" i="10" s="1"/>
  <c r="BX43" i="10"/>
  <c r="BX40" i="10" s="1"/>
  <c r="BT56" i="10"/>
  <c r="BT50" i="10" s="1"/>
  <c r="BL36" i="10"/>
  <c r="CG36" i="10"/>
  <c r="CS36" i="10"/>
  <c r="CS30" i="10" s="1"/>
  <c r="CU43" i="10"/>
  <c r="BD53" i="10"/>
  <c r="CN33" i="10"/>
  <c r="BU33" i="10"/>
  <c r="BU30" i="10" s="1"/>
  <c r="CG33" i="10"/>
  <c r="BV46" i="10"/>
  <c r="CY33" i="10"/>
  <c r="BH46" i="10"/>
  <c r="CR53" i="10"/>
  <c r="CY53" i="10"/>
  <c r="BZ56" i="10"/>
  <c r="BZ50" i="10" s="1"/>
  <c r="BN46" i="10"/>
  <c r="CV43" i="10"/>
  <c r="CV40" i="10" s="1"/>
  <c r="BG53" i="10"/>
  <c r="BH56" i="10"/>
  <c r="BM46" i="10"/>
  <c r="CJ53" i="10"/>
  <c r="BB43" i="10"/>
  <c r="BB40" i="10" s="1"/>
  <c r="AS43" i="10"/>
  <c r="CZ53" i="10"/>
  <c r="DC33" i="10"/>
  <c r="DC30" i="10" s="1"/>
  <c r="BR33" i="10"/>
  <c r="BR30" i="10" s="1"/>
  <c r="CA33" i="10"/>
  <c r="CA30" i="10" s="1"/>
  <c r="CI53" i="10"/>
  <c r="CI50" i="10" s="1"/>
  <c r="CH56" i="10"/>
  <c r="CH50" i="10" s="1"/>
  <c r="BN56" i="10"/>
  <c r="CJ56" i="10"/>
  <c r="AU33" i="10"/>
  <c r="AR53" i="10"/>
  <c r="AZ43" i="10"/>
  <c r="AT36" i="10"/>
  <c r="AT53" i="10"/>
  <c r="AZ46" i="10"/>
  <c r="AU36" i="10"/>
  <c r="AW43" i="10"/>
  <c r="AW40" i="10" s="1"/>
  <c r="AT46" i="10"/>
  <c r="AR33" i="10"/>
  <c r="AV43" i="10"/>
  <c r="AX46" i="10"/>
  <c r="AW36" i="10"/>
  <c r="AS53" i="10"/>
  <c r="BB56" i="10"/>
  <c r="BB50" i="10" s="1"/>
  <c r="AW56" i="10"/>
  <c r="DB20" i="10"/>
  <c r="DK30" i="10"/>
  <c r="DJ40" i="10"/>
  <c r="AR50" i="10"/>
  <c r="DM40" i="10"/>
  <c r="DO40" i="10"/>
  <c r="CI40" i="10"/>
  <c r="DR40" i="10"/>
  <c r="DI300" i="2"/>
  <c r="DH306" i="2"/>
  <c r="DH307" i="2"/>
  <c r="DH305" i="2"/>
  <c r="DH311" i="2"/>
  <c r="DH302" i="2"/>
  <c r="DH304" i="2"/>
  <c r="DH309" i="2"/>
  <c r="DH312" i="2"/>
  <c r="DH308" i="2"/>
  <c r="DH310" i="2"/>
  <c r="DH301" i="2"/>
  <c r="DH303" i="2"/>
  <c r="CH312" i="2"/>
  <c r="CH302" i="2"/>
  <c r="CH308" i="2"/>
  <c r="CH303" i="2"/>
  <c r="CH307" i="2"/>
  <c r="CH309" i="2"/>
  <c r="CH304" i="2"/>
  <c r="CH306" i="2"/>
  <c r="CH305" i="2"/>
  <c r="CH310" i="2"/>
  <c r="CH301" i="2"/>
  <c r="CH311" i="2"/>
  <c r="DH40" i="10"/>
  <c r="AQ314" i="11"/>
  <c r="BR20" i="10"/>
  <c r="BI20" i="10"/>
  <c r="DQ20" i="10"/>
  <c r="BT20" i="10"/>
  <c r="CA20" i="10"/>
  <c r="BZ20" i="10"/>
  <c r="DI30" i="10"/>
  <c r="BU20" i="10"/>
  <c r="CO20" i="10"/>
  <c r="CP20" i="10"/>
  <c r="CC20" i="10"/>
  <c r="BO20" i="10"/>
  <c r="DP50" i="10"/>
  <c r="AU313" i="11"/>
  <c r="DO30" i="10"/>
  <c r="DH50" i="10"/>
  <c r="DG50" i="10"/>
  <c r="AQ309" i="11"/>
  <c r="BB30" i="10"/>
  <c r="DD30" i="10"/>
  <c r="CM30" i="10"/>
  <c r="BB20" i="10"/>
  <c r="DQ30" i="10"/>
  <c r="CN20" i="10"/>
  <c r="CU20" i="10"/>
  <c r="CF50" i="10"/>
  <c r="CW20" i="10"/>
  <c r="AQ315" i="11"/>
  <c r="AQ50" i="10"/>
  <c r="BQ40" i="10"/>
  <c r="AQ313" i="11"/>
  <c r="CQ50" i="10"/>
  <c r="CJ20" i="10"/>
  <c r="DO20" i="10"/>
  <c r="BA40" i="10"/>
  <c r="DL50" i="10"/>
  <c r="CK20" i="10"/>
  <c r="AU310" i="11"/>
  <c r="DP20" i="10"/>
  <c r="AU314" i="11"/>
  <c r="DP40" i="10"/>
  <c r="CF40" i="10"/>
  <c r="AU309" i="11"/>
  <c r="DQ40" i="10"/>
  <c r="CA50" i="10"/>
  <c r="DN40" i="10"/>
  <c r="BH50" i="10"/>
  <c r="CZ50" i="10"/>
  <c r="CZ20" i="10"/>
  <c r="DC40" i="10"/>
  <c r="CI20" i="10"/>
  <c r="DO50" i="10"/>
  <c r="CT20" i="10"/>
  <c r="CH20" i="10"/>
  <c r="BW20" i="10"/>
  <c r="CF20" i="10"/>
  <c r="DM30" i="10"/>
  <c r="DR20" i="10"/>
  <c r="BN20" i="10"/>
  <c r="BS20" i="10"/>
  <c r="BM20" i="10"/>
  <c r="DH20" i="10"/>
  <c r="AN50" i="10"/>
  <c r="CT30" i="10"/>
  <c r="CX40" i="10"/>
  <c r="BJ30" i="10"/>
  <c r="CL30" i="10"/>
  <c r="BQ50" i="10"/>
  <c r="CB20" i="10"/>
  <c r="BP40" i="10"/>
  <c r="CP40" i="10"/>
  <c r="BO30" i="10"/>
  <c r="DJ50" i="10"/>
  <c r="AO50" i="10"/>
  <c r="DF20" i="10"/>
  <c r="AM30" i="10"/>
  <c r="AN30" i="10"/>
  <c r="AQ30" i="10"/>
  <c r="BQ30" i="10"/>
  <c r="DL20" i="10"/>
  <c r="CD30" i="10"/>
  <c r="CE20" i="10"/>
  <c r="BY20" i="10"/>
  <c r="DI20" i="10"/>
  <c r="BX20" i="10"/>
  <c r="BA30" i="10"/>
  <c r="DQ50" i="10"/>
  <c r="BQ20" i="10"/>
  <c r="BK20" i="10"/>
  <c r="CT50" i="10"/>
  <c r="CQ20" i="10"/>
  <c r="CV20" i="10"/>
  <c r="DE20" i="10"/>
  <c r="CD20" i="10"/>
  <c r="BE20" i="10"/>
  <c r="DA20" i="10"/>
  <c r="DM20" i="10"/>
  <c r="AU312" i="11"/>
  <c r="CG20" i="10"/>
  <c r="BV20" i="10"/>
  <c r="CY20" i="10"/>
  <c r="DK20" i="10"/>
  <c r="BH20" i="10"/>
  <c r="CR20" i="10"/>
  <c r="DR30" i="10"/>
  <c r="DJ30" i="10"/>
  <c r="BM50" i="10"/>
  <c r="DG40" i="10"/>
  <c r="DC20" i="10"/>
  <c r="DN20" i="10"/>
  <c r="CH30" i="10"/>
  <c r="CB40" i="10"/>
  <c r="BL20" i="10"/>
  <c r="CP50" i="10"/>
  <c r="CB30" i="10"/>
  <c r="DI40" i="10"/>
  <c r="BP20" i="10"/>
  <c r="AU315" i="11"/>
  <c r="DL40" i="10"/>
  <c r="BO50" i="10"/>
  <c r="DE50" i="10"/>
  <c r="AU311" i="11"/>
  <c r="BI40" i="10"/>
  <c r="CM40" i="10"/>
  <c r="CS50" i="10"/>
  <c r="DN50" i="10"/>
  <c r="DA40" i="10"/>
  <c r="BD20" i="10"/>
  <c r="CN40" i="10"/>
  <c r="CP30" i="10"/>
  <c r="BG50" i="10"/>
  <c r="DN30" i="10"/>
  <c r="DK50" i="10"/>
  <c r="BJ20" i="10"/>
  <c r="CL20" i="10"/>
  <c r="DJ20" i="10"/>
  <c r="BG20" i="10"/>
  <c r="DG30" i="10"/>
  <c r="AP50" i="10"/>
  <c r="AM50" i="10"/>
  <c r="AQ40" i="10"/>
  <c r="DL30" i="10"/>
  <c r="BP30" i="10"/>
  <c r="CS20" i="10"/>
  <c r="BF50" i="10"/>
  <c r="DD20" i="10"/>
  <c r="CM20" i="10"/>
  <c r="CX20" i="10"/>
  <c r="CX50" i="10"/>
  <c r="AQ310" i="11"/>
  <c r="CD50" i="10"/>
  <c r="AR20" i="10"/>
  <c r="BI50" i="10"/>
  <c r="CM50" i="10"/>
  <c r="CF30" i="10"/>
  <c r="DP30" i="10"/>
  <c r="DA50" i="10"/>
  <c r="DM50" i="10"/>
  <c r="BD50" i="10"/>
  <c r="AQ311" i="11"/>
  <c r="DD50" i="10"/>
  <c r="DH30" i="10"/>
  <c r="BA20" i="10"/>
  <c r="AU308" i="11"/>
  <c r="DG20" i="10"/>
  <c r="AQ308" i="11"/>
  <c r="DG311" i="2"/>
  <c r="DG304" i="2"/>
  <c r="DG309" i="2"/>
  <c r="DG301" i="2"/>
  <c r="DG306" i="2"/>
  <c r="DG303" i="2"/>
  <c r="DG307" i="2"/>
  <c r="DG310" i="2"/>
  <c r="DG305" i="2"/>
  <c r="DG302" i="2"/>
  <c r="DG312" i="2"/>
  <c r="DG308" i="2"/>
  <c r="CG308" i="2"/>
  <c r="CG307" i="2"/>
  <c r="CG305" i="2"/>
  <c r="CG309" i="2"/>
  <c r="CG301" i="2"/>
  <c r="CG304" i="2"/>
  <c r="CG310" i="2"/>
  <c r="CG306" i="2"/>
  <c r="CG311" i="2"/>
  <c r="CG302" i="2"/>
  <c r="CG312" i="2"/>
  <c r="CG303" i="2"/>
  <c r="AD9" i="18"/>
  <c r="AD64" i="10" s="1"/>
  <c r="AD65" i="10" s="1"/>
  <c r="AD29" i="18"/>
  <c r="DF309" i="2"/>
  <c r="DF303" i="2"/>
  <c r="DF311" i="2"/>
  <c r="DF312" i="2"/>
  <c r="DF305" i="2"/>
  <c r="DF304" i="2"/>
  <c r="DF308" i="2"/>
  <c r="DF301" i="2"/>
  <c r="DF310" i="2"/>
  <c r="DF307" i="2"/>
  <c r="DF306" i="2"/>
  <c r="DF302" i="2"/>
  <c r="CF302" i="2"/>
  <c r="CF305" i="2"/>
  <c r="CF309" i="2"/>
  <c r="CF308" i="2"/>
  <c r="CF303" i="2"/>
  <c r="CF301" i="2"/>
  <c r="CF306" i="2"/>
  <c r="CF307" i="2"/>
  <c r="CF310" i="2"/>
  <c r="CF312" i="2"/>
  <c r="CF311" i="2"/>
  <c r="CF304" i="2"/>
  <c r="M20" i="10"/>
  <c r="AD20" i="10"/>
  <c r="K20" i="10"/>
  <c r="R20" i="10"/>
  <c r="AE22" i="18"/>
  <c r="AE21" i="18" s="1"/>
  <c r="AE25" i="18"/>
  <c r="AE24" i="18" s="1"/>
  <c r="AL20" i="10"/>
  <c r="Z20" i="10"/>
  <c r="J20" i="10"/>
  <c r="Y20" i="10"/>
  <c r="N20" i="10"/>
  <c r="AA53" i="10"/>
  <c r="U53" i="10"/>
  <c r="X36" i="10"/>
  <c r="J36" i="10"/>
  <c r="V36" i="10"/>
  <c r="AE20" i="10"/>
  <c r="AC53" i="10"/>
  <c r="P36" i="10"/>
  <c r="X20" i="10"/>
  <c r="I20" i="10"/>
  <c r="P53" i="10"/>
  <c r="H36" i="10"/>
  <c r="AF53" i="10"/>
  <c r="G36" i="10"/>
  <c r="D20" i="10"/>
  <c r="AG20" i="10"/>
  <c r="Q20" i="10"/>
  <c r="AH20" i="10"/>
  <c r="F20" i="10"/>
  <c r="AK20" i="10"/>
  <c r="S20" i="10"/>
  <c r="G20" i="10"/>
  <c r="AD53" i="10"/>
  <c r="L20" i="10"/>
  <c r="H20" i="10"/>
  <c r="U20" i="10"/>
  <c r="P20" i="10"/>
  <c r="AJ36" i="10"/>
  <c r="AH53" i="10"/>
  <c r="AJ20" i="10"/>
  <c r="Q53" i="10"/>
  <c r="AB20" i="10"/>
  <c r="J53" i="10"/>
  <c r="AG53" i="10"/>
  <c r="F36" i="10"/>
  <c r="AF36" i="10"/>
  <c r="D36" i="10"/>
  <c r="Y36" i="10"/>
  <c r="M36" i="10"/>
  <c r="O53" i="10"/>
  <c r="AL53" i="10"/>
  <c r="S53" i="10"/>
  <c r="L36" i="10"/>
  <c r="D53" i="10"/>
  <c r="I36" i="10"/>
  <c r="AK36" i="10"/>
  <c r="G53" i="10"/>
  <c r="Z53" i="10"/>
  <c r="AL36" i="10"/>
  <c r="S36" i="10"/>
  <c r="V53" i="10"/>
  <c r="AB36" i="10"/>
  <c r="AI36" i="10"/>
  <c r="E20" i="10"/>
  <c r="R36" i="10"/>
  <c r="C20" i="10"/>
  <c r="T20" i="10"/>
  <c r="V20" i="10"/>
  <c r="O20" i="10"/>
  <c r="W36" i="10"/>
  <c r="C36" i="10"/>
  <c r="Z36" i="10"/>
  <c r="AC20" i="10"/>
  <c r="AJ53" i="10"/>
  <c r="C53" i="10"/>
  <c r="AH36" i="10"/>
  <c r="AE36" i="10"/>
  <c r="AB53" i="10"/>
  <c r="K36" i="10"/>
  <c r="H53" i="10"/>
  <c r="I53" i="10"/>
  <c r="K53" i="10"/>
  <c r="AC36" i="10"/>
  <c r="N36" i="10"/>
  <c r="T53" i="10"/>
  <c r="Q36" i="10"/>
  <c r="AI53" i="10"/>
  <c r="X53" i="10"/>
  <c r="L53" i="10"/>
  <c r="R53" i="10"/>
  <c r="E53" i="10"/>
  <c r="M53" i="10"/>
  <c r="AA36" i="10"/>
  <c r="W53" i="10"/>
  <c r="Y53" i="10"/>
  <c r="U36" i="10"/>
  <c r="E36" i="10"/>
  <c r="T36" i="10"/>
  <c r="AE53" i="10"/>
  <c r="AK53" i="10"/>
  <c r="O36" i="10"/>
  <c r="AA20" i="10"/>
  <c r="AF20" i="10"/>
  <c r="AD36" i="10"/>
  <c r="N53" i="10"/>
  <c r="F53" i="10"/>
  <c r="AG36" i="10"/>
  <c r="AI20" i="10"/>
  <c r="W20" i="10"/>
  <c r="AU307" i="11"/>
  <c r="AQ307" i="11"/>
  <c r="DE306" i="2"/>
  <c r="DE302" i="2"/>
  <c r="DE304" i="2"/>
  <c r="DE308" i="2"/>
  <c r="DE301" i="2"/>
  <c r="DE309" i="2"/>
  <c r="DE303" i="2"/>
  <c r="DE307" i="2"/>
  <c r="DE311" i="2"/>
  <c r="DE312" i="2"/>
  <c r="DE310" i="2"/>
  <c r="DE305" i="2"/>
  <c r="CE304" i="2"/>
  <c r="CE310" i="2"/>
  <c r="CE301" i="2"/>
  <c r="CE308" i="2"/>
  <c r="CE312" i="2"/>
  <c r="CE302" i="2"/>
  <c r="CE309" i="2"/>
  <c r="CE311" i="2"/>
  <c r="CE306" i="2"/>
  <c r="CE305" i="2"/>
  <c r="CE307" i="2"/>
  <c r="CE303" i="2"/>
  <c r="CC314" i="2"/>
  <c r="CC313" i="2"/>
  <c r="CC315" i="2" s="1"/>
  <c r="DC314" i="2"/>
  <c r="DC313" i="2"/>
  <c r="DC315" i="2" s="1"/>
  <c r="CD301" i="2"/>
  <c r="CD307" i="2"/>
  <c r="CD310" i="2"/>
  <c r="DD308" i="2"/>
  <c r="DD304" i="2"/>
  <c r="DD311" i="2"/>
  <c r="CD312" i="2"/>
  <c r="CD303" i="2"/>
  <c r="CD306" i="2"/>
  <c r="DD309" i="2"/>
  <c r="DD310" i="2"/>
  <c r="DD307" i="2"/>
  <c r="CD304" i="2"/>
  <c r="CD305" i="2"/>
  <c r="CD311" i="2"/>
  <c r="DD301" i="2"/>
  <c r="DD302" i="2"/>
  <c r="DD312" i="2"/>
  <c r="CD308" i="2"/>
  <c r="CD309" i="2"/>
  <c r="CD302" i="2"/>
  <c r="DD305" i="2"/>
  <c r="DD306" i="2"/>
  <c r="DD303" i="2"/>
  <c r="AD67" i="10"/>
  <c r="AD68" i="10" s="1"/>
  <c r="AE10" i="18"/>
  <c r="AE13" i="18"/>
  <c r="AE12" i="18" s="1"/>
  <c r="E46" i="10"/>
  <c r="X33" i="10"/>
  <c r="Z56" i="10"/>
  <c r="AD46" i="10"/>
  <c r="AH46" i="10"/>
  <c r="H33" i="10"/>
  <c r="AL46" i="10"/>
  <c r="AF46" i="10"/>
  <c r="G56" i="10"/>
  <c r="AJ46" i="10"/>
  <c r="I56" i="10"/>
  <c r="AC56" i="10"/>
  <c r="AG46" i="10"/>
  <c r="AI46" i="10"/>
  <c r="AK46" i="10"/>
  <c r="D56" i="10"/>
  <c r="G33" i="10"/>
  <c r="AC33" i="10"/>
  <c r="I33" i="10"/>
  <c r="F46" i="10"/>
  <c r="D46" i="10"/>
  <c r="R46" i="10"/>
  <c r="AA56" i="10"/>
  <c r="C46" i="10"/>
  <c r="R33" i="10"/>
  <c r="J56" i="10"/>
  <c r="Q33" i="10"/>
  <c r="F33" i="10"/>
  <c r="T46" i="10"/>
  <c r="T33" i="10"/>
  <c r="P46" i="10"/>
  <c r="AF33" i="10"/>
  <c r="AI56" i="10"/>
  <c r="AD56" i="10"/>
  <c r="AF56" i="10"/>
  <c r="L33" i="10"/>
  <c r="Z33" i="10"/>
  <c r="AA33" i="10"/>
  <c r="O46" i="10"/>
  <c r="X56" i="10"/>
  <c r="X46" i="10"/>
  <c r="L46" i="10"/>
  <c r="H56" i="10"/>
  <c r="V33" i="10"/>
  <c r="Q56" i="10"/>
  <c r="AB56" i="10"/>
  <c r="AC46" i="10"/>
  <c r="F56" i="10"/>
  <c r="V56" i="10"/>
  <c r="P33" i="10"/>
  <c r="K46" i="10"/>
  <c r="L56" i="10"/>
  <c r="R56" i="10"/>
  <c r="D33" i="10"/>
  <c r="N46" i="10"/>
  <c r="AE46" i="10"/>
  <c r="AG33" i="10"/>
  <c r="S46" i="10"/>
  <c r="T56" i="10"/>
  <c r="AD33" i="10"/>
  <c r="AB33" i="10"/>
  <c r="M56" i="10"/>
  <c r="E33" i="10"/>
  <c r="H46" i="10"/>
  <c r="AH56" i="10"/>
  <c r="U33" i="10"/>
  <c r="AE33" i="10"/>
  <c r="M46" i="10"/>
  <c r="AB46" i="10"/>
  <c r="J46" i="10"/>
  <c r="Y46" i="10"/>
  <c r="S33" i="10"/>
  <c r="J33" i="10"/>
  <c r="I46" i="10"/>
  <c r="K56" i="10"/>
  <c r="P56" i="10"/>
  <c r="O56" i="10"/>
  <c r="AJ56" i="10"/>
  <c r="AE56" i="10"/>
  <c r="V46" i="10"/>
  <c r="S56" i="10"/>
  <c r="Y56" i="10"/>
  <c r="C56" i="10"/>
  <c r="G46" i="10"/>
  <c r="K33" i="10"/>
  <c r="W33" i="10"/>
  <c r="AK56" i="10"/>
  <c r="O33" i="10"/>
  <c r="N33" i="10"/>
  <c r="AA46" i="10"/>
  <c r="W46" i="10"/>
  <c r="Y33" i="10"/>
  <c r="C33" i="10"/>
  <c r="Q46" i="10"/>
  <c r="E56" i="10"/>
  <c r="AL56" i="10"/>
  <c r="AG56" i="10"/>
  <c r="W56" i="10"/>
  <c r="U56" i="10"/>
  <c r="N56" i="10"/>
  <c r="Z46" i="10"/>
  <c r="U46" i="10"/>
  <c r="AH33" i="10"/>
  <c r="AL33" i="10"/>
  <c r="AK33" i="10"/>
  <c r="AJ33" i="10"/>
  <c r="AI33" i="10"/>
  <c r="AE59" i="10"/>
  <c r="AD60" i="10"/>
  <c r="AF16" i="10"/>
  <c r="AF8" i="18" s="1"/>
  <c r="AF6" i="18" s="1"/>
  <c r="AE17" i="10"/>
  <c r="M7" i="2"/>
  <c r="N7" i="2"/>
  <c r="O7" i="2"/>
  <c r="Q7" i="2"/>
  <c r="R7" i="2"/>
  <c r="S7" i="2"/>
  <c r="BV40" i="10" l="1"/>
  <c r="DC50" i="10"/>
  <c r="CU30" i="10"/>
  <c r="BS40" i="10"/>
  <c r="BX50" i="10"/>
  <c r="BA50" i="10"/>
  <c r="BM40" i="10"/>
  <c r="AU40" i="10"/>
  <c r="CY50" i="10"/>
  <c r="CR40" i="10"/>
  <c r="DB40" i="10"/>
  <c r="BG30" i="10"/>
  <c r="DE30" i="10"/>
  <c r="DD40" i="10"/>
  <c r="AT40" i="10"/>
  <c r="BH40" i="10"/>
  <c r="DB50" i="10"/>
  <c r="BL30" i="10"/>
  <c r="DB30" i="10"/>
  <c r="CC40" i="10"/>
  <c r="CU40" i="10"/>
  <c r="BZ40" i="10"/>
  <c r="BO40" i="10"/>
  <c r="BV30" i="10"/>
  <c r="AT30" i="10"/>
  <c r="CJ50" i="10"/>
  <c r="CN30" i="10"/>
  <c r="AY30" i="10"/>
  <c r="CY40" i="10"/>
  <c r="BR40" i="10"/>
  <c r="BN50" i="10"/>
  <c r="BK50" i="10"/>
  <c r="BU40" i="10"/>
  <c r="AS40" i="10"/>
  <c r="CY30" i="10"/>
  <c r="BW50" i="10"/>
  <c r="AY50" i="10"/>
  <c r="BU50" i="10"/>
  <c r="AR30" i="10"/>
  <c r="AZ40" i="10"/>
  <c r="AT50" i="10"/>
  <c r="BL40" i="10"/>
  <c r="BK30" i="10"/>
  <c r="BM30" i="10"/>
  <c r="CO30" i="10"/>
  <c r="CG30" i="10"/>
  <c r="CR50" i="10"/>
  <c r="CU50" i="10"/>
  <c r="CJ40" i="10"/>
  <c r="CR30" i="10"/>
  <c r="CG50" i="10"/>
  <c r="BK40" i="10"/>
  <c r="AX50" i="10"/>
  <c r="BN40" i="10"/>
  <c r="CJ30" i="10"/>
  <c r="CG40" i="10"/>
  <c r="CC50" i="10"/>
  <c r="AS50" i="10"/>
  <c r="AW30" i="10"/>
  <c r="CK40" i="10"/>
  <c r="AV50" i="10"/>
  <c r="CK30" i="10"/>
  <c r="AU30" i="10"/>
  <c r="BC50" i="10"/>
  <c r="BC40" i="10"/>
  <c r="AV30" i="10"/>
  <c r="AX40" i="10"/>
  <c r="AW50" i="10"/>
  <c r="AU50" i="10"/>
  <c r="AV40" i="10"/>
  <c r="CH313" i="2"/>
  <c r="CH314" i="2"/>
  <c r="DH313" i="2"/>
  <c r="DH314" i="2"/>
  <c r="DJ300" i="2"/>
  <c r="DI301" i="2"/>
  <c r="DI304" i="2"/>
  <c r="DI303" i="2"/>
  <c r="DI305" i="2"/>
  <c r="DI306" i="2"/>
  <c r="DI308" i="2"/>
  <c r="DI309" i="2"/>
  <c r="DI307" i="2"/>
  <c r="DI312" i="2"/>
  <c r="DI310" i="2"/>
  <c r="DI311" i="2"/>
  <c r="DI302" i="2"/>
  <c r="CI305" i="2"/>
  <c r="CI312" i="2"/>
  <c r="CI306" i="2"/>
  <c r="CI307" i="2"/>
  <c r="CI310" i="2"/>
  <c r="CI311" i="2"/>
  <c r="CI304" i="2"/>
  <c r="CI309" i="2"/>
  <c r="CI302" i="2"/>
  <c r="CI303" i="2"/>
  <c r="CI308" i="2"/>
  <c r="CI301" i="2"/>
  <c r="DG314" i="2"/>
  <c r="DG313" i="2"/>
  <c r="CG313" i="2"/>
  <c r="CG314" i="2"/>
  <c r="AE9" i="18"/>
  <c r="AE64" i="10" s="1"/>
  <c r="AE65" i="10" s="1"/>
  <c r="AE29" i="18"/>
  <c r="AH50" i="10"/>
  <c r="G30" i="10"/>
  <c r="J50" i="10"/>
  <c r="AH30" i="10"/>
  <c r="AK50" i="10"/>
  <c r="AD50" i="10"/>
  <c r="L50" i="10"/>
  <c r="AC30" i="10"/>
  <c r="O50" i="10"/>
  <c r="AB30" i="10"/>
  <c r="V30" i="10"/>
  <c r="DF313" i="2"/>
  <c r="DG315" i="2" s="1"/>
  <c r="DF314" i="2"/>
  <c r="CF313" i="2"/>
  <c r="CF314" i="2"/>
  <c r="O30" i="10"/>
  <c r="Y50" i="10"/>
  <c r="N50" i="10"/>
  <c r="R50" i="10"/>
  <c r="X30" i="10"/>
  <c r="D30" i="10"/>
  <c r="AF25" i="18"/>
  <c r="AF24" i="18" s="1"/>
  <c r="AF22" i="18"/>
  <c r="AF21" i="18" s="1"/>
  <c r="F30" i="10"/>
  <c r="U50" i="10"/>
  <c r="H50" i="10"/>
  <c r="AA50" i="10"/>
  <c r="P50" i="10"/>
  <c r="AC50" i="10"/>
  <c r="L30" i="10"/>
  <c r="J30" i="10"/>
  <c r="P30" i="10"/>
  <c r="H30" i="10"/>
  <c r="AF50" i="10"/>
  <c r="AJ30" i="10"/>
  <c r="AF30" i="10"/>
  <c r="D50" i="10"/>
  <c r="AK30" i="10"/>
  <c r="AG50" i="10"/>
  <c r="S50" i="10"/>
  <c r="Z30" i="10"/>
  <c r="Y30" i="10"/>
  <c r="S30" i="10"/>
  <c r="Z50" i="10"/>
  <c r="AA30" i="10"/>
  <c r="V50" i="10"/>
  <c r="Q50" i="10"/>
  <c r="R30" i="10"/>
  <c r="G50" i="10"/>
  <c r="AL30" i="10"/>
  <c r="AL50" i="10"/>
  <c r="AI30" i="10"/>
  <c r="I30" i="10"/>
  <c r="W50" i="10"/>
  <c r="W30" i="10"/>
  <c r="AJ50" i="10"/>
  <c r="AB50" i="10"/>
  <c r="T30" i="10"/>
  <c r="C30" i="10"/>
  <c r="K30" i="10"/>
  <c r="AI50" i="10"/>
  <c r="F50" i="10"/>
  <c r="E50" i="10"/>
  <c r="C50" i="10"/>
  <c r="AE50" i="10"/>
  <c r="K50" i="10"/>
  <c r="AE30" i="10"/>
  <c r="E30" i="10"/>
  <c r="T50" i="10"/>
  <c r="Q30" i="10"/>
  <c r="I50" i="10"/>
  <c r="U30" i="10"/>
  <c r="M50" i="10"/>
  <c r="N30" i="10"/>
  <c r="AD30" i="10"/>
  <c r="X50" i="10"/>
  <c r="AG30" i="10"/>
  <c r="CE313" i="2"/>
  <c r="CE314" i="2"/>
  <c r="DE314" i="2"/>
  <c r="DE313" i="2"/>
  <c r="DD314" i="2"/>
  <c r="DD313" i="2"/>
  <c r="CD313" i="2"/>
  <c r="CD314" i="2"/>
  <c r="AE67" i="10"/>
  <c r="AE68" i="10" s="1"/>
  <c r="AF10" i="18"/>
  <c r="AF13" i="18"/>
  <c r="AF12" i="18" s="1"/>
  <c r="K3" i="17"/>
  <c r="M33" i="10"/>
  <c r="M30" i="10" s="1"/>
  <c r="AI43" i="10"/>
  <c r="AI40" i="10" s="1"/>
  <c r="AF43" i="10"/>
  <c r="AF40" i="10" s="1"/>
  <c r="V43" i="10"/>
  <c r="V40" i="10" s="1"/>
  <c r="O43" i="10"/>
  <c r="O40" i="10" s="1"/>
  <c r="AG43" i="10"/>
  <c r="AG40" i="10" s="1"/>
  <c r="AK43" i="10"/>
  <c r="AK40" i="10" s="1"/>
  <c r="I43" i="10"/>
  <c r="I40" i="10" s="1"/>
  <c r="G43" i="10"/>
  <c r="G40" i="10" s="1"/>
  <c r="K43" i="10"/>
  <c r="K40" i="10" s="1"/>
  <c r="AJ43" i="10"/>
  <c r="AJ40" i="10" s="1"/>
  <c r="AL43" i="10"/>
  <c r="AL40" i="10" s="1"/>
  <c r="AH43" i="10"/>
  <c r="AH40" i="10" s="1"/>
  <c r="AA43" i="10"/>
  <c r="AA40" i="10" s="1"/>
  <c r="W43" i="10"/>
  <c r="W40" i="10" s="1"/>
  <c r="AE43" i="10"/>
  <c r="AE40" i="10" s="1"/>
  <c r="Q43" i="10"/>
  <c r="Q40" i="10" s="1"/>
  <c r="AB43" i="10"/>
  <c r="AB40" i="10" s="1"/>
  <c r="J43" i="10"/>
  <c r="J40" i="10" s="1"/>
  <c r="L43" i="10"/>
  <c r="L40" i="10" s="1"/>
  <c r="C43" i="10"/>
  <c r="C40" i="10" s="1"/>
  <c r="T43" i="10"/>
  <c r="T40" i="10" s="1"/>
  <c r="N43" i="10"/>
  <c r="N40" i="10" s="1"/>
  <c r="P43" i="10"/>
  <c r="P40" i="10" s="1"/>
  <c r="M43" i="10"/>
  <c r="M40" i="10" s="1"/>
  <c r="F43" i="10"/>
  <c r="F40" i="10" s="1"/>
  <c r="Y43" i="10"/>
  <c r="Y40" i="10" s="1"/>
  <c r="S43" i="10"/>
  <c r="S40" i="10" s="1"/>
  <c r="U43" i="10"/>
  <c r="U40" i="10" s="1"/>
  <c r="AD43" i="10"/>
  <c r="AD40" i="10" s="1"/>
  <c r="Z43" i="10"/>
  <c r="Z40" i="10" s="1"/>
  <c r="X43" i="10"/>
  <c r="X40" i="10" s="1"/>
  <c r="R43" i="10"/>
  <c r="R40" i="10" s="1"/>
  <c r="E43" i="10"/>
  <c r="E40" i="10" s="1"/>
  <c r="H43" i="10"/>
  <c r="H40" i="10" s="1"/>
  <c r="D43" i="10"/>
  <c r="D40" i="10" s="1"/>
  <c r="AC43" i="10"/>
  <c r="AC40" i="10" s="1"/>
  <c r="W7" i="2"/>
  <c r="Z7" i="2"/>
  <c r="X7" i="2"/>
  <c r="Y7" i="2"/>
  <c r="U7" i="2"/>
  <c r="V7" i="2"/>
  <c r="AG16" i="10"/>
  <c r="AG8" i="18" s="1"/>
  <c r="AG6" i="18" s="1"/>
  <c r="AF17" i="10"/>
  <c r="AE60" i="10"/>
  <c r="AF59" i="10"/>
  <c r="AH21" i="2"/>
  <c r="AH11" i="2"/>
  <c r="AL11" i="2"/>
  <c r="AL13" i="2"/>
  <c r="CH315" i="2" l="1"/>
  <c r="DH315" i="2"/>
  <c r="DI314" i="2"/>
  <c r="DI313" i="2"/>
  <c r="DI315" i="2" s="1"/>
  <c r="CI313" i="2"/>
  <c r="CI315" i="2" s="1"/>
  <c r="CI314" i="2"/>
  <c r="DK300" i="2"/>
  <c r="DJ307" i="2"/>
  <c r="DJ306" i="2"/>
  <c r="DJ311" i="2"/>
  <c r="DJ305" i="2"/>
  <c r="DJ309" i="2"/>
  <c r="DJ310" i="2"/>
  <c r="DJ312" i="2"/>
  <c r="DJ301" i="2"/>
  <c r="DJ308" i="2"/>
  <c r="DJ303" i="2"/>
  <c r="DJ304" i="2"/>
  <c r="DJ302" i="2"/>
  <c r="CJ311" i="2"/>
  <c r="CJ301" i="2"/>
  <c r="CJ310" i="2"/>
  <c r="CJ312" i="2"/>
  <c r="CJ309" i="2"/>
  <c r="CJ302" i="2"/>
  <c r="CJ303" i="2"/>
  <c r="CJ307" i="2"/>
  <c r="CJ304" i="2"/>
  <c r="CJ306" i="2"/>
  <c r="CJ305" i="2"/>
  <c r="CJ308" i="2"/>
  <c r="CG315" i="2"/>
  <c r="AF9" i="18"/>
  <c r="AF64" i="10" s="1"/>
  <c r="AF65" i="10" s="1"/>
  <c r="AF29" i="18"/>
  <c r="DF315" i="2"/>
  <c r="AG25" i="18"/>
  <c r="AG24" i="18" s="1"/>
  <c r="AG22" i="18"/>
  <c r="AG21" i="18" s="1"/>
  <c r="CE315" i="2"/>
  <c r="CF315" i="2"/>
  <c r="DD315" i="2"/>
  <c r="DE315" i="2"/>
  <c r="CD315" i="2"/>
  <c r="G7" i="17"/>
  <c r="F7" i="17"/>
  <c r="J7" i="17" s="1"/>
  <c r="AF67" i="10"/>
  <c r="AF68" i="10" s="1"/>
  <c r="AG10" i="18"/>
  <c r="AG13" i="18"/>
  <c r="AG12" i="18" s="1"/>
  <c r="CR308" i="2"/>
  <c r="G9" i="17"/>
  <c r="BS304" i="2"/>
  <c r="F17" i="17"/>
  <c r="J17" i="17" s="1"/>
  <c r="CR306" i="2"/>
  <c r="BR306" i="2"/>
  <c r="AG59" i="10"/>
  <c r="AF60" i="10"/>
  <c r="AH16" i="10"/>
  <c r="AH8" i="18" s="1"/>
  <c r="AH6" i="18" s="1"/>
  <c r="AG17" i="10"/>
  <c r="AH28" i="2"/>
  <c r="AH27" i="2"/>
  <c r="AH26" i="2"/>
  <c r="AH25" i="2"/>
  <c r="AH24" i="2"/>
  <c r="AH23" i="2"/>
  <c r="AH20" i="2"/>
  <c r="AH19" i="2"/>
  <c r="AH18" i="2"/>
  <c r="AH17" i="2"/>
  <c r="AH16" i="2"/>
  <c r="AH15" i="2"/>
  <c r="AH14" i="2"/>
  <c r="AH13" i="2"/>
  <c r="AH12" i="2"/>
  <c r="R36" i="2"/>
  <c r="Q8" i="2"/>
  <c r="R9" i="2"/>
  <c r="CJ313" i="2" l="1"/>
  <c r="CJ315" i="2" s="1"/>
  <c r="CJ314" i="2"/>
  <c r="DJ314" i="2"/>
  <c r="DJ313" i="2"/>
  <c r="DJ315" i="2" s="1"/>
  <c r="DL300" i="2"/>
  <c r="DK306" i="2"/>
  <c r="DK302" i="2"/>
  <c r="DK305" i="2"/>
  <c r="DK303" i="2"/>
  <c r="DK309" i="2"/>
  <c r="DK307" i="2"/>
  <c r="DK312" i="2"/>
  <c r="DK301" i="2"/>
  <c r="DK311" i="2"/>
  <c r="DK304" i="2"/>
  <c r="DK308" i="2"/>
  <c r="DK310" i="2"/>
  <c r="CK306" i="2"/>
  <c r="CK308" i="2"/>
  <c r="CK307" i="2"/>
  <c r="CK304" i="2"/>
  <c r="CK309" i="2"/>
  <c r="CK302" i="2"/>
  <c r="CK312" i="2"/>
  <c r="CK305" i="2"/>
  <c r="CK310" i="2"/>
  <c r="CK303" i="2"/>
  <c r="CK311" i="2"/>
  <c r="CK301" i="2"/>
  <c r="AG9" i="18"/>
  <c r="AG64" i="10" s="1"/>
  <c r="AG65" i="10" s="1"/>
  <c r="AG29" i="18"/>
  <c r="AH296" i="2"/>
  <c r="AI296" i="2" s="1"/>
  <c r="AH297" i="2"/>
  <c r="AI298" i="2" s="1"/>
  <c r="AH25" i="18"/>
  <c r="AH24" i="18" s="1"/>
  <c r="AH22" i="18"/>
  <c r="AH21" i="18" s="1"/>
  <c r="F14" i="17"/>
  <c r="J14" i="17" s="1"/>
  <c r="AG67" i="10"/>
  <c r="AG68" i="10" s="1"/>
  <c r="AH13" i="18"/>
  <c r="AH12" i="18" s="1"/>
  <c r="AH10" i="18"/>
  <c r="K4" i="17"/>
  <c r="BS311" i="2"/>
  <c r="F24" i="17"/>
  <c r="J24" i="17" s="1"/>
  <c r="BS302" i="2"/>
  <c r="F15" i="17"/>
  <c r="J15" i="17" s="1"/>
  <c r="BR309" i="2"/>
  <c r="F10" i="17"/>
  <c r="J10" i="17" s="1"/>
  <c r="BS307" i="2"/>
  <c r="F20" i="17"/>
  <c r="J20" i="17" s="1"/>
  <c r="BR310" i="2"/>
  <c r="F11" i="17"/>
  <c r="J11" i="17" s="1"/>
  <c r="BS308" i="2"/>
  <c r="F21" i="17"/>
  <c r="J21" i="17" s="1"/>
  <c r="BR307" i="2"/>
  <c r="F8" i="17"/>
  <c r="J8" i="17" s="1"/>
  <c r="BR311" i="2"/>
  <c r="F12" i="17"/>
  <c r="J12" i="17" s="1"/>
  <c r="BS303" i="2"/>
  <c r="F16" i="17"/>
  <c r="J16" i="17" s="1"/>
  <c r="BS309" i="2"/>
  <c r="F22" i="17"/>
  <c r="J22" i="17" s="1"/>
  <c r="BR308" i="2"/>
  <c r="F9" i="17"/>
  <c r="J9" i="17" s="1"/>
  <c r="BR312" i="2"/>
  <c r="F13" i="17"/>
  <c r="J13" i="17" s="1"/>
  <c r="BS306" i="2"/>
  <c r="F19" i="17"/>
  <c r="J19" i="17" s="1"/>
  <c r="BS310" i="2"/>
  <c r="F23" i="17"/>
  <c r="J23" i="17" s="1"/>
  <c r="BS301" i="2"/>
  <c r="Z8" i="2"/>
  <c r="AU2" i="2"/>
  <c r="AM2" i="2"/>
  <c r="AO2" i="2"/>
  <c r="AW2" i="2"/>
  <c r="AV2" i="2"/>
  <c r="AN2" i="2"/>
  <c r="AI16" i="10"/>
  <c r="AI8" i="18" s="1"/>
  <c r="AI6" i="18" s="1"/>
  <c r="AH17" i="10"/>
  <c r="AH59" i="10"/>
  <c r="AG60" i="10"/>
  <c r="R8" i="2"/>
  <c r="X8" i="2" s="1"/>
  <c r="O8" i="2"/>
  <c r="N8" i="2"/>
  <c r="M8" i="2"/>
  <c r="Q9" i="2"/>
  <c r="O9" i="2"/>
  <c r="N9" i="2"/>
  <c r="M9" i="2"/>
  <c r="R10" i="2"/>
  <c r="Q10" i="2"/>
  <c r="O10" i="2"/>
  <c r="N10" i="2"/>
  <c r="M10" i="2"/>
  <c r="R11" i="2"/>
  <c r="Q11" i="2"/>
  <c r="O11" i="2"/>
  <c r="N11" i="2"/>
  <c r="M11" i="2"/>
  <c r="R12" i="2"/>
  <c r="Q12" i="2"/>
  <c r="O12" i="2"/>
  <c r="N12" i="2"/>
  <c r="M12" i="2"/>
  <c r="R13" i="2"/>
  <c r="Q13" i="2"/>
  <c r="O13" i="2"/>
  <c r="N13" i="2"/>
  <c r="M13" i="2"/>
  <c r="R14" i="2"/>
  <c r="Q14" i="2"/>
  <c r="O14" i="2"/>
  <c r="N14" i="2"/>
  <c r="M14" i="2"/>
  <c r="R15" i="2"/>
  <c r="Q15" i="2"/>
  <c r="O15" i="2"/>
  <c r="N15" i="2"/>
  <c r="M15" i="2"/>
  <c r="R16" i="2"/>
  <c r="Q16" i="2"/>
  <c r="O16" i="2"/>
  <c r="N16" i="2"/>
  <c r="M16" i="2"/>
  <c r="R17" i="2"/>
  <c r="Q17" i="2"/>
  <c r="O17" i="2"/>
  <c r="N17" i="2"/>
  <c r="M17" i="2"/>
  <c r="R18" i="2"/>
  <c r="Q18" i="2"/>
  <c r="O18" i="2"/>
  <c r="N18" i="2"/>
  <c r="M18" i="2"/>
  <c r="R19" i="2"/>
  <c r="Q19" i="2"/>
  <c r="O19" i="2"/>
  <c r="N19" i="2"/>
  <c r="M19" i="2"/>
  <c r="R20" i="2"/>
  <c r="Q20" i="2"/>
  <c r="O20" i="2"/>
  <c r="N20" i="2"/>
  <c r="M20" i="2"/>
  <c r="R21" i="2"/>
  <c r="Q21" i="2"/>
  <c r="O21" i="2"/>
  <c r="N21" i="2"/>
  <c r="M21" i="2"/>
  <c r="R22" i="2"/>
  <c r="Q22" i="2"/>
  <c r="O22" i="2"/>
  <c r="N22" i="2"/>
  <c r="M22" i="2"/>
  <c r="R23" i="2"/>
  <c r="Q23" i="2"/>
  <c r="O23" i="2"/>
  <c r="N23" i="2"/>
  <c r="M23" i="2"/>
  <c r="R24" i="2"/>
  <c r="Q24" i="2"/>
  <c r="O24" i="2"/>
  <c r="N24" i="2"/>
  <c r="M24" i="2"/>
  <c r="R25" i="2"/>
  <c r="Q25" i="2"/>
  <c r="O25" i="2"/>
  <c r="N25" i="2"/>
  <c r="M25" i="2"/>
  <c r="R26" i="2"/>
  <c r="Q26" i="2"/>
  <c r="O26" i="2"/>
  <c r="N26" i="2"/>
  <c r="M26" i="2"/>
  <c r="R27" i="2"/>
  <c r="Q27" i="2"/>
  <c r="O27" i="2"/>
  <c r="N27" i="2"/>
  <c r="M27" i="2"/>
  <c r="R28" i="2"/>
  <c r="Q28" i="2"/>
  <c r="O28" i="2"/>
  <c r="N28" i="2"/>
  <c r="M28" i="2"/>
  <c r="R29" i="2"/>
  <c r="Q29" i="2"/>
  <c r="O29" i="2"/>
  <c r="N29" i="2"/>
  <c r="M29" i="2"/>
  <c r="R30" i="2"/>
  <c r="Q30" i="2"/>
  <c r="O30" i="2"/>
  <c r="N30" i="2"/>
  <c r="M30" i="2"/>
  <c r="R31" i="2"/>
  <c r="Q31" i="2"/>
  <c r="O31" i="2"/>
  <c r="N31" i="2"/>
  <c r="M31" i="2"/>
  <c r="R32" i="2"/>
  <c r="Q32" i="2"/>
  <c r="O32" i="2"/>
  <c r="N32" i="2"/>
  <c r="M32" i="2"/>
  <c r="R33" i="2"/>
  <c r="Q33" i="2"/>
  <c r="O33" i="2"/>
  <c r="N33" i="2"/>
  <c r="M33" i="2"/>
  <c r="R34" i="2"/>
  <c r="Q34" i="2"/>
  <c r="O34" i="2"/>
  <c r="N34" i="2"/>
  <c r="M34" i="2"/>
  <c r="R35" i="2"/>
  <c r="Q35" i="2"/>
  <c r="O35" i="2"/>
  <c r="N35" i="2"/>
  <c r="M35" i="2"/>
  <c r="Q36" i="2"/>
  <c r="O36" i="2"/>
  <c r="V36" i="2" s="1"/>
  <c r="N36" i="2"/>
  <c r="U36" i="2" s="1"/>
  <c r="S8" i="2"/>
  <c r="Y8" i="2" s="1"/>
  <c r="AC2" i="2" l="1"/>
  <c r="AC1" i="2" s="1"/>
  <c r="AO291" i="2"/>
  <c r="AO278" i="2"/>
  <c r="AO286" i="2"/>
  <c r="AO287" i="2"/>
  <c r="AO282" i="2"/>
  <c r="AO270" i="2"/>
  <c r="AO274" i="2"/>
  <c r="AO284" i="2"/>
  <c r="AO283" i="2"/>
  <c r="AO285" i="2"/>
  <c r="AO273" i="2"/>
  <c r="AO271" i="2"/>
  <c r="AO275" i="2"/>
  <c r="AO276" i="2"/>
  <c r="AO281" i="2"/>
  <c r="AO293" i="2"/>
  <c r="AO280" i="2"/>
  <c r="AO279" i="2"/>
  <c r="AO289" i="2"/>
  <c r="AO272" i="2"/>
  <c r="AO288" i="2"/>
  <c r="AO277" i="2"/>
  <c r="AO292" i="2"/>
  <c r="AO290" i="2"/>
  <c r="AV278" i="2"/>
  <c r="AV284" i="2"/>
  <c r="AV291" i="2"/>
  <c r="AV287" i="2"/>
  <c r="AV274" i="2"/>
  <c r="AV270" i="2"/>
  <c r="AV282" i="2"/>
  <c r="AV286" i="2"/>
  <c r="AV292" i="2"/>
  <c r="AV293" i="2"/>
  <c r="AV288" i="2"/>
  <c r="AV272" i="2"/>
  <c r="AV277" i="2"/>
  <c r="AV283" i="2"/>
  <c r="AV289" i="2"/>
  <c r="AV290" i="2"/>
  <c r="AV273" i="2"/>
  <c r="AV280" i="2"/>
  <c r="AV276" i="2"/>
  <c r="AV285" i="2"/>
  <c r="AV281" i="2"/>
  <c r="AV275" i="2"/>
  <c r="AV279" i="2"/>
  <c r="AV271" i="2"/>
  <c r="AU284" i="2"/>
  <c r="AU291" i="2"/>
  <c r="AU287" i="2"/>
  <c r="AU286" i="2"/>
  <c r="AU278" i="2"/>
  <c r="AU274" i="2"/>
  <c r="AU270" i="2"/>
  <c r="AU282" i="2"/>
  <c r="AU280" i="2"/>
  <c r="AU292" i="2"/>
  <c r="AU288" i="2"/>
  <c r="AU279" i="2"/>
  <c r="AU281" i="2"/>
  <c r="AU283" i="2"/>
  <c r="AU293" i="2"/>
  <c r="AU290" i="2"/>
  <c r="AU273" i="2"/>
  <c r="AU276" i="2"/>
  <c r="AU275" i="2"/>
  <c r="AU271" i="2"/>
  <c r="AU285" i="2"/>
  <c r="AU289" i="2"/>
  <c r="AU272" i="2"/>
  <c r="AU277" i="2"/>
  <c r="AW284" i="2"/>
  <c r="AW278" i="2"/>
  <c r="AW291" i="2"/>
  <c r="AW286" i="2"/>
  <c r="AW274" i="2"/>
  <c r="AW282" i="2"/>
  <c r="AW287" i="2"/>
  <c r="AW270" i="2"/>
  <c r="AW290" i="2"/>
  <c r="AW281" i="2"/>
  <c r="AW275" i="2"/>
  <c r="AW285" i="2"/>
  <c r="AW271" i="2"/>
  <c r="AW272" i="2"/>
  <c r="AW292" i="2"/>
  <c r="AW288" i="2"/>
  <c r="AW289" i="2"/>
  <c r="AW279" i="2"/>
  <c r="AW280" i="2"/>
  <c r="AW277" i="2"/>
  <c r="AW283" i="2"/>
  <c r="AW293" i="2"/>
  <c r="AW273" i="2"/>
  <c r="AW276" i="2"/>
  <c r="AB2" i="2"/>
  <c r="AB1" i="2" s="1"/>
  <c r="AN284" i="2"/>
  <c r="AN291" i="2"/>
  <c r="AN287" i="2"/>
  <c r="AN282" i="2"/>
  <c r="AN278" i="2"/>
  <c r="AN270" i="2"/>
  <c r="AN286" i="2"/>
  <c r="AN274" i="2"/>
  <c r="AN289" i="2"/>
  <c r="AN285" i="2"/>
  <c r="AN280" i="2"/>
  <c r="AN292" i="2"/>
  <c r="AN293" i="2"/>
  <c r="AN288" i="2"/>
  <c r="AN277" i="2"/>
  <c r="AN290" i="2"/>
  <c r="AN273" i="2"/>
  <c r="AN271" i="2"/>
  <c r="AN275" i="2"/>
  <c r="AN272" i="2"/>
  <c r="AN276" i="2"/>
  <c r="AN281" i="2"/>
  <c r="AN283" i="2"/>
  <c r="AN279" i="2"/>
  <c r="AM286" i="2"/>
  <c r="AM282" i="2"/>
  <c r="AM284" i="2"/>
  <c r="AM274" i="2"/>
  <c r="AM270" i="2"/>
  <c r="AM278" i="2"/>
  <c r="AM292" i="2"/>
  <c r="AM288" i="2"/>
  <c r="AM290" i="2"/>
  <c r="AM273" i="2"/>
  <c r="AM272" i="2"/>
  <c r="AM276" i="2"/>
  <c r="AM281" i="2"/>
  <c r="AM279" i="2"/>
  <c r="AM291" i="2"/>
  <c r="AM287" i="2"/>
  <c r="AM289" i="2"/>
  <c r="AM285" i="2"/>
  <c r="AM283" i="2"/>
  <c r="AM277" i="2"/>
  <c r="AM293" i="2"/>
  <c r="AM275" i="2"/>
  <c r="AM280" i="2"/>
  <c r="AM271" i="2"/>
  <c r="CK313" i="2"/>
  <c r="CK315" i="2" s="1"/>
  <c r="CK314" i="2"/>
  <c r="DK313" i="2"/>
  <c r="DK315" i="2" s="1"/>
  <c r="DK314" i="2"/>
  <c r="DL307" i="2"/>
  <c r="DL305" i="2"/>
  <c r="DL312" i="2"/>
  <c r="DL310" i="2"/>
  <c r="DM300" i="2"/>
  <c r="DN300" i="2" s="1"/>
  <c r="DL301" i="2"/>
  <c r="DL309" i="2"/>
  <c r="DL304" i="2"/>
  <c r="DL306" i="2"/>
  <c r="DL302" i="2"/>
  <c r="DL308" i="2"/>
  <c r="DL311" i="2"/>
  <c r="DL303" i="2"/>
  <c r="CL302" i="2"/>
  <c r="CL303" i="2"/>
  <c r="CL306" i="2"/>
  <c r="CL304" i="2"/>
  <c r="CL308" i="2"/>
  <c r="CL312" i="2"/>
  <c r="CL309" i="2"/>
  <c r="CL310" i="2"/>
  <c r="CL305" i="2"/>
  <c r="CL311" i="2"/>
  <c r="CL307" i="2"/>
  <c r="CL301" i="2"/>
  <c r="AO145" i="2"/>
  <c r="AO149" i="2"/>
  <c r="AO148" i="2"/>
  <c r="AO146" i="2"/>
  <c r="AO147" i="2"/>
  <c r="AN148" i="2"/>
  <c r="AN147" i="2"/>
  <c r="AN145" i="2"/>
  <c r="AN146" i="2"/>
  <c r="AN149" i="2"/>
  <c r="AM147" i="2"/>
  <c r="AM146" i="2"/>
  <c r="AM145" i="2"/>
  <c r="AM148" i="2"/>
  <c r="AM149" i="2"/>
  <c r="AV148" i="2"/>
  <c r="AV147" i="2"/>
  <c r="AV145" i="2"/>
  <c r="AV146" i="2"/>
  <c r="AV149" i="2"/>
  <c r="AU147" i="2"/>
  <c r="AU146" i="2"/>
  <c r="AU145" i="2"/>
  <c r="AU148" i="2"/>
  <c r="AU149" i="2"/>
  <c r="AW145" i="2"/>
  <c r="AW149" i="2"/>
  <c r="AW148" i="2"/>
  <c r="AW146" i="2"/>
  <c r="AW147" i="2"/>
  <c r="AN200" i="2"/>
  <c r="AN230" i="2"/>
  <c r="AN241" i="2"/>
  <c r="AN222" i="2"/>
  <c r="AN226" i="2"/>
  <c r="AN204" i="2"/>
  <c r="AN210" i="2"/>
  <c r="AN255" i="2"/>
  <c r="DI77" i="10" s="1"/>
  <c r="DI78" i="10" s="1"/>
  <c r="AN259" i="2"/>
  <c r="DM77" i="10" s="1"/>
  <c r="DM78" i="10" s="1"/>
  <c r="AN247" i="2"/>
  <c r="AN208" i="2"/>
  <c r="AN263" i="2"/>
  <c r="DQ77" i="10" s="1"/>
  <c r="DQ78" i="10" s="1"/>
  <c r="AN266" i="2"/>
  <c r="AN214" i="2"/>
  <c r="AN243" i="2"/>
  <c r="AN251" i="2"/>
  <c r="AN221" i="2"/>
  <c r="AN199" i="2"/>
  <c r="AN264" i="2"/>
  <c r="AN257" i="2"/>
  <c r="DK77" i="10" s="1"/>
  <c r="DK78" i="10" s="1"/>
  <c r="AN232" i="2"/>
  <c r="AN228" i="2"/>
  <c r="AN202" i="2"/>
  <c r="AN218" i="2"/>
  <c r="AN239" i="2"/>
  <c r="AN238" i="2"/>
  <c r="AN253" i="2"/>
  <c r="AN268" i="2"/>
  <c r="AN240" i="2"/>
  <c r="AN224" i="2"/>
  <c r="AN223" i="2"/>
  <c r="AN220" i="2"/>
  <c r="AN245" i="2"/>
  <c r="AN207" i="2"/>
  <c r="BM77" i="10" s="1"/>
  <c r="BM78" i="10" s="1"/>
  <c r="AN212" i="2"/>
  <c r="AN233" i="2"/>
  <c r="AN201" i="2"/>
  <c r="AN246" i="2"/>
  <c r="AN211" i="2"/>
  <c r="BQ77" i="10" s="1"/>
  <c r="BQ78" i="10" s="1"/>
  <c r="AN203" i="2"/>
  <c r="BI77" i="10" s="1"/>
  <c r="BI78" i="10" s="1"/>
  <c r="AN213" i="2"/>
  <c r="AN215" i="2"/>
  <c r="AN242" i="2"/>
  <c r="CV77" i="10" s="1"/>
  <c r="CV78" i="10" s="1"/>
  <c r="AN260" i="2"/>
  <c r="DN77" i="10" s="1"/>
  <c r="DN78" i="10" s="1"/>
  <c r="AN265" i="2"/>
  <c r="AN261" i="2"/>
  <c r="DO77" i="10" s="1"/>
  <c r="DO78" i="10" s="1"/>
  <c r="AN249" i="2"/>
  <c r="DC77" i="10" s="1"/>
  <c r="DC78" i="10" s="1"/>
  <c r="AN206" i="2"/>
  <c r="AN244" i="2"/>
  <c r="AN225" i="2"/>
  <c r="AN235" i="2"/>
  <c r="AN209" i="2"/>
  <c r="BO77" i="10" s="1"/>
  <c r="BO78" i="10" s="1"/>
  <c r="AN229" i="2"/>
  <c r="AN236" i="2"/>
  <c r="AN250" i="2"/>
  <c r="AN262" i="2"/>
  <c r="DP77" i="10" s="1"/>
  <c r="DP78" i="10" s="1"/>
  <c r="AN227" i="2"/>
  <c r="CG77" i="10" s="1"/>
  <c r="CG78" i="10" s="1"/>
  <c r="AN267" i="2"/>
  <c r="AN234" i="2"/>
  <c r="AN248" i="2"/>
  <c r="DB77" i="10" s="1"/>
  <c r="DB78" i="10" s="1"/>
  <c r="AN269" i="2"/>
  <c r="AN198" i="2"/>
  <c r="BD77" i="10" s="1"/>
  <c r="BD78" i="10" s="1"/>
  <c r="AN237" i="2"/>
  <c r="AN219" i="2"/>
  <c r="BY77" i="10" s="1"/>
  <c r="BY78" i="10" s="1"/>
  <c r="AN256" i="2"/>
  <c r="DJ77" i="10" s="1"/>
  <c r="DJ78" i="10" s="1"/>
  <c r="AN205" i="2"/>
  <c r="AN216" i="2"/>
  <c r="AN258" i="2"/>
  <c r="DL77" i="10" s="1"/>
  <c r="DL78" i="10" s="1"/>
  <c r="AN252" i="2"/>
  <c r="DF77" i="10" s="1"/>
  <c r="DF78" i="10" s="1"/>
  <c r="AN217" i="2"/>
  <c r="AN231" i="2"/>
  <c r="AN254" i="2"/>
  <c r="AM199" i="2"/>
  <c r="AM221" i="2"/>
  <c r="AM223" i="2"/>
  <c r="AM239" i="2"/>
  <c r="CS87" i="10" s="1"/>
  <c r="CS88" i="10" s="1"/>
  <c r="AM241" i="2"/>
  <c r="AM262" i="2"/>
  <c r="AM266" i="2"/>
  <c r="AM263" i="2"/>
  <c r="DQ87" i="10" s="1"/>
  <c r="DQ88" i="10" s="1"/>
  <c r="AM257" i="2"/>
  <c r="DK87" i="10" s="1"/>
  <c r="DK88" i="10" s="1"/>
  <c r="AM251" i="2"/>
  <c r="AM228" i="2"/>
  <c r="AM238" i="2"/>
  <c r="AM253" i="2"/>
  <c r="DG87" i="10" s="1"/>
  <c r="DG88" i="10" s="1"/>
  <c r="AM247" i="2"/>
  <c r="AM224" i="2"/>
  <c r="AM218" i="2"/>
  <c r="AM200" i="2"/>
  <c r="AM240" i="2"/>
  <c r="AM220" i="2"/>
  <c r="AM259" i="2"/>
  <c r="DM87" i="10" s="1"/>
  <c r="DM88" i="10" s="1"/>
  <c r="AM230" i="2"/>
  <c r="CJ87" i="10" s="1"/>
  <c r="CJ88" i="10" s="1"/>
  <c r="AM222" i="2"/>
  <c r="AM204" i="2"/>
  <c r="AM243" i="2"/>
  <c r="AM202" i="2"/>
  <c r="AM208" i="2"/>
  <c r="AM226" i="2"/>
  <c r="AM210" i="2"/>
  <c r="AM232" i="2"/>
  <c r="AM214" i="2"/>
  <c r="AM255" i="2"/>
  <c r="DI87" i="10" s="1"/>
  <c r="DI88" i="10" s="1"/>
  <c r="AM206" i="2"/>
  <c r="AM244" i="2"/>
  <c r="AM269" i="2"/>
  <c r="AM209" i="2"/>
  <c r="BO87" i="10" s="1"/>
  <c r="BO88" i="10" s="1"/>
  <c r="AM219" i="2"/>
  <c r="BY87" i="10" s="1"/>
  <c r="BY88" i="10" s="1"/>
  <c r="AM236" i="2"/>
  <c r="CP87" i="10" s="1"/>
  <c r="CP88" i="10" s="1"/>
  <c r="AM215" i="2"/>
  <c r="AM264" i="2"/>
  <c r="DR87" i="10" s="1"/>
  <c r="DR88" i="10" s="1"/>
  <c r="AM234" i="2"/>
  <c r="CN87" i="10" s="1"/>
  <c r="CN88" i="10" s="1"/>
  <c r="AM207" i="2"/>
  <c r="AM233" i="2"/>
  <c r="AM258" i="2"/>
  <c r="AM248" i="2"/>
  <c r="DB87" i="10" s="1"/>
  <c r="DB88" i="10" s="1"/>
  <c r="AM198" i="2"/>
  <c r="BD87" i="10" s="1"/>
  <c r="BD88" i="10" s="1"/>
  <c r="AM217" i="2"/>
  <c r="AM237" i="2"/>
  <c r="AM261" i="2"/>
  <c r="AM254" i="2"/>
  <c r="DH87" i="10" s="1"/>
  <c r="DH88" i="10" s="1"/>
  <c r="AM256" i="2"/>
  <c r="AM205" i="2"/>
  <c r="BK87" i="10" s="1"/>
  <c r="BK88" i="10" s="1"/>
  <c r="AM216" i="2"/>
  <c r="BV87" i="10" s="1"/>
  <c r="BV88" i="10" s="1"/>
  <c r="AM265" i="2"/>
  <c r="AM245" i="2"/>
  <c r="CY87" i="10" s="1"/>
  <c r="CY88" i="10" s="1"/>
  <c r="AM201" i="2"/>
  <c r="AM225" i="2"/>
  <c r="CE87" i="10" s="1"/>
  <c r="CE88" i="10" s="1"/>
  <c r="AM211" i="2"/>
  <c r="AM250" i="2"/>
  <c r="AM260" i="2"/>
  <c r="DN87" i="10" s="1"/>
  <c r="DN88" i="10" s="1"/>
  <c r="AM268" i="2"/>
  <c r="AM227" i="2"/>
  <c r="CG87" i="10" s="1"/>
  <c r="CG88" i="10" s="1"/>
  <c r="AM252" i="2"/>
  <c r="DF87" i="10" s="1"/>
  <c r="DF88" i="10" s="1"/>
  <c r="AM267" i="2"/>
  <c r="AM231" i="2"/>
  <c r="CK87" i="10" s="1"/>
  <c r="CK88" i="10" s="1"/>
  <c r="AM235" i="2"/>
  <c r="CO87" i="10" s="1"/>
  <c r="CO88" i="10" s="1"/>
  <c r="AM246" i="2"/>
  <c r="AM203" i="2"/>
  <c r="BI87" i="10" s="1"/>
  <c r="BI88" i="10" s="1"/>
  <c r="AM213" i="2"/>
  <c r="BS87" i="10" s="1"/>
  <c r="BS88" i="10" s="1"/>
  <c r="AM242" i="2"/>
  <c r="AM249" i="2"/>
  <c r="AM212" i="2"/>
  <c r="AM229" i="2"/>
  <c r="CI87" i="10" s="1"/>
  <c r="CI88" i="10" s="1"/>
  <c r="AO199" i="2"/>
  <c r="AO223" i="2"/>
  <c r="AO220" i="2"/>
  <c r="BZ94" i="10" s="1"/>
  <c r="AO239" i="2"/>
  <c r="CS94" i="10" s="1"/>
  <c r="CS95" i="10" s="1"/>
  <c r="AO200" i="2"/>
  <c r="AO266" i="2"/>
  <c r="AO210" i="2"/>
  <c r="AO208" i="2"/>
  <c r="AO232" i="2"/>
  <c r="AO221" i="2"/>
  <c r="AO241" i="2"/>
  <c r="AO243" i="2"/>
  <c r="CW94" i="10" s="1"/>
  <c r="AO264" i="2"/>
  <c r="AO240" i="2"/>
  <c r="AO255" i="2"/>
  <c r="DI94" i="10" s="1"/>
  <c r="AO204" i="2"/>
  <c r="BJ94" i="10" s="1"/>
  <c r="AO262" i="2"/>
  <c r="DP94" i="10" s="1"/>
  <c r="AO257" i="2"/>
  <c r="AO228" i="2"/>
  <c r="AO202" i="2"/>
  <c r="AO230" i="2"/>
  <c r="AO218" i="2"/>
  <c r="AO238" i="2"/>
  <c r="CR94" i="10" s="1"/>
  <c r="AO253" i="2"/>
  <c r="DG94" i="10" s="1"/>
  <c r="AO224" i="2"/>
  <c r="AO263" i="2"/>
  <c r="DQ94" i="10" s="1"/>
  <c r="DQ95" i="10" s="1"/>
  <c r="AO259" i="2"/>
  <c r="DM94" i="10" s="1"/>
  <c r="AO268" i="2"/>
  <c r="AO214" i="2"/>
  <c r="AO222" i="2"/>
  <c r="AO234" i="2"/>
  <c r="AO227" i="2"/>
  <c r="CG94" i="10" s="1"/>
  <c r="AO258" i="2"/>
  <c r="DL94" i="10" s="1"/>
  <c r="AO252" i="2"/>
  <c r="AO217" i="2"/>
  <c r="BW94" i="10" s="1"/>
  <c r="AO231" i="2"/>
  <c r="AO254" i="2"/>
  <c r="DH94" i="10" s="1"/>
  <c r="AO249" i="2"/>
  <c r="DC94" i="10" s="1"/>
  <c r="AO251" i="2"/>
  <c r="AO245" i="2"/>
  <c r="CY94" i="10" s="1"/>
  <c r="AO212" i="2"/>
  <c r="AO267" i="2"/>
  <c r="AO201" i="2"/>
  <c r="BG94" i="10" s="1"/>
  <c r="AO246" i="2"/>
  <c r="CZ94" i="10" s="1"/>
  <c r="AO211" i="2"/>
  <c r="AO203" i="2"/>
  <c r="AO213" i="2"/>
  <c r="AO215" i="2"/>
  <c r="BU94" i="10" s="1"/>
  <c r="AO260" i="2"/>
  <c r="DN94" i="10" s="1"/>
  <c r="AO247" i="2"/>
  <c r="AO248" i="2"/>
  <c r="AO198" i="2"/>
  <c r="BD94" i="10" s="1"/>
  <c r="AO235" i="2"/>
  <c r="CO94" i="10" s="1"/>
  <c r="CO95" i="10" s="1"/>
  <c r="AO237" i="2"/>
  <c r="AO219" i="2"/>
  <c r="AO205" i="2"/>
  <c r="BK94" i="10" s="1"/>
  <c r="AO236" i="2"/>
  <c r="AO226" i="2"/>
  <c r="AO206" i="2"/>
  <c r="BL94" i="10" s="1"/>
  <c r="AO207" i="2"/>
  <c r="BM94" i="10" s="1"/>
  <c r="AO233" i="2"/>
  <c r="AO244" i="2"/>
  <c r="AO225" i="2"/>
  <c r="AO261" i="2"/>
  <c r="DO94" i="10" s="1"/>
  <c r="AO229" i="2"/>
  <c r="AO250" i="2"/>
  <c r="DD94" i="10" s="1"/>
  <c r="AO265" i="2"/>
  <c r="AO269" i="2"/>
  <c r="AO209" i="2"/>
  <c r="BO94" i="10" s="1"/>
  <c r="AO256" i="2"/>
  <c r="AO216" i="2"/>
  <c r="AO242" i="2"/>
  <c r="K28" i="17"/>
  <c r="K29" i="17"/>
  <c r="K25" i="17"/>
  <c r="K9" i="17"/>
  <c r="K5" i="17"/>
  <c r="K32" i="17"/>
  <c r="K31" i="17"/>
  <c r="K27" i="17"/>
  <c r="K7" i="17"/>
  <c r="K30" i="17"/>
  <c r="K18" i="17"/>
  <c r="K6" i="17"/>
  <c r="AH9" i="18"/>
  <c r="AH64" i="10" s="1"/>
  <c r="AH65" i="10" s="1"/>
  <c r="AH29" i="18"/>
  <c r="M298" i="2"/>
  <c r="N299" i="2" s="1"/>
  <c r="M296" i="2"/>
  <c r="N296" i="2" s="1"/>
  <c r="AN186" i="2"/>
  <c r="AN187" i="2"/>
  <c r="AS77" i="10" s="1"/>
  <c r="AS78" i="10" s="1"/>
  <c r="AN188" i="2"/>
  <c r="AT77" i="10" s="1"/>
  <c r="AT78" i="10" s="1"/>
  <c r="AN189" i="2"/>
  <c r="AU77" i="10" s="1"/>
  <c r="AU78" i="10" s="1"/>
  <c r="AN190" i="2"/>
  <c r="AV77" i="10" s="1"/>
  <c r="AV78" i="10" s="1"/>
  <c r="AN197" i="2"/>
  <c r="BC77" i="10" s="1"/>
  <c r="BC78" i="10" s="1"/>
  <c r="AN196" i="2"/>
  <c r="BB77" i="10" s="1"/>
  <c r="BB78" i="10" s="1"/>
  <c r="AN195" i="2"/>
  <c r="BA77" i="10" s="1"/>
  <c r="BA78" i="10" s="1"/>
  <c r="AN194" i="2"/>
  <c r="AN193" i="2"/>
  <c r="AN192" i="2"/>
  <c r="AN191" i="2"/>
  <c r="AW77" i="10" s="1"/>
  <c r="AW78" i="10" s="1"/>
  <c r="AM187" i="2"/>
  <c r="AM193" i="2"/>
  <c r="AM191" i="2"/>
  <c r="AW87" i="10" s="1"/>
  <c r="AW88" i="10" s="1"/>
  <c r="AM194" i="2"/>
  <c r="AZ87" i="10" s="1"/>
  <c r="AZ88" i="10" s="1"/>
  <c r="AM190" i="2"/>
  <c r="AV87" i="10" s="1"/>
  <c r="AV88" i="10" s="1"/>
  <c r="AM195" i="2"/>
  <c r="AM196" i="2"/>
  <c r="AM188" i="2"/>
  <c r="AM192" i="2"/>
  <c r="AM189" i="2"/>
  <c r="AM186" i="2"/>
  <c r="AR87" i="10" s="1"/>
  <c r="AR88" i="10" s="1"/>
  <c r="AM197" i="2"/>
  <c r="BC87" i="10" s="1"/>
  <c r="BC88" i="10" s="1"/>
  <c r="M297" i="2"/>
  <c r="AO191" i="2"/>
  <c r="AO192" i="2"/>
  <c r="AO193" i="2"/>
  <c r="AO194" i="2"/>
  <c r="AZ94" i="10" s="1"/>
  <c r="AO195" i="2"/>
  <c r="AO196" i="2"/>
  <c r="BB94" i="10" s="1"/>
  <c r="AO197" i="2"/>
  <c r="BC94" i="10" s="1"/>
  <c r="AO189" i="2"/>
  <c r="AO187" i="2"/>
  <c r="AO186" i="2"/>
  <c r="AR94" i="10" s="1"/>
  <c r="AO190" i="2"/>
  <c r="AV94" i="10" s="1"/>
  <c r="AO188" i="2"/>
  <c r="Q298" i="2"/>
  <c r="Q297" i="2"/>
  <c r="Q296" i="2"/>
  <c r="R296" i="2" s="1"/>
  <c r="D3" i="18" a="1"/>
  <c r="D3" i="18" s="1"/>
  <c r="AH14" i="18" s="1"/>
  <c r="AI25" i="18"/>
  <c r="AI24" i="18" s="1"/>
  <c r="AI22" i="18"/>
  <c r="AI21" i="18" s="1"/>
  <c r="AO175" i="2"/>
  <c r="AO177" i="2"/>
  <c r="AO179" i="2"/>
  <c r="AO174" i="2"/>
  <c r="AO176" i="2"/>
  <c r="AO178" i="2"/>
  <c r="AO183" i="2"/>
  <c r="AO181" i="2"/>
  <c r="AO185" i="2"/>
  <c r="AQ94" i="10" s="1"/>
  <c r="AO182" i="2"/>
  <c r="AN94" i="10" s="1"/>
  <c r="AO180" i="2"/>
  <c r="AO184" i="2"/>
  <c r="AP94" i="10" s="1"/>
  <c r="AM175" i="2"/>
  <c r="AM177" i="2"/>
  <c r="AM179" i="2"/>
  <c r="AM174" i="2"/>
  <c r="AM176" i="2"/>
  <c r="AM178" i="2"/>
  <c r="AM183" i="2"/>
  <c r="AO87" i="10" s="1"/>
  <c r="AO88" i="10" s="1"/>
  <c r="AM180" i="2"/>
  <c r="AM182" i="2"/>
  <c r="AN87" i="10" s="1"/>
  <c r="AN88" i="10" s="1"/>
  <c r="AM184" i="2"/>
  <c r="AM185" i="2"/>
  <c r="AQ87" i="10" s="1"/>
  <c r="AQ88" i="10" s="1"/>
  <c r="AM181" i="2"/>
  <c r="AM87" i="10" s="1"/>
  <c r="AM88" i="10" s="1"/>
  <c r="AN177" i="2"/>
  <c r="AN176" i="2"/>
  <c r="AN178" i="2"/>
  <c r="AN174" i="2"/>
  <c r="AN185" i="2"/>
  <c r="AQ77" i="10" s="1"/>
  <c r="AQ78" i="10" s="1"/>
  <c r="AN184" i="2"/>
  <c r="AP77" i="10" s="1"/>
  <c r="AP78" i="10" s="1"/>
  <c r="AN183" i="2"/>
  <c r="AO77" i="10" s="1"/>
  <c r="AO78" i="10" s="1"/>
  <c r="AN182" i="2"/>
  <c r="AN77" i="10" s="1"/>
  <c r="AN78" i="10" s="1"/>
  <c r="AN181" i="2"/>
  <c r="AM77" i="10" s="1"/>
  <c r="AM78" i="10" s="1"/>
  <c r="AN180" i="2"/>
  <c r="AN179" i="2"/>
  <c r="AN175" i="2"/>
  <c r="N26" i="17"/>
  <c r="P26" i="17" s="1"/>
  <c r="N27" i="17"/>
  <c r="AN162" i="2"/>
  <c r="AN163" i="2"/>
  <c r="AN164" i="2"/>
  <c r="AN165" i="2"/>
  <c r="AN166" i="2"/>
  <c r="AN167" i="2"/>
  <c r="AN168" i="2"/>
  <c r="AN169" i="2"/>
  <c r="AN170" i="2"/>
  <c r="AN171" i="2"/>
  <c r="AN172" i="2"/>
  <c r="AN173" i="2"/>
  <c r="AM172" i="2"/>
  <c r="AM170" i="2"/>
  <c r="AM168" i="2"/>
  <c r="AM166" i="2"/>
  <c r="AM164" i="2"/>
  <c r="AM162" i="2"/>
  <c r="AM173" i="2"/>
  <c r="AM171" i="2"/>
  <c r="AM169" i="2"/>
  <c r="AM167" i="2"/>
  <c r="AM165" i="2"/>
  <c r="AM163" i="2"/>
  <c r="AO162" i="2"/>
  <c r="AO163" i="2"/>
  <c r="AO164" i="2"/>
  <c r="AO165" i="2"/>
  <c r="AO166" i="2"/>
  <c r="AO167" i="2"/>
  <c r="AO168" i="2"/>
  <c r="AO169" i="2"/>
  <c r="AO170" i="2"/>
  <c r="AO171" i="2"/>
  <c r="AO172" i="2"/>
  <c r="AO173" i="2"/>
  <c r="AI297" i="2"/>
  <c r="AJ297" i="11" s="1"/>
  <c r="AJ298" i="11"/>
  <c r="AN152" i="2"/>
  <c r="AN153" i="2"/>
  <c r="AN154" i="2"/>
  <c r="AN155" i="2"/>
  <c r="AN156" i="2"/>
  <c r="AN157" i="2"/>
  <c r="AN158" i="2"/>
  <c r="AN159" i="2"/>
  <c r="AN160" i="2"/>
  <c r="AN161" i="2"/>
  <c r="AN150" i="2"/>
  <c r="AN151" i="2"/>
  <c r="AM153" i="2"/>
  <c r="AM155" i="2"/>
  <c r="AM157" i="2"/>
  <c r="AM159" i="2"/>
  <c r="AM161" i="2"/>
  <c r="AM150" i="2"/>
  <c r="AM152" i="2"/>
  <c r="AM154" i="2"/>
  <c r="AM156" i="2"/>
  <c r="AM158" i="2"/>
  <c r="AM160" i="2"/>
  <c r="AM151" i="2"/>
  <c r="AO160" i="2"/>
  <c r="AO152" i="2"/>
  <c r="AO155" i="2"/>
  <c r="AO158" i="2"/>
  <c r="AO161" i="2"/>
  <c r="AO159" i="2"/>
  <c r="AO151" i="2"/>
  <c r="AO154" i="2"/>
  <c r="AO157" i="2"/>
  <c r="AO153" i="2"/>
  <c r="AO156" i="2"/>
  <c r="AO150" i="2"/>
  <c r="K26" i="17"/>
  <c r="AH67" i="10"/>
  <c r="AH68" i="10" s="1"/>
  <c r="AI10" i="18"/>
  <c r="AI13" i="18"/>
  <c r="AI12" i="18" s="1"/>
  <c r="BR313" i="2"/>
  <c r="BR314" i="2"/>
  <c r="BS313" i="2"/>
  <c r="BS314" i="2"/>
  <c r="W34" i="2"/>
  <c r="Z33" i="2"/>
  <c r="W30" i="2"/>
  <c r="Z29" i="2"/>
  <c r="W26" i="2"/>
  <c r="Z25" i="2"/>
  <c r="W22" i="2"/>
  <c r="Z21" i="2"/>
  <c r="Z13" i="2"/>
  <c r="W35" i="2"/>
  <c r="Z34" i="2"/>
  <c r="W31" i="2"/>
  <c r="Z30" i="2"/>
  <c r="W27" i="2"/>
  <c r="Z26" i="2"/>
  <c r="W23" i="2"/>
  <c r="Z22" i="2"/>
  <c r="W19" i="2"/>
  <c r="Z18" i="2"/>
  <c r="W15" i="2"/>
  <c r="Z14" i="2"/>
  <c r="W11" i="2"/>
  <c r="Z10" i="2"/>
  <c r="W18" i="2"/>
  <c r="Z17" i="2"/>
  <c r="W14" i="2"/>
  <c r="W10" i="2"/>
  <c r="Z9" i="2"/>
  <c r="W33" i="2"/>
  <c r="Z32" i="2"/>
  <c r="W29" i="2"/>
  <c r="Z28" i="2"/>
  <c r="W25" i="2"/>
  <c r="Z24" i="2"/>
  <c r="W21" i="2"/>
  <c r="Z20" i="2"/>
  <c r="W17" i="2"/>
  <c r="Z16" i="2"/>
  <c r="W13" i="2"/>
  <c r="Z12" i="2"/>
  <c r="W9" i="2"/>
  <c r="Z35" i="2"/>
  <c r="W32" i="2"/>
  <c r="Z31" i="2"/>
  <c r="W28" i="2"/>
  <c r="Z27" i="2"/>
  <c r="W24" i="2"/>
  <c r="Z23" i="2"/>
  <c r="W20" i="2"/>
  <c r="Z19" i="2"/>
  <c r="W16" i="2"/>
  <c r="Z15" i="2"/>
  <c r="W12" i="2"/>
  <c r="Z11" i="2"/>
  <c r="W8" i="2"/>
  <c r="U32" i="2"/>
  <c r="U28" i="2"/>
  <c r="U24" i="2"/>
  <c r="U20" i="2"/>
  <c r="U16" i="2"/>
  <c r="U12" i="2"/>
  <c r="V32" i="2"/>
  <c r="V28" i="2"/>
  <c r="V24" i="2"/>
  <c r="V20" i="2"/>
  <c r="V16" i="2"/>
  <c r="V12" i="2"/>
  <c r="X33" i="2"/>
  <c r="X29" i="2"/>
  <c r="X25" i="2"/>
  <c r="X21" i="2"/>
  <c r="X17" i="2"/>
  <c r="X13" i="2"/>
  <c r="X35" i="2"/>
  <c r="X31" i="2"/>
  <c r="X27" i="2"/>
  <c r="X23" i="2"/>
  <c r="X19" i="2"/>
  <c r="X15" i="2"/>
  <c r="X11" i="2"/>
  <c r="X34" i="2"/>
  <c r="X30" i="2"/>
  <c r="X26" i="2"/>
  <c r="X22" i="2"/>
  <c r="X18" i="2"/>
  <c r="X14" i="2"/>
  <c r="X10" i="2"/>
  <c r="U35" i="2"/>
  <c r="U31" i="2"/>
  <c r="U27" i="2"/>
  <c r="U23" i="2"/>
  <c r="U19" i="2"/>
  <c r="U15" i="2"/>
  <c r="U11" i="2"/>
  <c r="V35" i="2"/>
  <c r="U34" i="2"/>
  <c r="V31" i="2"/>
  <c r="U30" i="2"/>
  <c r="V27" i="2"/>
  <c r="U26" i="2"/>
  <c r="V23" i="2"/>
  <c r="U22" i="2"/>
  <c r="V19" i="2"/>
  <c r="U18" i="2"/>
  <c r="V15" i="2"/>
  <c r="U14" i="2"/>
  <c r="V11" i="2"/>
  <c r="U10" i="2"/>
  <c r="Z36" i="2"/>
  <c r="Y36" i="2"/>
  <c r="V34" i="2"/>
  <c r="U33" i="2"/>
  <c r="X32" i="2"/>
  <c r="V30" i="2"/>
  <c r="U29" i="2"/>
  <c r="X28" i="2"/>
  <c r="V26" i="2"/>
  <c r="U25" i="2"/>
  <c r="X24" i="2"/>
  <c r="V22" i="2"/>
  <c r="U21" i="2"/>
  <c r="X20" i="2"/>
  <c r="V18" i="2"/>
  <c r="U17" i="2"/>
  <c r="X16" i="2"/>
  <c r="V14" i="2"/>
  <c r="U13" i="2"/>
  <c r="X12" i="2"/>
  <c r="V10" i="2"/>
  <c r="U9" i="2"/>
  <c r="U8" i="2"/>
  <c r="X36" i="2"/>
  <c r="V33" i="2"/>
  <c r="V29" i="2"/>
  <c r="V25" i="2"/>
  <c r="V21" i="2"/>
  <c r="V17" i="2"/>
  <c r="V13" i="2"/>
  <c r="V9" i="2"/>
  <c r="V8" i="2"/>
  <c r="X9" i="2"/>
  <c r="AI59" i="10"/>
  <c r="AH60" i="10"/>
  <c r="AJ16" i="10"/>
  <c r="AJ8" i="18" s="1"/>
  <c r="AJ6" i="18" s="1"/>
  <c r="AI17" i="10"/>
  <c r="BA87" i="10" l="1"/>
  <c r="BA88" i="10" s="1"/>
  <c r="AY77" i="10"/>
  <c r="AY78" i="10" s="1"/>
  <c r="DC87" i="10"/>
  <c r="DC88" i="10" s="1"/>
  <c r="CP77" i="10"/>
  <c r="CP78" i="10" s="1"/>
  <c r="AP87" i="10"/>
  <c r="AU94" i="10"/>
  <c r="AX87" i="10"/>
  <c r="AX88" i="10" s="1"/>
  <c r="AS87" i="10"/>
  <c r="AS88" i="10" s="1"/>
  <c r="AZ77" i="10"/>
  <c r="AZ78" i="10" s="1"/>
  <c r="BQ87" i="10"/>
  <c r="BQ88" i="10" s="1"/>
  <c r="CI77" i="10"/>
  <c r="CI78" i="10" s="1"/>
  <c r="CX77" i="10"/>
  <c r="CX78" i="10" s="1"/>
  <c r="BS77" i="10"/>
  <c r="BS78" i="10" s="1"/>
  <c r="CA77" i="10"/>
  <c r="CA78" i="10" s="1"/>
  <c r="AY94" i="10"/>
  <c r="AY95" i="10" s="1"/>
  <c r="AT87" i="10"/>
  <c r="AT88" i="10" s="1"/>
  <c r="CV94" i="10"/>
  <c r="CK94" i="10"/>
  <c r="CK95" i="10" s="1"/>
  <c r="BH94" i="10"/>
  <c r="BN94" i="10"/>
  <c r="BN95" i="10" s="1"/>
  <c r="DO87" i="10"/>
  <c r="DO88" i="10" s="1"/>
  <c r="BL87" i="10"/>
  <c r="BL88" i="10" s="1"/>
  <c r="BP87" i="10"/>
  <c r="BP88" i="10" s="1"/>
  <c r="CW87" i="10"/>
  <c r="CW88" i="10" s="1"/>
  <c r="BX87" i="10"/>
  <c r="BX88" i="10" s="1"/>
  <c r="CR87" i="10"/>
  <c r="CR88" i="10" s="1"/>
  <c r="DH77" i="10"/>
  <c r="DH78" i="10" s="1"/>
  <c r="BL77" i="10"/>
  <c r="BL78" i="10" s="1"/>
  <c r="CM77" i="10"/>
  <c r="AX94" i="10"/>
  <c r="AO94" i="10"/>
  <c r="BU77" i="10"/>
  <c r="BU78" i="10" s="1"/>
  <c r="CD77" i="10"/>
  <c r="CD78" i="10" s="1"/>
  <c r="BS94" i="10"/>
  <c r="BJ87" i="10"/>
  <c r="BJ88" i="10" s="1"/>
  <c r="BZ77" i="10"/>
  <c r="BZ78" i="10" s="1"/>
  <c r="BX77" i="10"/>
  <c r="BX78" i="10" s="1"/>
  <c r="CB77" i="10"/>
  <c r="CB78" i="10" s="1"/>
  <c r="BV94" i="10"/>
  <c r="BY94" i="10"/>
  <c r="BY95" i="10" s="1"/>
  <c r="CU94" i="10"/>
  <c r="CQ87" i="10"/>
  <c r="CQ88" i="10" s="1"/>
  <c r="CD87" i="10"/>
  <c r="CD88" i="10" s="1"/>
  <c r="CC87" i="10"/>
  <c r="CC88" i="10" s="1"/>
  <c r="DD77" i="10"/>
  <c r="DD78" i="10" s="1"/>
  <c r="CO77" i="10"/>
  <c r="CO78" i="10" s="1"/>
  <c r="BR77" i="10"/>
  <c r="BR78" i="10" s="1"/>
  <c r="CC77" i="10"/>
  <c r="CC78" i="10" s="1"/>
  <c r="BA94" i="10"/>
  <c r="CQ94" i="10"/>
  <c r="DA94" i="10"/>
  <c r="BU87" i="10"/>
  <c r="BU88" i="10" s="1"/>
  <c r="CT87" i="10"/>
  <c r="CT88" i="10" s="1"/>
  <c r="BB87" i="10"/>
  <c r="BB88" i="10" s="1"/>
  <c r="AX77" i="10"/>
  <c r="AX78" i="10" s="1"/>
  <c r="CE94" i="10"/>
  <c r="DB94" i="10"/>
  <c r="DB95" i="10" s="1"/>
  <c r="DE94" i="10"/>
  <c r="CN94" i="10"/>
  <c r="CH94" i="10"/>
  <c r="CH95" i="10" s="1"/>
  <c r="BP94" i="10"/>
  <c r="BP95" i="10" s="1"/>
  <c r="BR87" i="10"/>
  <c r="BR88" i="10" s="1"/>
  <c r="BG87" i="10"/>
  <c r="BG88" i="10" s="1"/>
  <c r="DL87" i="10"/>
  <c r="DL88" i="10" s="1"/>
  <c r="CF87" i="10"/>
  <c r="CF88" i="10" s="1"/>
  <c r="BZ87" i="10"/>
  <c r="BZ88" i="10" s="1"/>
  <c r="CH87" i="10"/>
  <c r="CH88" i="10" s="1"/>
  <c r="CK77" i="10"/>
  <c r="CK78" i="10" s="1"/>
  <c r="BV77" i="10"/>
  <c r="BV78" i="10" s="1"/>
  <c r="CQ77" i="10"/>
  <c r="CQ78" i="10" s="1"/>
  <c r="CN77" i="10"/>
  <c r="CN78" i="10" s="1"/>
  <c r="DG77" i="10"/>
  <c r="DG78" i="10" s="1"/>
  <c r="BH77" i="10"/>
  <c r="BH78" i="10" s="1"/>
  <c r="DR77" i="10"/>
  <c r="DR78" i="10" s="1"/>
  <c r="CW77" i="10"/>
  <c r="CW78" i="10" s="1"/>
  <c r="BN77" i="10"/>
  <c r="BN78" i="10" s="1"/>
  <c r="BP77" i="10"/>
  <c r="BP78" i="10" s="1"/>
  <c r="CU77" i="10"/>
  <c r="CU78" i="10" s="1"/>
  <c r="DO300" i="2"/>
  <c r="DN308" i="2"/>
  <c r="DN302" i="2"/>
  <c r="DN310" i="2"/>
  <c r="DN304" i="2"/>
  <c r="DN312" i="2"/>
  <c r="DN306" i="2"/>
  <c r="DN307" i="2"/>
  <c r="DN305" i="2"/>
  <c r="DN311" i="2"/>
  <c r="DN303" i="2"/>
  <c r="DN309" i="2"/>
  <c r="DN301" i="2"/>
  <c r="CN304" i="2"/>
  <c r="CN311" i="2"/>
  <c r="CN307" i="2"/>
  <c r="CN312" i="2"/>
  <c r="CN303" i="2"/>
  <c r="CN305" i="2"/>
  <c r="CN302" i="2"/>
  <c r="CN306" i="2"/>
  <c r="CN309" i="2"/>
  <c r="CN310" i="2"/>
  <c r="CN308" i="2"/>
  <c r="CN301" i="2"/>
  <c r="AS94" i="10"/>
  <c r="AS95" i="10" s="1"/>
  <c r="AW94" i="10"/>
  <c r="AW95" i="10" s="1"/>
  <c r="AU87" i="10"/>
  <c r="AU88" i="10" s="1"/>
  <c r="AY87" i="10"/>
  <c r="AY88" i="10" s="1"/>
  <c r="DJ94" i="10"/>
  <c r="CX94" i="10"/>
  <c r="CF94" i="10"/>
  <c r="BI94" i="10"/>
  <c r="DF94" i="10"/>
  <c r="CB94" i="10"/>
  <c r="CB95" i="10" s="1"/>
  <c r="BX94" i="10"/>
  <c r="DK94" i="10"/>
  <c r="CT94" i="10"/>
  <c r="CT95" i="10" s="1"/>
  <c r="CA94" i="10"/>
  <c r="CA95" i="10" s="1"/>
  <c r="CC94" i="10"/>
  <c r="CZ87" i="10"/>
  <c r="CZ88" i="10" s="1"/>
  <c r="DD87" i="10"/>
  <c r="DD88" i="10" s="1"/>
  <c r="DJ87" i="10"/>
  <c r="DJ88" i="10" s="1"/>
  <c r="BW87" i="10"/>
  <c r="BW88" i="10" s="1"/>
  <c r="CM87" i="10"/>
  <c r="CM88" i="10" s="1"/>
  <c r="BT87" i="10"/>
  <c r="BT88" i="10" s="1"/>
  <c r="BN87" i="10"/>
  <c r="BN88" i="10" s="1"/>
  <c r="CB87" i="10"/>
  <c r="CB88" i="10" s="1"/>
  <c r="DA87" i="10"/>
  <c r="DA88" i="10" s="1"/>
  <c r="DE87" i="10"/>
  <c r="DE88" i="10" s="1"/>
  <c r="DP87" i="10"/>
  <c r="DP88" i="10" s="1"/>
  <c r="CA87" i="10"/>
  <c r="CA88" i="10" s="1"/>
  <c r="BW77" i="10"/>
  <c r="BW78" i="10" s="1"/>
  <c r="BK77" i="10"/>
  <c r="BK78" i="10" s="1"/>
  <c r="CE77" i="10"/>
  <c r="CE78" i="10" s="1"/>
  <c r="CZ77" i="10"/>
  <c r="CZ78" i="10" s="1"/>
  <c r="CR77" i="10"/>
  <c r="CR78" i="10" s="1"/>
  <c r="CH77" i="10"/>
  <c r="CH78" i="10" s="1"/>
  <c r="BE77" i="10"/>
  <c r="BE78" i="10" s="1"/>
  <c r="BT77" i="10"/>
  <c r="BT78" i="10" s="1"/>
  <c r="DA77" i="10"/>
  <c r="DA78" i="10" s="1"/>
  <c r="BJ77" i="10"/>
  <c r="BJ78" i="10" s="1"/>
  <c r="CJ77" i="10"/>
  <c r="CJ78" i="10" s="1"/>
  <c r="DE77" i="10"/>
  <c r="DE78" i="10" s="1"/>
  <c r="AM94" i="10"/>
  <c r="AT94" i="10"/>
  <c r="AT95" i="10" s="1"/>
  <c r="AR77" i="10"/>
  <c r="AR78" i="10" s="1"/>
  <c r="CI94" i="10"/>
  <c r="CM94" i="10"/>
  <c r="CP94" i="10"/>
  <c r="CP95" i="10" s="1"/>
  <c r="BQ94" i="10"/>
  <c r="BQ95" i="10" s="1"/>
  <c r="BR94" i="10"/>
  <c r="BT94" i="10"/>
  <c r="CD94" i="10"/>
  <c r="CD95" i="10" s="1"/>
  <c r="CJ94" i="10"/>
  <c r="DR94" i="10"/>
  <c r="CL94" i="10"/>
  <c r="BF94" i="10"/>
  <c r="BF95" i="10" s="1"/>
  <c r="BE94" i="10"/>
  <c r="BE95" i="10" s="1"/>
  <c r="CV87" i="10"/>
  <c r="CV88" i="10" s="1"/>
  <c r="BM87" i="10"/>
  <c r="BM88" i="10" s="1"/>
  <c r="CX87" i="10"/>
  <c r="CX88" i="10" s="1"/>
  <c r="CL87" i="10"/>
  <c r="CL88" i="10" s="1"/>
  <c r="BH87" i="10"/>
  <c r="BH88" i="10" s="1"/>
  <c r="BF87" i="10"/>
  <c r="BF88" i="10" s="1"/>
  <c r="CU87" i="10"/>
  <c r="CU88" i="10" s="1"/>
  <c r="BE87" i="10"/>
  <c r="BE88" i="10" s="1"/>
  <c r="BG77" i="10"/>
  <c r="BG78" i="10" s="1"/>
  <c r="CY77" i="10"/>
  <c r="CY78" i="10" s="1"/>
  <c r="CT77" i="10"/>
  <c r="CT78" i="10" s="1"/>
  <c r="CS77" i="10"/>
  <c r="CS78" i="10" s="1"/>
  <c r="CL77" i="10"/>
  <c r="CL78" i="10" s="1"/>
  <c r="CF77" i="10"/>
  <c r="CF78" i="10" s="1"/>
  <c r="BF77" i="10"/>
  <c r="BF78" i="10" s="1"/>
  <c r="DL314" i="2"/>
  <c r="DL313" i="2"/>
  <c r="DL315" i="2" s="1"/>
  <c r="CL313" i="2"/>
  <c r="CL315" i="2" s="1"/>
  <c r="CL314" i="2"/>
  <c r="DM310" i="2"/>
  <c r="DM305" i="2"/>
  <c r="DM312" i="2"/>
  <c r="DM307" i="2"/>
  <c r="DM309" i="2"/>
  <c r="DM302" i="2"/>
  <c r="DM311" i="2"/>
  <c r="DM304" i="2"/>
  <c r="DM306" i="2"/>
  <c r="DM301" i="2"/>
  <c r="DM308" i="2"/>
  <c r="DM303" i="2"/>
  <c r="CM310" i="2"/>
  <c r="CM301" i="2"/>
  <c r="CM303" i="2"/>
  <c r="CM307" i="2"/>
  <c r="CM309" i="2"/>
  <c r="CM311" i="2"/>
  <c r="CM304" i="2"/>
  <c r="CM302" i="2"/>
  <c r="CM306" i="2"/>
  <c r="CM312" i="2"/>
  <c r="CM308" i="2"/>
  <c r="CM305" i="2"/>
  <c r="AZ95" i="10"/>
  <c r="AP95" i="10"/>
  <c r="AM95" i="10"/>
  <c r="AR95" i="10"/>
  <c r="BB95" i="10"/>
  <c r="AX95" i="10"/>
  <c r="CV95" i="10"/>
  <c r="DO95" i="10"/>
  <c r="BM95" i="10"/>
  <c r="BK95" i="10"/>
  <c r="BD95" i="10"/>
  <c r="BU95" i="10"/>
  <c r="CZ95" i="10"/>
  <c r="CY95" i="10"/>
  <c r="CG95" i="10"/>
  <c r="DG95" i="10"/>
  <c r="BH95" i="10"/>
  <c r="BJ95" i="10"/>
  <c r="CW95" i="10"/>
  <c r="CM78" i="10"/>
  <c r="AN95" i="10"/>
  <c r="AO95" i="10"/>
  <c r="BA95" i="10"/>
  <c r="BV95" i="10"/>
  <c r="CE95" i="10"/>
  <c r="BL95" i="10"/>
  <c r="BS95" i="10"/>
  <c r="BG95" i="10"/>
  <c r="DE95" i="10"/>
  <c r="BW95" i="10"/>
  <c r="CN95" i="10"/>
  <c r="DM95" i="10"/>
  <c r="CR95" i="10"/>
  <c r="DI95" i="10"/>
  <c r="CU95" i="10"/>
  <c r="BZ95" i="10"/>
  <c r="AP88" i="10"/>
  <c r="AU95" i="10"/>
  <c r="DJ95" i="10"/>
  <c r="DD95" i="10"/>
  <c r="CX95" i="10"/>
  <c r="CF95" i="10"/>
  <c r="CQ95" i="10"/>
  <c r="DA95" i="10"/>
  <c r="BI95" i="10"/>
  <c r="DC95" i="10"/>
  <c r="DF95" i="10"/>
  <c r="BX95" i="10"/>
  <c r="DK95" i="10"/>
  <c r="CC95" i="10"/>
  <c r="AQ95" i="10"/>
  <c r="AV95" i="10"/>
  <c r="BC95" i="10"/>
  <c r="BO95" i="10"/>
  <c r="CI95" i="10"/>
  <c r="CM95" i="10"/>
  <c r="DN95" i="10"/>
  <c r="BR95" i="10"/>
  <c r="DH95" i="10"/>
  <c r="DL95" i="10"/>
  <c r="BT95" i="10"/>
  <c r="CJ95" i="10"/>
  <c r="DP95" i="10"/>
  <c r="DR95" i="10"/>
  <c r="CL95" i="10"/>
  <c r="AB200" i="2"/>
  <c r="AP200" i="2" s="1"/>
  <c r="AB218" i="2"/>
  <c r="AP218" i="2" s="1"/>
  <c r="AB230" i="2"/>
  <c r="AP230" i="2" s="1"/>
  <c r="AB240" i="2"/>
  <c r="AP240" i="2" s="1"/>
  <c r="AB209" i="2"/>
  <c r="AP209" i="2" s="1"/>
  <c r="AB226" i="2"/>
  <c r="AP226" i="2" s="1"/>
  <c r="CF24" i="10" s="1"/>
  <c r="CF25" i="10" s="1"/>
  <c r="AB232" i="2"/>
  <c r="AP232" i="2" s="1"/>
  <c r="AB242" i="2"/>
  <c r="AP242" i="2" s="1"/>
  <c r="AB243" i="2"/>
  <c r="AP243" i="2" s="1"/>
  <c r="AB263" i="2"/>
  <c r="AP263" i="2" s="1"/>
  <c r="DQ24" i="10" s="1"/>
  <c r="DQ25" i="10" s="1"/>
  <c r="AB214" i="2"/>
  <c r="AP214" i="2" s="1"/>
  <c r="AB222" i="2"/>
  <c r="AP222" i="2" s="1"/>
  <c r="AB241" i="2"/>
  <c r="AP241" i="2" s="1"/>
  <c r="AB255" i="2"/>
  <c r="AP255" i="2" s="1"/>
  <c r="DI24" i="10" s="1"/>
  <c r="DI25" i="10" s="1"/>
  <c r="AB259" i="2"/>
  <c r="AP259" i="2" s="1"/>
  <c r="DM24" i="10" s="1"/>
  <c r="DM25" i="10" s="1"/>
  <c r="AB261" i="2"/>
  <c r="AP261" i="2" s="1"/>
  <c r="DO24" i="10" s="1"/>
  <c r="DO25" i="10" s="1"/>
  <c r="AB208" i="2"/>
  <c r="AP208" i="2" s="1"/>
  <c r="AB204" i="2"/>
  <c r="AP204" i="2" s="1"/>
  <c r="AB210" i="2"/>
  <c r="AP210" i="2" s="1"/>
  <c r="AB266" i="2"/>
  <c r="AP266" i="2" s="1"/>
  <c r="AB247" i="2"/>
  <c r="AP247" i="2" s="1"/>
  <c r="AB251" i="2"/>
  <c r="AP251" i="2" s="1"/>
  <c r="DE24" i="10" s="1"/>
  <c r="DE25" i="10" s="1"/>
  <c r="AB246" i="2"/>
  <c r="AP246" i="2" s="1"/>
  <c r="AB203" i="2"/>
  <c r="AP203" i="2" s="1"/>
  <c r="AB254" i="2"/>
  <c r="AP254" i="2" s="1"/>
  <c r="DH24" i="10" s="1"/>
  <c r="DH25" i="10" s="1"/>
  <c r="AB260" i="2"/>
  <c r="AP260" i="2" s="1"/>
  <c r="DN24" i="10" s="1"/>
  <c r="DN25" i="10" s="1"/>
  <c r="AB257" i="2"/>
  <c r="AP257" i="2" s="1"/>
  <c r="DK24" i="10" s="1"/>
  <c r="DK25" i="10" s="1"/>
  <c r="AB249" i="2"/>
  <c r="AP249" i="2" s="1"/>
  <c r="DC24" i="10" s="1"/>
  <c r="DC25" i="10" s="1"/>
  <c r="AB268" i="2"/>
  <c r="AP268" i="2" s="1"/>
  <c r="AB265" i="2"/>
  <c r="AP265" i="2" s="1"/>
  <c r="AB237" i="2"/>
  <c r="AP237" i="2" s="1"/>
  <c r="CQ24" i="10" s="1"/>
  <c r="CQ25" i="10" s="1"/>
  <c r="AB235" i="2"/>
  <c r="AP235" i="2" s="1"/>
  <c r="AB227" i="2"/>
  <c r="AP227" i="2" s="1"/>
  <c r="AB224" i="2"/>
  <c r="AP224" i="2" s="1"/>
  <c r="CD24" i="10" s="1"/>
  <c r="CD25" i="10" s="1"/>
  <c r="AB223" i="2"/>
  <c r="AP223" i="2" s="1"/>
  <c r="CC24" i="10" s="1"/>
  <c r="CC25" i="10" s="1"/>
  <c r="AB221" i="2"/>
  <c r="AP221" i="2" s="1"/>
  <c r="AB252" i="2"/>
  <c r="AP252" i="2" s="1"/>
  <c r="AB269" i="2"/>
  <c r="AP269" i="2" s="1"/>
  <c r="AB245" i="2"/>
  <c r="AP245" i="2" s="1"/>
  <c r="AB236" i="2"/>
  <c r="AP236" i="2" s="1"/>
  <c r="AB229" i="2"/>
  <c r="AP229" i="2" s="1"/>
  <c r="AB202" i="2"/>
  <c r="AP202" i="2" s="1"/>
  <c r="AB201" i="2"/>
  <c r="AP201" i="2" s="1"/>
  <c r="AB258" i="2"/>
  <c r="AP258" i="2" s="1"/>
  <c r="AB234" i="2"/>
  <c r="AP234" i="2" s="1"/>
  <c r="AB262" i="2"/>
  <c r="AP262" i="2" s="1"/>
  <c r="DP24" i="10" s="1"/>
  <c r="DP25" i="10" s="1"/>
  <c r="AB213" i="2"/>
  <c r="AP213" i="2" s="1"/>
  <c r="BS24" i="10" s="1"/>
  <c r="BS25" i="10" s="1"/>
  <c r="AB199" i="2"/>
  <c r="AP199" i="2" s="1"/>
  <c r="AB253" i="2"/>
  <c r="AP253" i="2" s="1"/>
  <c r="DG24" i="10" s="1"/>
  <c r="DG25" i="10" s="1"/>
  <c r="AB248" i="2"/>
  <c r="AP248" i="2" s="1"/>
  <c r="DB24" i="10" s="1"/>
  <c r="DB25" i="10" s="1"/>
  <c r="AB233" i="2"/>
  <c r="AP233" i="2" s="1"/>
  <c r="AB211" i="2"/>
  <c r="AP211" i="2" s="1"/>
  <c r="AB216" i="2"/>
  <c r="AP216" i="2" s="1"/>
  <c r="AB205" i="2"/>
  <c r="AP205" i="2" s="1"/>
  <c r="BK24" i="10" s="1"/>
  <c r="BK25" i="10" s="1"/>
  <c r="AB250" i="2"/>
  <c r="AP250" i="2" s="1"/>
  <c r="AB238" i="2"/>
  <c r="AP238" i="2" s="1"/>
  <c r="AB239" i="2"/>
  <c r="AP239" i="2" s="1"/>
  <c r="AB264" i="2"/>
  <c r="AP264" i="2" s="1"/>
  <c r="DR24" i="10" s="1"/>
  <c r="DR25" i="10" s="1"/>
  <c r="AB244" i="2"/>
  <c r="AP244" i="2" s="1"/>
  <c r="CX24" i="10" s="1"/>
  <c r="CX25" i="10" s="1"/>
  <c r="AB207" i="2"/>
  <c r="AP207" i="2" s="1"/>
  <c r="AB217" i="2"/>
  <c r="AP217" i="2" s="1"/>
  <c r="BW24" i="10" s="1"/>
  <c r="BW25" i="10" s="1"/>
  <c r="AB228" i="2"/>
  <c r="AP228" i="2" s="1"/>
  <c r="CH24" i="10" s="1"/>
  <c r="CH25" i="10" s="1"/>
  <c r="AB225" i="2"/>
  <c r="AP225" i="2" s="1"/>
  <c r="CE24" i="10" s="1"/>
  <c r="CE25" i="10" s="1"/>
  <c r="AB220" i="2"/>
  <c r="AP220" i="2" s="1"/>
  <c r="AB256" i="2"/>
  <c r="AP256" i="2" s="1"/>
  <c r="DJ24" i="10" s="1"/>
  <c r="DJ25" i="10" s="1"/>
  <c r="AB267" i="2"/>
  <c r="AP267" i="2" s="1"/>
  <c r="AB198" i="2"/>
  <c r="AP198" i="2" s="1"/>
  <c r="AB231" i="2"/>
  <c r="AP231" i="2" s="1"/>
  <c r="AB219" i="2"/>
  <c r="AP219" i="2" s="1"/>
  <c r="BY24" i="10" s="1"/>
  <c r="BY25" i="10" s="1"/>
  <c r="AB206" i="2"/>
  <c r="AP206" i="2" s="1"/>
  <c r="BL24" i="10" s="1"/>
  <c r="BL25" i="10" s="1"/>
  <c r="AB215" i="2"/>
  <c r="AP215" i="2" s="1"/>
  <c r="BU24" i="10" s="1"/>
  <c r="BU25" i="10" s="1"/>
  <c r="AB212" i="2"/>
  <c r="AP212" i="2" s="1"/>
  <c r="AC201" i="2"/>
  <c r="AT201" i="2" s="1"/>
  <c r="AC221" i="2"/>
  <c r="AT221" i="2" s="1"/>
  <c r="CA21" i="10" s="1"/>
  <c r="AC223" i="2"/>
  <c r="AT223" i="2" s="1"/>
  <c r="AC243" i="2"/>
  <c r="AT243" i="2" s="1"/>
  <c r="AC213" i="2"/>
  <c r="AT213" i="2" s="1"/>
  <c r="AC220" i="2"/>
  <c r="AT220" i="2" s="1"/>
  <c r="AC238" i="2"/>
  <c r="AT238" i="2" s="1"/>
  <c r="AC229" i="2"/>
  <c r="AT229" i="2" s="1"/>
  <c r="AC254" i="2"/>
  <c r="AT254" i="2" s="1"/>
  <c r="DH21" i="10" s="1"/>
  <c r="AC265" i="2"/>
  <c r="AT265" i="2" s="1"/>
  <c r="AC199" i="2"/>
  <c r="AT199" i="2" s="1"/>
  <c r="AC217" i="2"/>
  <c r="AT217" i="2" s="1"/>
  <c r="AC262" i="2"/>
  <c r="AT262" i="2" s="1"/>
  <c r="DP21" i="10" s="1"/>
  <c r="AC267" i="2"/>
  <c r="AT267" i="2" s="1"/>
  <c r="AC219" i="2"/>
  <c r="AT219" i="2" s="1"/>
  <c r="AC203" i="2"/>
  <c r="AT203" i="2" s="1"/>
  <c r="AC209" i="2"/>
  <c r="AT209" i="2" s="1"/>
  <c r="AC225" i="2"/>
  <c r="AT225" i="2" s="1"/>
  <c r="AC246" i="2"/>
  <c r="AT246" i="2" s="1"/>
  <c r="AC250" i="2"/>
  <c r="AT250" i="2" s="1"/>
  <c r="AC252" i="2"/>
  <c r="AT252" i="2" s="1"/>
  <c r="AC256" i="2"/>
  <c r="AT256" i="2" s="1"/>
  <c r="DJ21" i="10" s="1"/>
  <c r="AC258" i="2"/>
  <c r="AT258" i="2" s="1"/>
  <c r="AC239" i="2"/>
  <c r="AT239" i="2" s="1"/>
  <c r="AC249" i="2"/>
  <c r="AT249" i="2" s="1"/>
  <c r="AC200" i="2"/>
  <c r="AT200" i="2" s="1"/>
  <c r="BF21" i="10" s="1"/>
  <c r="AC266" i="2"/>
  <c r="AT266" i="2" s="1"/>
  <c r="AC245" i="2"/>
  <c r="AT245" i="2" s="1"/>
  <c r="AC261" i="2"/>
  <c r="AT261" i="2" s="1"/>
  <c r="DO21" i="10" s="1"/>
  <c r="AC222" i="2"/>
  <c r="AT222" i="2" s="1"/>
  <c r="AC269" i="2"/>
  <c r="AT269" i="2" s="1"/>
  <c r="AC233" i="2"/>
  <c r="AT233" i="2" s="1"/>
  <c r="CM21" i="10" s="1"/>
  <c r="AC227" i="2"/>
  <c r="AT227" i="2" s="1"/>
  <c r="AC211" i="2"/>
  <c r="AT211" i="2" s="1"/>
  <c r="AC241" i="2"/>
  <c r="AT241" i="2" s="1"/>
  <c r="CU21" i="10" s="1"/>
  <c r="AC215" i="2"/>
  <c r="AT215" i="2" s="1"/>
  <c r="AC247" i="2"/>
  <c r="AT247" i="2" s="1"/>
  <c r="AC257" i="2"/>
  <c r="AT257" i="2" s="1"/>
  <c r="DK21" i="10" s="1"/>
  <c r="AC253" i="2"/>
  <c r="AT253" i="2" s="1"/>
  <c r="DG21" i="10" s="1"/>
  <c r="AC218" i="2"/>
  <c r="AT218" i="2" s="1"/>
  <c r="AC204" i="2"/>
  <c r="AT204" i="2" s="1"/>
  <c r="AC230" i="2"/>
  <c r="AT230" i="2" s="1"/>
  <c r="CJ21" i="10" s="1"/>
  <c r="AC268" i="2"/>
  <c r="AT268" i="2" s="1"/>
  <c r="AC235" i="2"/>
  <c r="AT235" i="2" s="1"/>
  <c r="AC228" i="2"/>
  <c r="AT228" i="2" s="1"/>
  <c r="AC259" i="2"/>
  <c r="AT259" i="2" s="1"/>
  <c r="DM21" i="10" s="1"/>
  <c r="AC263" i="2"/>
  <c r="AT263" i="2" s="1"/>
  <c r="DQ21" i="10" s="1"/>
  <c r="AC251" i="2"/>
  <c r="AT251" i="2" s="1"/>
  <c r="AC240" i="2"/>
  <c r="AT240" i="2" s="1"/>
  <c r="AC216" i="2"/>
  <c r="AT216" i="2" s="1"/>
  <c r="BV21" i="10" s="1"/>
  <c r="AC226" i="2"/>
  <c r="AT226" i="2" s="1"/>
  <c r="CF21" i="10" s="1"/>
  <c r="AC214" i="2"/>
  <c r="AT214" i="2" s="1"/>
  <c r="AC206" i="2"/>
  <c r="AT206" i="2" s="1"/>
  <c r="AC248" i="2"/>
  <c r="AT248" i="2" s="1"/>
  <c r="DB21" i="10" s="1"/>
  <c r="AC260" i="2"/>
  <c r="AT260" i="2" s="1"/>
  <c r="DN21" i="10" s="1"/>
  <c r="AC236" i="2"/>
  <c r="AT236" i="2" s="1"/>
  <c r="AC242" i="2"/>
  <c r="AT242" i="2" s="1"/>
  <c r="AC231" i="2"/>
  <c r="AT231" i="2" s="1"/>
  <c r="CK21" i="10" s="1"/>
  <c r="AC232" i="2"/>
  <c r="AT232" i="2" s="1"/>
  <c r="CL21" i="10" s="1"/>
  <c r="AC224" i="2"/>
  <c r="AT224" i="2" s="1"/>
  <c r="AC212" i="2"/>
  <c r="AT212" i="2" s="1"/>
  <c r="BR21" i="10" s="1"/>
  <c r="AC264" i="2"/>
  <c r="AT264" i="2" s="1"/>
  <c r="DR21" i="10" s="1"/>
  <c r="AC207" i="2"/>
  <c r="AT207" i="2" s="1"/>
  <c r="AC202" i="2"/>
  <c r="AT202" i="2" s="1"/>
  <c r="AC255" i="2"/>
  <c r="AT255" i="2" s="1"/>
  <c r="DI21" i="10" s="1"/>
  <c r="AC205" i="2"/>
  <c r="AT205" i="2" s="1"/>
  <c r="BK21" i="10" s="1"/>
  <c r="AC208" i="2"/>
  <c r="AT208" i="2" s="1"/>
  <c r="AC198" i="2"/>
  <c r="AT198" i="2" s="1"/>
  <c r="AC244" i="2"/>
  <c r="AT244" i="2" s="1"/>
  <c r="CX21" i="10" s="1"/>
  <c r="AC237" i="2"/>
  <c r="AT237" i="2" s="1"/>
  <c r="CQ21" i="10" s="1"/>
  <c r="AC210" i="2"/>
  <c r="AT210" i="2" s="1"/>
  <c r="AC234" i="2"/>
  <c r="AT234" i="2" s="1"/>
  <c r="O28" i="17"/>
  <c r="Q29" i="17" s="1"/>
  <c r="AB135" i="2"/>
  <c r="AB136" i="2"/>
  <c r="AC135" i="2"/>
  <c r="AC136" i="2"/>
  <c r="AI9" i="18"/>
  <c r="AI94" i="10" s="1"/>
  <c r="AI95" i="10" s="1"/>
  <c r="AI29" i="18"/>
  <c r="AB185" i="2"/>
  <c r="AP185" i="2" s="1"/>
  <c r="AB189" i="2"/>
  <c r="AP189" i="2" s="1"/>
  <c r="AB194" i="2"/>
  <c r="AP194" i="2" s="1"/>
  <c r="AZ24" i="10" s="1"/>
  <c r="AZ25" i="10" s="1"/>
  <c r="AB192" i="2"/>
  <c r="AP192" i="2" s="1"/>
  <c r="AX24" i="10" s="1"/>
  <c r="AX25" i="10" s="1"/>
  <c r="AB190" i="2"/>
  <c r="AP190" i="2" s="1"/>
  <c r="AV24" i="10" s="1"/>
  <c r="AV25" i="10" s="1"/>
  <c r="AB193" i="2"/>
  <c r="AP193" i="2" s="1"/>
  <c r="AY24" i="10" s="1"/>
  <c r="AY25" i="10" s="1"/>
  <c r="AB197" i="2"/>
  <c r="AP197" i="2" s="1"/>
  <c r="BC24" i="10" s="1"/>
  <c r="BC25" i="10" s="1"/>
  <c r="AB196" i="2"/>
  <c r="AP196" i="2" s="1"/>
  <c r="BB24" i="10" s="1"/>
  <c r="BB25" i="10" s="1"/>
  <c r="AB195" i="2"/>
  <c r="AP195" i="2" s="1"/>
  <c r="BA24" i="10" s="1"/>
  <c r="BA25" i="10" s="1"/>
  <c r="AB188" i="2"/>
  <c r="AP188" i="2" s="1"/>
  <c r="AB191" i="2"/>
  <c r="AP191" i="2" s="1"/>
  <c r="AW24" i="10" s="1"/>
  <c r="AW25" i="10" s="1"/>
  <c r="AB186" i="2"/>
  <c r="AP186" i="2" s="1"/>
  <c r="AB187" i="2"/>
  <c r="AP187" i="2" s="1"/>
  <c r="AC186" i="2"/>
  <c r="AT186" i="2" s="1"/>
  <c r="AC197" i="2"/>
  <c r="AT197" i="2" s="1"/>
  <c r="BC21" i="10" s="1"/>
  <c r="AC187" i="2"/>
  <c r="AT187" i="2" s="1"/>
  <c r="AS21" i="10" s="1"/>
  <c r="AC192" i="2"/>
  <c r="AT192" i="2" s="1"/>
  <c r="AC189" i="2"/>
  <c r="AT189" i="2" s="1"/>
  <c r="AU21" i="10" s="1"/>
  <c r="AC194" i="2"/>
  <c r="AT194" i="2" s="1"/>
  <c r="AZ21" i="10" s="1"/>
  <c r="AC193" i="2"/>
  <c r="AT193" i="2" s="1"/>
  <c r="AY21" i="10" s="1"/>
  <c r="AC188" i="2"/>
  <c r="AT188" i="2" s="1"/>
  <c r="AC190" i="2"/>
  <c r="AT190" i="2" s="1"/>
  <c r="AC195" i="2"/>
  <c r="AT195" i="2" s="1"/>
  <c r="BA21" i="10" s="1"/>
  <c r="AC185" i="2"/>
  <c r="AT185" i="2" s="1"/>
  <c r="AQ21" i="10" s="1"/>
  <c r="AC196" i="2"/>
  <c r="AT196" i="2" s="1"/>
  <c r="AC191" i="2"/>
  <c r="AT191" i="2" s="1"/>
  <c r="AF87" i="10"/>
  <c r="AF88" i="10" s="1"/>
  <c r="AB87" i="10"/>
  <c r="AB88" i="10" s="1"/>
  <c r="P87" i="10"/>
  <c r="P88" i="10" s="1"/>
  <c r="Z87" i="10"/>
  <c r="Z88" i="10" s="1"/>
  <c r="AE87" i="10"/>
  <c r="AE88" i="10" s="1"/>
  <c r="E87" i="10"/>
  <c r="E88" i="10" s="1"/>
  <c r="X87" i="10"/>
  <c r="X88" i="10" s="1"/>
  <c r="L87" i="10"/>
  <c r="L88" i="10" s="1"/>
  <c r="O87" i="10"/>
  <c r="O88" i="10" s="1"/>
  <c r="AA87" i="10"/>
  <c r="AA88" i="10" s="1"/>
  <c r="C87" i="10"/>
  <c r="AH87" i="10"/>
  <c r="AH88" i="10" s="1"/>
  <c r="R87" i="10"/>
  <c r="R88" i="10" s="1"/>
  <c r="AG87" i="10"/>
  <c r="AG88" i="10" s="1"/>
  <c r="Q87" i="10"/>
  <c r="Q88" i="10" s="1"/>
  <c r="D87" i="10"/>
  <c r="D88" i="10" s="1"/>
  <c r="N87" i="10"/>
  <c r="N88" i="10" s="1"/>
  <c r="K87" i="10"/>
  <c r="K88" i="10" s="1"/>
  <c r="AC87" i="10"/>
  <c r="AC88" i="10" s="1"/>
  <c r="V87" i="10"/>
  <c r="V88" i="10" s="1"/>
  <c r="U87" i="10"/>
  <c r="U88" i="10" s="1"/>
  <c r="H87" i="10"/>
  <c r="H88" i="10" s="1"/>
  <c r="J87" i="10"/>
  <c r="J88" i="10" s="1"/>
  <c r="W87" i="10"/>
  <c r="W88" i="10" s="1"/>
  <c r="T87" i="10"/>
  <c r="T88" i="10" s="1"/>
  <c r="M87" i="10"/>
  <c r="M88" i="10" s="1"/>
  <c r="S87" i="10"/>
  <c r="S88" i="10" s="1"/>
  <c r="F87" i="10"/>
  <c r="F88" i="10" s="1"/>
  <c r="AD87" i="10"/>
  <c r="AD88" i="10" s="1"/>
  <c r="Y87" i="10"/>
  <c r="Y88" i="10" s="1"/>
  <c r="I87" i="10"/>
  <c r="I88" i="10" s="1"/>
  <c r="G87" i="10"/>
  <c r="G88" i="10" s="1"/>
  <c r="AI87" i="10"/>
  <c r="AI88" i="10" s="1"/>
  <c r="AJ25" i="18"/>
  <c r="AJ24" i="18" s="1"/>
  <c r="AJ87" i="10" s="1"/>
  <c r="AJ88" i="10" s="1"/>
  <c r="AJ22" i="18"/>
  <c r="AJ21" i="18" s="1"/>
  <c r="AB182" i="2"/>
  <c r="AP182" i="2" s="1"/>
  <c r="AN24" i="10" s="1"/>
  <c r="AN25" i="10" s="1"/>
  <c r="AB176" i="2"/>
  <c r="AP176" i="2" s="1"/>
  <c r="AB181" i="2"/>
  <c r="AP181" i="2" s="1"/>
  <c r="AM24" i="10" s="1"/>
  <c r="AM25" i="10" s="1"/>
  <c r="AB183" i="2"/>
  <c r="AP183" i="2" s="1"/>
  <c r="AO24" i="10" s="1"/>
  <c r="AO25" i="10" s="1"/>
  <c r="AB178" i="2"/>
  <c r="AP178" i="2" s="1"/>
  <c r="AB179" i="2"/>
  <c r="AP179" i="2" s="1"/>
  <c r="AB177" i="2"/>
  <c r="AP177" i="2" s="1"/>
  <c r="AB175" i="2"/>
  <c r="AP175" i="2" s="1"/>
  <c r="AB184" i="2"/>
  <c r="AP184" i="2" s="1"/>
  <c r="AP24" i="10" s="1"/>
  <c r="AP25" i="10" s="1"/>
  <c r="AB174" i="2"/>
  <c r="AP174" i="2" s="1"/>
  <c r="AB180" i="2"/>
  <c r="AP180" i="2" s="1"/>
  <c r="AC177" i="2"/>
  <c r="AT177" i="2" s="1"/>
  <c r="AC178" i="2"/>
  <c r="AT178" i="2" s="1"/>
  <c r="AC181" i="2"/>
  <c r="AT181" i="2" s="1"/>
  <c r="AM21" i="10" s="1"/>
  <c r="AC183" i="2"/>
  <c r="AT183" i="2" s="1"/>
  <c r="AC180" i="2"/>
  <c r="AT180" i="2" s="1"/>
  <c r="AC174" i="2"/>
  <c r="AT174" i="2" s="1"/>
  <c r="AC184" i="2"/>
  <c r="AT184" i="2" s="1"/>
  <c r="AP21" i="10" s="1"/>
  <c r="AC176" i="2"/>
  <c r="AT176" i="2" s="1"/>
  <c r="AC182" i="2"/>
  <c r="AT182" i="2" s="1"/>
  <c r="AC179" i="2"/>
  <c r="AT179" i="2" s="1"/>
  <c r="AC175" i="2"/>
  <c r="AT175" i="2" s="1"/>
  <c r="N298" i="2"/>
  <c r="P27" i="17"/>
  <c r="P28" i="17"/>
  <c r="AC169" i="2"/>
  <c r="AT169" i="2" s="1"/>
  <c r="AC167" i="2"/>
  <c r="AT167" i="2" s="1"/>
  <c r="AC165" i="2"/>
  <c r="AT165" i="2" s="1"/>
  <c r="AC171" i="2"/>
  <c r="AT171" i="2" s="1"/>
  <c r="AC173" i="2"/>
  <c r="AT173" i="2" s="1"/>
  <c r="AC170" i="2"/>
  <c r="AT170" i="2" s="1"/>
  <c r="AC166" i="2"/>
  <c r="AT166" i="2" s="1"/>
  <c r="AC168" i="2"/>
  <c r="AT168" i="2" s="1"/>
  <c r="AC163" i="2"/>
  <c r="AT163" i="2" s="1"/>
  <c r="AC172" i="2"/>
  <c r="AT172" i="2" s="1"/>
  <c r="AC164" i="2"/>
  <c r="AT164" i="2" s="1"/>
  <c r="AC162" i="2"/>
  <c r="AT162" i="2" s="1"/>
  <c r="AB164" i="2"/>
  <c r="AP164" i="2" s="1"/>
  <c r="AB163" i="2"/>
  <c r="AP163" i="2" s="1"/>
  <c r="AB165" i="2"/>
  <c r="AP165" i="2" s="1"/>
  <c r="AB172" i="2"/>
  <c r="AP172" i="2" s="1"/>
  <c r="AB166" i="2"/>
  <c r="AP166" i="2" s="1"/>
  <c r="AB162" i="2"/>
  <c r="AP162" i="2" s="1"/>
  <c r="AB170" i="2"/>
  <c r="AP170" i="2" s="1"/>
  <c r="AB168" i="2"/>
  <c r="AP168" i="2" s="1"/>
  <c r="AB167" i="2"/>
  <c r="AP167" i="2" s="1"/>
  <c r="AB169" i="2"/>
  <c r="AP169" i="2" s="1"/>
  <c r="AB173" i="2"/>
  <c r="AP173" i="2" s="1"/>
  <c r="AB171" i="2"/>
  <c r="AP171" i="2" s="1"/>
  <c r="R297" i="2"/>
  <c r="N297" i="2"/>
  <c r="R298" i="2"/>
  <c r="R299" i="2"/>
  <c r="AC150" i="2"/>
  <c r="AT150" i="2" s="1"/>
  <c r="AC152" i="2"/>
  <c r="AT152" i="2" s="1"/>
  <c r="AC154" i="2"/>
  <c r="AT154" i="2" s="1"/>
  <c r="AC156" i="2"/>
  <c r="AT156" i="2" s="1"/>
  <c r="AC158" i="2"/>
  <c r="AT158" i="2" s="1"/>
  <c r="AC160" i="2"/>
  <c r="AT160" i="2" s="1"/>
  <c r="AC153" i="2"/>
  <c r="AT153" i="2" s="1"/>
  <c r="AC157" i="2"/>
  <c r="AT157" i="2" s="1"/>
  <c r="AC161" i="2"/>
  <c r="AT161" i="2" s="1"/>
  <c r="AC151" i="2"/>
  <c r="AT151" i="2" s="1"/>
  <c r="AC155" i="2"/>
  <c r="AT155" i="2" s="1"/>
  <c r="AC159" i="2"/>
  <c r="AT159" i="2" s="1"/>
  <c r="AB153" i="2"/>
  <c r="AP153" i="2" s="1"/>
  <c r="AB159" i="2"/>
  <c r="AP159" i="2" s="1"/>
  <c r="AB151" i="2"/>
  <c r="AP151" i="2" s="1"/>
  <c r="AB155" i="2"/>
  <c r="AP155" i="2" s="1"/>
  <c r="AB157" i="2"/>
  <c r="AP157" i="2" s="1"/>
  <c r="AB161" i="2"/>
  <c r="AP161" i="2" s="1"/>
  <c r="AB150" i="2"/>
  <c r="AP150" i="2" s="1"/>
  <c r="AB154" i="2"/>
  <c r="AP154" i="2" s="1"/>
  <c r="AB158" i="2"/>
  <c r="AP158" i="2" s="1"/>
  <c r="AB152" i="2"/>
  <c r="AP152" i="2" s="1"/>
  <c r="AB156" i="2"/>
  <c r="AP156" i="2" s="1"/>
  <c r="AB160" i="2"/>
  <c r="AP160" i="2" s="1"/>
  <c r="T94" i="10"/>
  <c r="T95" i="10" s="1"/>
  <c r="AH94" i="10"/>
  <c r="AH95" i="10" s="1"/>
  <c r="S14" i="18"/>
  <c r="F14" i="18"/>
  <c r="H14" i="18"/>
  <c r="D14" i="18"/>
  <c r="O14" i="18"/>
  <c r="T14" i="18"/>
  <c r="E14" i="18"/>
  <c r="K14" i="18"/>
  <c r="M14" i="18"/>
  <c r="R14" i="18"/>
  <c r="J14" i="18"/>
  <c r="L14" i="18"/>
  <c r="N14" i="18"/>
  <c r="P14" i="18"/>
  <c r="I14" i="18"/>
  <c r="G14" i="18"/>
  <c r="C14" i="18"/>
  <c r="Q14" i="18"/>
  <c r="U14" i="18"/>
  <c r="V14" i="18"/>
  <c r="W14" i="18"/>
  <c r="X14" i="18"/>
  <c r="Y14" i="18"/>
  <c r="Z14" i="18"/>
  <c r="AA14" i="18"/>
  <c r="AB14" i="18"/>
  <c r="AC14" i="18"/>
  <c r="AD14" i="18"/>
  <c r="AE14" i="18"/>
  <c r="AF14" i="18"/>
  <c r="AG14" i="18"/>
  <c r="AH99" i="10"/>
  <c r="Y94" i="10"/>
  <c r="Y95" i="10" s="1"/>
  <c r="E94" i="10"/>
  <c r="E95" i="10" s="1"/>
  <c r="V94" i="10"/>
  <c r="V95" i="10" s="1"/>
  <c r="AC94" i="10"/>
  <c r="AC95" i="10" s="1"/>
  <c r="H94" i="10"/>
  <c r="H95" i="10" s="1"/>
  <c r="AF94" i="10"/>
  <c r="AF95" i="10" s="1"/>
  <c r="AA94" i="10"/>
  <c r="AA95" i="10" s="1"/>
  <c r="K94" i="10"/>
  <c r="K95" i="10" s="1"/>
  <c r="O94" i="10"/>
  <c r="O95" i="10" s="1"/>
  <c r="C94" i="10"/>
  <c r="C95" i="10" s="1"/>
  <c r="F94" i="10"/>
  <c r="F95" i="10" s="1"/>
  <c r="U94" i="10"/>
  <c r="U95" i="10" s="1"/>
  <c r="Z94" i="10"/>
  <c r="Z95" i="10" s="1"/>
  <c r="AE94" i="10"/>
  <c r="AE95" i="10" s="1"/>
  <c r="I94" i="10"/>
  <c r="I95" i="10" s="1"/>
  <c r="X94" i="10"/>
  <c r="X95" i="10" s="1"/>
  <c r="AG94" i="10"/>
  <c r="AG95" i="10" s="1"/>
  <c r="S94" i="10"/>
  <c r="S95" i="10" s="1"/>
  <c r="G94" i="10"/>
  <c r="G95" i="10" s="1"/>
  <c r="L94" i="10"/>
  <c r="L95" i="10" s="1"/>
  <c r="M94" i="10"/>
  <c r="M95" i="10" s="1"/>
  <c r="Q94" i="10"/>
  <c r="Q95" i="10" s="1"/>
  <c r="J94" i="10"/>
  <c r="J95" i="10" s="1"/>
  <c r="AB94" i="10"/>
  <c r="AB95" i="10" s="1"/>
  <c r="N94" i="10"/>
  <c r="N95" i="10" s="1"/>
  <c r="R94" i="10"/>
  <c r="R95" i="10" s="1"/>
  <c r="W94" i="10"/>
  <c r="W95" i="10" s="1"/>
  <c r="AD94" i="10"/>
  <c r="AD95" i="10" s="1"/>
  <c r="D94" i="10"/>
  <c r="D95" i="10" s="1"/>
  <c r="P94" i="10"/>
  <c r="P95" i="10" s="1"/>
  <c r="AI67" i="10"/>
  <c r="AI68" i="10" s="1"/>
  <c r="AH69" i="10"/>
  <c r="AJ10" i="18"/>
  <c r="AJ13" i="18"/>
  <c r="AJ12" i="18" s="1"/>
  <c r="AI14" i="18"/>
  <c r="AQ2" i="2"/>
  <c r="AI2" i="2"/>
  <c r="AB66" i="2"/>
  <c r="AC70" i="2"/>
  <c r="AC66" i="2"/>
  <c r="AB6" i="2"/>
  <c r="AB70" i="2"/>
  <c r="AB126" i="2"/>
  <c r="AB128" i="2"/>
  <c r="AB130" i="2"/>
  <c r="AB127" i="2"/>
  <c r="AB131" i="2"/>
  <c r="AB134" i="2"/>
  <c r="AB129" i="2"/>
  <c r="AB132" i="2"/>
  <c r="AB133" i="2"/>
  <c r="AB19" i="2"/>
  <c r="AB10" i="2"/>
  <c r="AB34" i="2"/>
  <c r="AB8" i="2"/>
  <c r="AB18" i="2"/>
  <c r="AB9" i="2"/>
  <c r="AB12" i="2"/>
  <c r="AB25" i="2"/>
  <c r="AB28" i="2"/>
  <c r="AB17" i="2"/>
  <c r="AB27" i="2"/>
  <c r="AB20" i="2"/>
  <c r="AB11" i="2"/>
  <c r="AB22" i="2"/>
  <c r="AB7" i="2"/>
  <c r="AB30" i="2"/>
  <c r="AB13" i="2"/>
  <c r="AB29" i="2"/>
  <c r="AB23" i="2"/>
  <c r="AB14" i="2"/>
  <c r="AB16" i="2"/>
  <c r="AB32" i="2"/>
  <c r="AB21" i="2"/>
  <c r="AB15" i="2"/>
  <c r="AB31" i="2"/>
  <c r="AB26" i="2"/>
  <c r="AB24" i="2"/>
  <c r="AC6" i="2"/>
  <c r="AC7" i="2"/>
  <c r="AC8" i="2"/>
  <c r="AC19" i="2"/>
  <c r="AC12" i="2"/>
  <c r="AC28" i="2"/>
  <c r="AC17" i="2"/>
  <c r="AC10" i="2"/>
  <c r="AC33" i="2"/>
  <c r="AC15" i="2"/>
  <c r="AC24" i="2"/>
  <c r="AC29" i="2"/>
  <c r="AC26" i="2"/>
  <c r="AC23" i="2"/>
  <c r="AC16" i="2"/>
  <c r="AC32" i="2"/>
  <c r="AC21" i="2"/>
  <c r="AC14" i="2"/>
  <c r="AC31" i="2"/>
  <c r="AC13" i="2"/>
  <c r="AC30" i="2"/>
  <c r="AC18" i="2"/>
  <c r="AC11" i="2"/>
  <c r="AC27" i="2"/>
  <c r="AC20" i="2"/>
  <c r="AC9" i="2"/>
  <c r="AC25" i="2"/>
  <c r="AC22" i="2"/>
  <c r="AC131" i="2"/>
  <c r="AC130" i="2"/>
  <c r="AC133" i="2"/>
  <c r="AC134" i="2"/>
  <c r="AC126" i="2"/>
  <c r="AC132" i="2"/>
  <c r="AC128" i="2"/>
  <c r="AC129" i="2"/>
  <c r="AC127" i="2"/>
  <c r="BS315" i="2"/>
  <c r="BT315" i="2"/>
  <c r="AC53" i="2"/>
  <c r="AC45" i="2"/>
  <c r="AC62" i="2"/>
  <c r="AC49" i="2"/>
  <c r="AC64" i="2"/>
  <c r="AC52" i="2"/>
  <c r="AC58" i="2"/>
  <c r="AC57" i="2"/>
  <c r="AC47" i="2"/>
  <c r="AC54" i="2"/>
  <c r="AC50" i="2"/>
  <c r="AC61" i="2"/>
  <c r="AC51" i="2"/>
  <c r="AC43" i="2"/>
  <c r="AC40" i="2"/>
  <c r="AC46" i="2"/>
  <c r="AC55" i="2"/>
  <c r="AC48" i="2"/>
  <c r="AC63" i="2"/>
  <c r="AC41" i="2"/>
  <c r="AC60" i="2"/>
  <c r="AC42" i="2"/>
  <c r="AC59" i="2"/>
  <c r="AC44" i="2"/>
  <c r="AC56" i="2"/>
  <c r="AC39" i="2"/>
  <c r="AC38" i="2"/>
  <c r="AC37" i="2"/>
  <c r="AC34" i="2"/>
  <c r="AC36" i="2"/>
  <c r="AB35" i="2"/>
  <c r="AC35" i="2"/>
  <c r="AB50" i="2"/>
  <c r="AB55" i="2"/>
  <c r="AB61" i="2"/>
  <c r="AB51" i="2"/>
  <c r="AB41" i="2"/>
  <c r="AB52" i="2"/>
  <c r="AB46" i="2"/>
  <c r="AB53" i="2"/>
  <c r="AB48" i="2"/>
  <c r="AB59" i="2"/>
  <c r="AB47" i="2"/>
  <c r="AB40" i="2"/>
  <c r="AB42" i="2"/>
  <c r="AB57" i="2"/>
  <c r="AB49" i="2"/>
  <c r="AB63" i="2"/>
  <c r="AB43" i="2"/>
  <c r="AB60" i="2"/>
  <c r="AB56" i="2"/>
  <c r="AB58" i="2"/>
  <c r="AB45" i="2"/>
  <c r="AB62" i="2"/>
  <c r="AB54" i="2"/>
  <c r="AB64" i="2"/>
  <c r="AB44" i="2"/>
  <c r="AB39" i="2"/>
  <c r="AB38" i="2"/>
  <c r="AB37" i="2"/>
  <c r="AB36" i="2"/>
  <c r="AB33" i="2"/>
  <c r="AB122" i="2"/>
  <c r="AB72" i="2"/>
  <c r="AB110" i="2"/>
  <c r="AB78" i="2"/>
  <c r="AB100" i="2"/>
  <c r="AB68" i="2"/>
  <c r="AB114" i="2"/>
  <c r="AB125" i="2"/>
  <c r="AB119" i="2"/>
  <c r="AB107" i="2"/>
  <c r="AB99" i="2"/>
  <c r="AB91" i="2"/>
  <c r="AB83" i="2"/>
  <c r="AB75" i="2"/>
  <c r="AB67" i="2"/>
  <c r="AB105" i="2"/>
  <c r="AB89" i="2"/>
  <c r="AB73" i="2"/>
  <c r="AB106" i="2"/>
  <c r="AB102" i="2"/>
  <c r="AB104" i="2"/>
  <c r="AB124" i="2"/>
  <c r="AB92" i="2"/>
  <c r="AB98" i="2"/>
  <c r="AB112" i="2"/>
  <c r="AB121" i="2"/>
  <c r="AB115" i="2"/>
  <c r="AB97" i="2"/>
  <c r="AB81" i="2"/>
  <c r="AB65" i="2"/>
  <c r="AB90" i="2"/>
  <c r="AB120" i="2"/>
  <c r="AB94" i="2"/>
  <c r="AB88" i="2"/>
  <c r="AB116" i="2"/>
  <c r="AB84" i="2"/>
  <c r="AB82" i="2"/>
  <c r="AB80" i="2"/>
  <c r="AB117" i="2"/>
  <c r="AB111" i="2"/>
  <c r="AB103" i="2"/>
  <c r="AB95" i="2"/>
  <c r="AB87" i="2"/>
  <c r="AB79" i="2"/>
  <c r="AB71" i="2"/>
  <c r="AB74" i="2"/>
  <c r="AB96" i="2"/>
  <c r="AB118" i="2"/>
  <c r="AB86" i="2"/>
  <c r="AB108" i="2"/>
  <c r="AB76" i="2"/>
  <c r="AB113" i="2"/>
  <c r="AB123" i="2"/>
  <c r="AB85" i="2"/>
  <c r="AB109" i="2"/>
  <c r="AB77" i="2"/>
  <c r="AB101" i="2"/>
  <c r="AB69" i="2"/>
  <c r="AB93" i="2"/>
  <c r="AC118" i="2"/>
  <c r="AC110" i="2"/>
  <c r="AC102" i="2"/>
  <c r="AC94" i="2"/>
  <c r="AC86" i="2"/>
  <c r="AC78" i="2"/>
  <c r="AC125" i="2"/>
  <c r="AC117" i="2"/>
  <c r="AC109" i="2"/>
  <c r="AC101" i="2"/>
  <c r="AC93" i="2"/>
  <c r="AC85" i="2"/>
  <c r="AC77" i="2"/>
  <c r="AC69" i="2"/>
  <c r="AC119" i="2"/>
  <c r="AC95" i="2"/>
  <c r="AC71" i="2"/>
  <c r="AC124" i="2"/>
  <c r="AC116" i="2"/>
  <c r="AC108" i="2"/>
  <c r="AC100" i="2"/>
  <c r="AC92" i="2"/>
  <c r="AC84" i="2"/>
  <c r="AC76" i="2"/>
  <c r="AC68" i="2"/>
  <c r="AC123" i="2"/>
  <c r="AC115" i="2"/>
  <c r="AC107" i="2"/>
  <c r="AC99" i="2"/>
  <c r="AC91" i="2"/>
  <c r="AC83" i="2"/>
  <c r="AC75" i="2"/>
  <c r="AC67" i="2"/>
  <c r="AC111" i="2"/>
  <c r="AC79" i="2"/>
  <c r="AC122" i="2"/>
  <c r="AC114" i="2"/>
  <c r="AC106" i="2"/>
  <c r="AC98" i="2"/>
  <c r="AC90" i="2"/>
  <c r="AC82" i="2"/>
  <c r="AC74" i="2"/>
  <c r="AC121" i="2"/>
  <c r="AC113" i="2"/>
  <c r="AC105" i="2"/>
  <c r="AC97" i="2"/>
  <c r="AC89" i="2"/>
  <c r="AC81" i="2"/>
  <c r="AC73" i="2"/>
  <c r="AC65" i="2"/>
  <c r="AC120" i="2"/>
  <c r="AC112" i="2"/>
  <c r="AC104" i="2"/>
  <c r="AC96" i="2"/>
  <c r="AC88" i="2"/>
  <c r="AC80" i="2"/>
  <c r="AC72" i="2"/>
  <c r="AC103" i="2"/>
  <c r="AC87" i="2"/>
  <c r="AK16" i="10"/>
  <c r="AK8" i="18" s="1"/>
  <c r="AK6" i="18" s="1"/>
  <c r="AJ17" i="10"/>
  <c r="AI60" i="10"/>
  <c r="AJ59" i="10"/>
  <c r="D77" i="10"/>
  <c r="D78" i="10" s="1"/>
  <c r="F77" i="10"/>
  <c r="F78" i="10" s="1"/>
  <c r="J77" i="10"/>
  <c r="J78" i="10" s="1"/>
  <c r="N77" i="10"/>
  <c r="N78" i="10" s="1"/>
  <c r="R77" i="10"/>
  <c r="R78" i="10" s="1"/>
  <c r="V77" i="10"/>
  <c r="V78" i="10" s="1"/>
  <c r="Z77" i="10"/>
  <c r="Z78" i="10" s="1"/>
  <c r="AD77" i="10"/>
  <c r="AD78" i="10" s="1"/>
  <c r="AH77" i="10"/>
  <c r="AH78" i="10" s="1"/>
  <c r="C68" i="10"/>
  <c r="G77" i="10"/>
  <c r="G78" i="10" s="1"/>
  <c r="K77" i="10"/>
  <c r="K78" i="10" s="1"/>
  <c r="O77" i="10"/>
  <c r="O78" i="10" s="1"/>
  <c r="S77" i="10"/>
  <c r="S78" i="10" s="1"/>
  <c r="W77" i="10"/>
  <c r="W78" i="10" s="1"/>
  <c r="AA77" i="10"/>
  <c r="AA78" i="10" s="1"/>
  <c r="AE77" i="10"/>
  <c r="AE78" i="10" s="1"/>
  <c r="AI77" i="10"/>
  <c r="AI78" i="10" s="1"/>
  <c r="AL77" i="10"/>
  <c r="AL78" i="10" s="1"/>
  <c r="H77" i="10"/>
  <c r="H78" i="10" s="1"/>
  <c r="L77" i="10"/>
  <c r="L78" i="10" s="1"/>
  <c r="P77" i="10"/>
  <c r="P78" i="10" s="1"/>
  <c r="T77" i="10"/>
  <c r="T78" i="10" s="1"/>
  <c r="X77" i="10"/>
  <c r="X78" i="10" s="1"/>
  <c r="AB77" i="10"/>
  <c r="AB78" i="10" s="1"/>
  <c r="AF77" i="10"/>
  <c r="AF78" i="10" s="1"/>
  <c r="AJ77" i="10"/>
  <c r="AJ78" i="10" s="1"/>
  <c r="C77" i="10"/>
  <c r="C78" i="10" s="1"/>
  <c r="E77" i="10"/>
  <c r="E78" i="10" s="1"/>
  <c r="I77" i="10"/>
  <c r="I78" i="10" s="1"/>
  <c r="M77" i="10"/>
  <c r="M78" i="10" s="1"/>
  <c r="Q77" i="10"/>
  <c r="Q78" i="10" s="1"/>
  <c r="U77" i="10"/>
  <c r="U78" i="10" s="1"/>
  <c r="Y77" i="10"/>
  <c r="Y78" i="10" s="1"/>
  <c r="AC77" i="10"/>
  <c r="AC78" i="10" s="1"/>
  <c r="AG77" i="10"/>
  <c r="AG78" i="10" s="1"/>
  <c r="AK77" i="10"/>
  <c r="AK78" i="10" s="1"/>
  <c r="AW21" i="10" l="1"/>
  <c r="AV21" i="10"/>
  <c r="AT24" i="10"/>
  <c r="AT25" i="10" s="1"/>
  <c r="AU24" i="10"/>
  <c r="AU25" i="10" s="1"/>
  <c r="AN21" i="10"/>
  <c r="BB21" i="10"/>
  <c r="AX21" i="10"/>
  <c r="AS24" i="10"/>
  <c r="AS25" i="10" s="1"/>
  <c r="AQ24" i="10"/>
  <c r="AQ25" i="10" s="1"/>
  <c r="CO21" i="10"/>
  <c r="BR24" i="10"/>
  <c r="BR25" i="10" s="1"/>
  <c r="BZ24" i="10"/>
  <c r="BZ25" i="10" s="1"/>
  <c r="CR24" i="10"/>
  <c r="CR25" i="10" s="1"/>
  <c r="AO21" i="10"/>
  <c r="BN21" i="10"/>
  <c r="BG24" i="10"/>
  <c r="BG25" i="10" s="1"/>
  <c r="BL21" i="10"/>
  <c r="CI24" i="10"/>
  <c r="CI25" i="10" s="1"/>
  <c r="BH21" i="10"/>
  <c r="CD21" i="10"/>
  <c r="CD18" i="10" s="1"/>
  <c r="CP21" i="10"/>
  <c r="DE21" i="10"/>
  <c r="CY21" i="10"/>
  <c r="AT21" i="10"/>
  <c r="AT22" i="10" s="1"/>
  <c r="AT19" i="10" s="1"/>
  <c r="BT21" i="10"/>
  <c r="BU21" i="10"/>
  <c r="CS21" i="10"/>
  <c r="DD21" i="10"/>
  <c r="DD18" i="10" s="1"/>
  <c r="BI21" i="10"/>
  <c r="CI21" i="10"/>
  <c r="CK24" i="10"/>
  <c r="CK25" i="10" s="1"/>
  <c r="BM24" i="10"/>
  <c r="BM25" i="10" s="1"/>
  <c r="BE24" i="10"/>
  <c r="BE25" i="10" s="1"/>
  <c r="CP24" i="10"/>
  <c r="CP25" i="10" s="1"/>
  <c r="CO24" i="10"/>
  <c r="CO25" i="10" s="1"/>
  <c r="CV21" i="10"/>
  <c r="CV22" i="10" s="1"/>
  <c r="CT21" i="10"/>
  <c r="BJ21" i="10"/>
  <c r="BM21" i="10"/>
  <c r="BM22" i="10" s="1"/>
  <c r="AT317" i="2"/>
  <c r="BY21" i="10"/>
  <c r="BE21" i="10"/>
  <c r="CR21" i="10"/>
  <c r="CR18" i="10" s="1"/>
  <c r="CC21" i="10"/>
  <c r="CC22" i="10" s="1"/>
  <c r="CC19" i="10" s="1"/>
  <c r="DD24" i="10"/>
  <c r="DD25" i="10" s="1"/>
  <c r="CM24" i="10"/>
  <c r="CM25" i="10" s="1"/>
  <c r="CY24" i="10"/>
  <c r="CY25" i="10" s="1"/>
  <c r="BT24" i="10"/>
  <c r="BT25" i="10" s="1"/>
  <c r="CL24" i="10"/>
  <c r="CL25" i="10" s="1"/>
  <c r="CJ24" i="10"/>
  <c r="CJ25" i="10" s="1"/>
  <c r="BQ21" i="10"/>
  <c r="CE21" i="10"/>
  <c r="CE18" i="10" s="1"/>
  <c r="BZ21" i="10"/>
  <c r="BH24" i="10"/>
  <c r="BH25" i="10" s="1"/>
  <c r="BJ24" i="10"/>
  <c r="BJ25" i="10" s="1"/>
  <c r="BX24" i="10"/>
  <c r="BX25" i="10" s="1"/>
  <c r="CH21" i="10"/>
  <c r="DA21" i="10"/>
  <c r="DA22" i="10" s="1"/>
  <c r="CG21" i="10"/>
  <c r="CG22" i="10" s="1"/>
  <c r="DC21" i="10"/>
  <c r="DC22" i="10" s="1"/>
  <c r="DC19" i="10" s="1"/>
  <c r="DF21" i="10"/>
  <c r="BO21" i="10"/>
  <c r="BO22" i="10" s="1"/>
  <c r="BS21" i="10"/>
  <c r="BS18" i="10" s="1"/>
  <c r="BG21" i="10"/>
  <c r="BG22" i="10" s="1"/>
  <c r="BG19" i="10" s="1"/>
  <c r="CS24" i="10"/>
  <c r="CS25" i="10" s="1"/>
  <c r="BV24" i="10"/>
  <c r="BV25" i="10" s="1"/>
  <c r="DF24" i="10"/>
  <c r="DF25" i="10" s="1"/>
  <c r="CG24" i="10"/>
  <c r="CG25" i="10" s="1"/>
  <c r="DA24" i="10"/>
  <c r="DA25" i="10" s="1"/>
  <c r="BN24" i="10"/>
  <c r="BN25" i="10" s="1"/>
  <c r="CU24" i="10"/>
  <c r="CU25" i="10" s="1"/>
  <c r="CW24" i="10"/>
  <c r="CW25" i="10" s="1"/>
  <c r="BO24" i="10"/>
  <c r="BO25" i="10" s="1"/>
  <c r="BF24" i="10"/>
  <c r="BF25" i="10" s="1"/>
  <c r="CN313" i="2"/>
  <c r="CN314" i="2"/>
  <c r="DN313" i="2"/>
  <c r="DN314" i="2"/>
  <c r="DO306" i="2"/>
  <c r="DO303" i="2"/>
  <c r="DO309" i="2"/>
  <c r="DO308" i="2"/>
  <c r="DO301" i="2"/>
  <c r="DO311" i="2"/>
  <c r="DO302" i="2"/>
  <c r="DO310" i="2"/>
  <c r="DO305" i="2"/>
  <c r="DO304" i="2"/>
  <c r="DO312" i="2"/>
  <c r="DO307" i="2"/>
  <c r="CO310" i="2"/>
  <c r="CO301" i="2"/>
  <c r="CO308" i="2"/>
  <c r="CO309" i="2"/>
  <c r="CO306" i="2"/>
  <c r="CO305" i="2"/>
  <c r="CO302" i="2"/>
  <c r="CO312" i="2"/>
  <c r="CO307" i="2"/>
  <c r="CO304" i="2"/>
  <c r="CO303" i="2"/>
  <c r="CO311" i="2"/>
  <c r="BX21" i="10"/>
  <c r="BW21" i="10"/>
  <c r="BW18" i="10" s="1"/>
  <c r="CW21" i="10"/>
  <c r="BQ24" i="10"/>
  <c r="BQ25" i="10" s="1"/>
  <c r="AP317" i="2"/>
  <c r="CA24" i="10"/>
  <c r="CA25" i="10" s="1"/>
  <c r="BI24" i="10"/>
  <c r="BI25" i="10" s="1"/>
  <c r="CV24" i="10"/>
  <c r="CV25" i="10" s="1"/>
  <c r="CT24" i="10"/>
  <c r="CT25" i="10" s="1"/>
  <c r="AP312" i="2"/>
  <c r="AT308" i="2"/>
  <c r="AP311" i="2"/>
  <c r="AT313" i="2"/>
  <c r="AT309" i="2"/>
  <c r="AT310" i="2"/>
  <c r="AP310" i="2"/>
  <c r="AT314" i="2"/>
  <c r="AI279" i="2"/>
  <c r="AI286" i="2"/>
  <c r="AI272" i="2"/>
  <c r="AI278" i="2"/>
  <c r="AI274" i="2"/>
  <c r="AI284" i="2"/>
  <c r="AI282" i="2"/>
  <c r="AI271" i="2"/>
  <c r="AI276" i="2"/>
  <c r="AI275" i="2"/>
  <c r="AI292" i="2"/>
  <c r="AI290" i="2"/>
  <c r="AI270" i="2"/>
  <c r="AI277" i="2"/>
  <c r="AI291" i="2"/>
  <c r="AI289" i="2"/>
  <c r="AI293" i="2"/>
  <c r="AI273" i="2"/>
  <c r="AI280" i="2"/>
  <c r="AI283" i="2"/>
  <c r="AI287" i="2"/>
  <c r="AI281" i="2"/>
  <c r="AI288" i="2"/>
  <c r="AI285" i="2"/>
  <c r="AP308" i="2"/>
  <c r="AT311" i="2"/>
  <c r="AU311" i="2" s="1"/>
  <c r="AP315" i="2"/>
  <c r="AQ286" i="2"/>
  <c r="AQ279" i="2"/>
  <c r="AQ278" i="2"/>
  <c r="AQ274" i="2"/>
  <c r="AQ272" i="2"/>
  <c r="AQ284" i="2"/>
  <c r="AQ289" i="2"/>
  <c r="AQ290" i="2"/>
  <c r="AQ275" i="2"/>
  <c r="AQ291" i="2"/>
  <c r="AQ292" i="2"/>
  <c r="AQ277" i="2"/>
  <c r="AQ282" i="2"/>
  <c r="AQ293" i="2"/>
  <c r="AQ271" i="2"/>
  <c r="AQ287" i="2"/>
  <c r="AQ276" i="2"/>
  <c r="AQ270" i="2"/>
  <c r="AQ288" i="2"/>
  <c r="AQ281" i="2"/>
  <c r="AQ273" i="2"/>
  <c r="AQ283" i="2"/>
  <c r="AQ280" i="2"/>
  <c r="AQ285" i="2"/>
  <c r="AP309" i="2"/>
  <c r="AT315" i="2"/>
  <c r="AT312" i="2"/>
  <c r="AP314" i="2"/>
  <c r="AT316" i="2"/>
  <c r="AP316" i="2"/>
  <c r="AP313" i="2"/>
  <c r="CM313" i="2"/>
  <c r="CM314" i="2"/>
  <c r="DM313" i="2"/>
  <c r="DM314" i="2"/>
  <c r="AI147" i="2"/>
  <c r="AI146" i="2"/>
  <c r="AI148" i="2"/>
  <c r="AI145" i="2"/>
  <c r="AI149" i="2"/>
  <c r="AQ147" i="2"/>
  <c r="AQ146" i="2"/>
  <c r="AQ148" i="2"/>
  <c r="AQ145" i="2"/>
  <c r="AQ149" i="2"/>
  <c r="AI64" i="10"/>
  <c r="AI65" i="10" s="1"/>
  <c r="AI62" i="10" s="1"/>
  <c r="AP307" i="2"/>
  <c r="AQ311" i="2"/>
  <c r="BA18" i="10"/>
  <c r="BA22" i="10"/>
  <c r="BA19" i="10" s="1"/>
  <c r="AZ22" i="10"/>
  <c r="AZ19" i="10" s="1"/>
  <c r="AZ18" i="10"/>
  <c r="BC22" i="10"/>
  <c r="BC19" i="10" s="1"/>
  <c r="BC18" i="10"/>
  <c r="AR24" i="10"/>
  <c r="AR25" i="10" s="1"/>
  <c r="CN21" i="10"/>
  <c r="BD21" i="10"/>
  <c r="BH18" i="10"/>
  <c r="BH22" i="10"/>
  <c r="CP18" i="10"/>
  <c r="CP22" i="10"/>
  <c r="CP19" i="10" s="1"/>
  <c r="BT22" i="10"/>
  <c r="DE18" i="10"/>
  <c r="DE22" i="10"/>
  <c r="DE19" i="10" s="1"/>
  <c r="CO22" i="10"/>
  <c r="CO18" i="10"/>
  <c r="BU18" i="10"/>
  <c r="BU22" i="10"/>
  <c r="BU19" i="10" s="1"/>
  <c r="CM22" i="10"/>
  <c r="CM19" i="10" s="1"/>
  <c r="CY22" i="10"/>
  <c r="CS22" i="10"/>
  <c r="CS19" i="10" s="1"/>
  <c r="BI18" i="10"/>
  <c r="BI22" i="10"/>
  <c r="BI19" i="10" s="1"/>
  <c r="CI22" i="10"/>
  <c r="CI19" i="10" s="1"/>
  <c r="CI18" i="10"/>
  <c r="CW22" i="10"/>
  <c r="DL24" i="10"/>
  <c r="DL25" i="10" s="1"/>
  <c r="CB24" i="10"/>
  <c r="CB25" i="10" s="1"/>
  <c r="AN18" i="10"/>
  <c r="AN22" i="10"/>
  <c r="AN19" i="10" s="1"/>
  <c r="AW22" i="10"/>
  <c r="AW19" i="10" s="1"/>
  <c r="AW18" i="10"/>
  <c r="AV18" i="10"/>
  <c r="AV22" i="10"/>
  <c r="AV19" i="10" s="1"/>
  <c r="AU22" i="10"/>
  <c r="AU19" i="10" s="1"/>
  <c r="AR21" i="10"/>
  <c r="BP21" i="10"/>
  <c r="BN18" i="10"/>
  <c r="BN22" i="10"/>
  <c r="CL18" i="10"/>
  <c r="CL22" i="10"/>
  <c r="CL19" i="10" s="1"/>
  <c r="DN22" i="10"/>
  <c r="DN19" i="10" s="1"/>
  <c r="DN18" i="10"/>
  <c r="CF18" i="10"/>
  <c r="CF22" i="10"/>
  <c r="CF19" i="10" s="1"/>
  <c r="DQ22" i="10"/>
  <c r="DQ19" i="10" s="1"/>
  <c r="DQ18" i="10"/>
  <c r="DG22" i="10"/>
  <c r="DG19" i="10" s="1"/>
  <c r="DG18" i="10"/>
  <c r="CU22" i="10"/>
  <c r="DL21" i="10"/>
  <c r="CZ21" i="10"/>
  <c r="BY18" i="10"/>
  <c r="BY22" i="10"/>
  <c r="BY19" i="10" s="1"/>
  <c r="BE22" i="10"/>
  <c r="BE19" i="10" s="1"/>
  <c r="BD24" i="10"/>
  <c r="BD25" i="10" s="1"/>
  <c r="CZ24" i="10"/>
  <c r="CZ25" i="10" s="1"/>
  <c r="BP24" i="10"/>
  <c r="BP25" i="10" s="1"/>
  <c r="AO22" i="10"/>
  <c r="AO19" i="10" s="1"/>
  <c r="AO18" i="10"/>
  <c r="BB22" i="10"/>
  <c r="BB19" i="10" s="1"/>
  <c r="BB18" i="10"/>
  <c r="AX22" i="10"/>
  <c r="AX19" i="10" s="1"/>
  <c r="AX18" i="10"/>
  <c r="CQ22" i="10"/>
  <c r="CQ19" i="10" s="1"/>
  <c r="CQ18" i="10"/>
  <c r="BK22" i="10"/>
  <c r="BK19" i="10" s="1"/>
  <c r="BK18" i="10"/>
  <c r="DR22" i="10"/>
  <c r="DR19" i="10" s="1"/>
  <c r="DR18" i="10"/>
  <c r="CK22" i="10"/>
  <c r="DB22" i="10"/>
  <c r="DB19" i="10" s="1"/>
  <c r="DB18" i="10"/>
  <c r="BV22" i="10"/>
  <c r="BV19" i="10" s="1"/>
  <c r="DM18" i="10"/>
  <c r="DM22" i="10"/>
  <c r="DM19" i="10" s="1"/>
  <c r="CJ22" i="10"/>
  <c r="CJ19" i="10" s="1"/>
  <c r="DK22" i="10"/>
  <c r="DK19" i="10" s="1"/>
  <c r="DK18" i="10"/>
  <c r="BQ22" i="10"/>
  <c r="CB21" i="10"/>
  <c r="BF22" i="10"/>
  <c r="DJ22" i="10"/>
  <c r="DJ19" i="10" s="1"/>
  <c r="DJ18" i="10"/>
  <c r="BZ18" i="10"/>
  <c r="BZ22" i="10"/>
  <c r="CA22" i="10"/>
  <c r="AT307" i="2"/>
  <c r="AP22" i="10"/>
  <c r="AP19" i="10" s="1"/>
  <c r="AP18" i="10"/>
  <c r="AM18" i="10"/>
  <c r="AM22" i="10"/>
  <c r="AM19" i="10" s="1"/>
  <c r="AQ22" i="10"/>
  <c r="AQ19" i="10" s="1"/>
  <c r="AQ18" i="10"/>
  <c r="AY18" i="10"/>
  <c r="AY22" i="10"/>
  <c r="AY19" i="10" s="1"/>
  <c r="AS22" i="10"/>
  <c r="CX22" i="10"/>
  <c r="CX19" i="10" s="1"/>
  <c r="CX18" i="10"/>
  <c r="DI22" i="10"/>
  <c r="DI19" i="10" s="1"/>
  <c r="DI18" i="10"/>
  <c r="BR18" i="10"/>
  <c r="BR22" i="10"/>
  <c r="BR19" i="10" s="1"/>
  <c r="BL18" i="10"/>
  <c r="BL22" i="10"/>
  <c r="BL19" i="10" s="1"/>
  <c r="CT18" i="10"/>
  <c r="CT22" i="10"/>
  <c r="CH18" i="10"/>
  <c r="CH22" i="10"/>
  <c r="CH19" i="10" s="1"/>
  <c r="BJ18" i="10"/>
  <c r="BJ22" i="10"/>
  <c r="DA18" i="10"/>
  <c r="DO22" i="10"/>
  <c r="DO19" i="10" s="1"/>
  <c r="DO18" i="10"/>
  <c r="DF22" i="10"/>
  <c r="DP22" i="10"/>
  <c r="DP19" i="10" s="1"/>
  <c r="DP18" i="10"/>
  <c r="DH22" i="10"/>
  <c r="DH19" i="10" s="1"/>
  <c r="DH18" i="10"/>
  <c r="BS22" i="10"/>
  <c r="BS19" i="10" s="1"/>
  <c r="CN24" i="10"/>
  <c r="CN25" i="10" s="1"/>
  <c r="AW234" i="2"/>
  <c r="AU234" i="2"/>
  <c r="AV234" i="2"/>
  <c r="AU224" i="2"/>
  <c r="AV224" i="2"/>
  <c r="AW224" i="2"/>
  <c r="AU235" i="2"/>
  <c r="AW235" i="2"/>
  <c r="AV235" i="2"/>
  <c r="AW245" i="2"/>
  <c r="AV245" i="2"/>
  <c r="AU245" i="2"/>
  <c r="AV203" i="2"/>
  <c r="AW203" i="2"/>
  <c r="AU203" i="2"/>
  <c r="AW243" i="2"/>
  <c r="AV243" i="2"/>
  <c r="AU243" i="2"/>
  <c r="AV210" i="2"/>
  <c r="AU210" i="2"/>
  <c r="AW210" i="2"/>
  <c r="AV208" i="2"/>
  <c r="AW208" i="2"/>
  <c r="AU208" i="2"/>
  <c r="AV207" i="2"/>
  <c r="BM34" i="10" s="1"/>
  <c r="BM35" i="10" s="1"/>
  <c r="AU207" i="2"/>
  <c r="AW207" i="2"/>
  <c r="AU232" i="2"/>
  <c r="AW232" i="2"/>
  <c r="AV232" i="2"/>
  <c r="AU260" i="2"/>
  <c r="DN44" i="10" s="1"/>
  <c r="DN45" i="10" s="1"/>
  <c r="AW260" i="2"/>
  <c r="DN51" i="10" s="1"/>
  <c r="AV260" i="2"/>
  <c r="DN34" i="10" s="1"/>
  <c r="DN35" i="10" s="1"/>
  <c r="AV226" i="2"/>
  <c r="AW226" i="2"/>
  <c r="AU226" i="2"/>
  <c r="AV263" i="2"/>
  <c r="DQ34" i="10" s="1"/>
  <c r="DQ35" i="10" s="1"/>
  <c r="AU263" i="2"/>
  <c r="DQ44" i="10" s="1"/>
  <c r="DQ45" i="10" s="1"/>
  <c r="AW263" i="2"/>
  <c r="DQ51" i="10" s="1"/>
  <c r="AU268" i="2"/>
  <c r="AW268" i="2"/>
  <c r="AV268" i="2"/>
  <c r="AV253" i="2"/>
  <c r="DG34" i="10" s="1"/>
  <c r="DG35" i="10" s="1"/>
  <c r="AU253" i="2"/>
  <c r="DG44" i="10" s="1"/>
  <c r="DG45" i="10" s="1"/>
  <c r="AW253" i="2"/>
  <c r="DG51" i="10" s="1"/>
  <c r="AV241" i="2"/>
  <c r="AU241" i="2"/>
  <c r="AW241" i="2"/>
  <c r="AV269" i="2"/>
  <c r="AU269" i="2"/>
  <c r="AW269" i="2"/>
  <c r="AV266" i="2"/>
  <c r="AU266" i="2"/>
  <c r="AW266" i="2"/>
  <c r="AU258" i="2"/>
  <c r="DL44" i="10" s="1"/>
  <c r="DL45" i="10" s="1"/>
  <c r="AW258" i="2"/>
  <c r="DL51" i="10" s="1"/>
  <c r="AV258" i="2"/>
  <c r="DL34" i="10" s="1"/>
  <c r="DL35" i="10" s="1"/>
  <c r="AU246" i="2"/>
  <c r="CZ44" i="10" s="1"/>
  <c r="CZ45" i="10" s="1"/>
  <c r="AW246" i="2"/>
  <c r="CZ51" i="10" s="1"/>
  <c r="AV246" i="2"/>
  <c r="AW219" i="2"/>
  <c r="AU219" i="2"/>
  <c r="AV219" i="2"/>
  <c r="AV199" i="2"/>
  <c r="AU199" i="2"/>
  <c r="AW199" i="2"/>
  <c r="AV238" i="2"/>
  <c r="AW238" i="2"/>
  <c r="AU238" i="2"/>
  <c r="AW223" i="2"/>
  <c r="AU223" i="2"/>
  <c r="AV223" i="2"/>
  <c r="AU198" i="2"/>
  <c r="AV198" i="2"/>
  <c r="AW198" i="2"/>
  <c r="AU214" i="2"/>
  <c r="AV214" i="2"/>
  <c r="AW214" i="2"/>
  <c r="AW218" i="2"/>
  <c r="AV218" i="2"/>
  <c r="AU218" i="2"/>
  <c r="AW233" i="2"/>
  <c r="AV233" i="2"/>
  <c r="AU233" i="2"/>
  <c r="AV250" i="2"/>
  <c r="AW250" i="2"/>
  <c r="AU250" i="2"/>
  <c r="AV229" i="2"/>
  <c r="CI34" i="10" s="1"/>
  <c r="CI35" i="10" s="1"/>
  <c r="AU229" i="2"/>
  <c r="AW229" i="2"/>
  <c r="AU237" i="2"/>
  <c r="AW237" i="2"/>
  <c r="AV237" i="2"/>
  <c r="AV205" i="2"/>
  <c r="AU205" i="2"/>
  <c r="AW205" i="2"/>
  <c r="AV264" i="2"/>
  <c r="DR34" i="10" s="1"/>
  <c r="DR35" i="10" s="1"/>
  <c r="AU264" i="2"/>
  <c r="DR44" i="10" s="1"/>
  <c r="DR45" i="10" s="1"/>
  <c r="AW264" i="2"/>
  <c r="DR51" i="10" s="1"/>
  <c r="AV231" i="2"/>
  <c r="AW231" i="2"/>
  <c r="AU231" i="2"/>
  <c r="AV248" i="2"/>
  <c r="AU248" i="2"/>
  <c r="AW248" i="2"/>
  <c r="AU216" i="2"/>
  <c r="AV216" i="2"/>
  <c r="BV34" i="10" s="1"/>
  <c r="BV35" i="10" s="1"/>
  <c r="AW216" i="2"/>
  <c r="BV51" i="10" s="1"/>
  <c r="AU259" i="2"/>
  <c r="DM44" i="10" s="1"/>
  <c r="DM45" i="10" s="1"/>
  <c r="AV259" i="2"/>
  <c r="DM34" i="10" s="1"/>
  <c r="DM35" i="10" s="1"/>
  <c r="AW259" i="2"/>
  <c r="DM51" i="10" s="1"/>
  <c r="AV230" i="2"/>
  <c r="AU230" i="2"/>
  <c r="AW230" i="2"/>
  <c r="AV257" i="2"/>
  <c r="DK34" i="10" s="1"/>
  <c r="DK35" i="10" s="1"/>
  <c r="AU257" i="2"/>
  <c r="DK44" i="10" s="1"/>
  <c r="DK45" i="10" s="1"/>
  <c r="AW257" i="2"/>
  <c r="DK51" i="10" s="1"/>
  <c r="AW211" i="2"/>
  <c r="AV211" i="2"/>
  <c r="AU211" i="2"/>
  <c r="AU222" i="2"/>
  <c r="AV222" i="2"/>
  <c r="AW222" i="2"/>
  <c r="AU200" i="2"/>
  <c r="AV200" i="2"/>
  <c r="AW200" i="2"/>
  <c r="AW256" i="2"/>
  <c r="DJ51" i="10" s="1"/>
  <c r="AV256" i="2"/>
  <c r="DJ34" i="10" s="1"/>
  <c r="DJ35" i="10" s="1"/>
  <c r="AU256" i="2"/>
  <c r="DJ44" i="10" s="1"/>
  <c r="DJ45" i="10" s="1"/>
  <c r="AV225" i="2"/>
  <c r="AW225" i="2"/>
  <c r="AU225" i="2"/>
  <c r="AV267" i="2"/>
  <c r="AW267" i="2"/>
  <c r="AU267" i="2"/>
  <c r="AV265" i="2"/>
  <c r="AU265" i="2"/>
  <c r="AW265" i="2"/>
  <c r="AU220" i="2"/>
  <c r="BZ44" i="10" s="1"/>
  <c r="BZ45" i="10" s="1"/>
  <c r="AW220" i="2"/>
  <c r="BZ51" i="10" s="1"/>
  <c r="AV220" i="2"/>
  <c r="BZ34" i="10" s="1"/>
  <c r="BZ35" i="10" s="1"/>
  <c r="AV221" i="2"/>
  <c r="AU221" i="2"/>
  <c r="AW221" i="2"/>
  <c r="CA51" i="10" s="1"/>
  <c r="AQ241" i="2"/>
  <c r="AQ199" i="2"/>
  <c r="AQ258" i="2"/>
  <c r="AQ261" i="2"/>
  <c r="DO41" i="10" s="1"/>
  <c r="AQ247" i="2"/>
  <c r="AQ266" i="2"/>
  <c r="AQ255" i="2"/>
  <c r="AQ243" i="2"/>
  <c r="CW41" i="10" s="1"/>
  <c r="AQ218" i="2"/>
  <c r="AQ230" i="2"/>
  <c r="AQ221" i="2"/>
  <c r="AQ263" i="2"/>
  <c r="DQ41" i="10" s="1"/>
  <c r="AQ267" i="2"/>
  <c r="AQ259" i="2"/>
  <c r="AQ262" i="2"/>
  <c r="AQ240" i="2"/>
  <c r="CT41" i="10" s="1"/>
  <c r="AQ232" i="2"/>
  <c r="AQ208" i="2"/>
  <c r="AQ226" i="2"/>
  <c r="AQ214" i="2"/>
  <c r="AQ204" i="2"/>
  <c r="AQ210" i="2"/>
  <c r="AQ251" i="2"/>
  <c r="AQ200" i="2"/>
  <c r="BF41" i="10" s="1"/>
  <c r="AQ234" i="2"/>
  <c r="AQ217" i="2"/>
  <c r="AQ252" i="2"/>
  <c r="AQ228" i="2"/>
  <c r="CH41" i="10" s="1"/>
  <c r="AQ212" i="2"/>
  <c r="BR41" i="10" s="1"/>
  <c r="AQ229" i="2"/>
  <c r="AQ249" i="2"/>
  <c r="AQ244" i="2"/>
  <c r="CX41" i="10" s="1"/>
  <c r="AQ224" i="2"/>
  <c r="CD41" i="10" s="1"/>
  <c r="AQ223" i="2"/>
  <c r="AQ239" i="2"/>
  <c r="AQ207" i="2"/>
  <c r="AQ269" i="2"/>
  <c r="AQ211" i="2"/>
  <c r="AQ250" i="2"/>
  <c r="AQ265" i="2"/>
  <c r="AQ225" i="2"/>
  <c r="AQ219" i="2"/>
  <c r="AQ245" i="2"/>
  <c r="CY41" i="10" s="1"/>
  <c r="AQ203" i="2"/>
  <c r="AQ216" i="2"/>
  <c r="AQ260" i="2"/>
  <c r="DN41" i="10" s="1"/>
  <c r="AQ248" i="2"/>
  <c r="AQ253" i="2"/>
  <c r="DG41" i="10" s="1"/>
  <c r="AQ202" i="2"/>
  <c r="BH41" i="10" s="1"/>
  <c r="BH42" i="10" s="1"/>
  <c r="AQ233" i="2"/>
  <c r="AQ268" i="2"/>
  <c r="AQ256" i="2"/>
  <c r="AQ264" i="2"/>
  <c r="DR41" i="10" s="1"/>
  <c r="AQ198" i="2"/>
  <c r="AQ227" i="2"/>
  <c r="AQ235" i="2"/>
  <c r="CO41" i="10" s="1"/>
  <c r="AQ231" i="2"/>
  <c r="AQ201" i="2"/>
  <c r="AQ242" i="2"/>
  <c r="CV41" i="10" s="1"/>
  <c r="AQ209" i="2"/>
  <c r="BO41" i="10" s="1"/>
  <c r="AQ246" i="2"/>
  <c r="AQ254" i="2"/>
  <c r="DH41" i="10" s="1"/>
  <c r="AQ237" i="2"/>
  <c r="AQ213" i="2"/>
  <c r="BS41" i="10" s="1"/>
  <c r="AQ222" i="2"/>
  <c r="AQ257" i="2"/>
  <c r="DK41" i="10" s="1"/>
  <c r="AQ215" i="2"/>
  <c r="AQ220" i="2"/>
  <c r="BZ41" i="10" s="1"/>
  <c r="AQ205" i="2"/>
  <c r="BK41" i="10" s="1"/>
  <c r="AQ236" i="2"/>
  <c r="AQ238" i="2"/>
  <c r="CR41" i="10" s="1"/>
  <c r="AQ206" i="2"/>
  <c r="BL41" i="10" s="1"/>
  <c r="BL42" i="10" s="1"/>
  <c r="AU202" i="2"/>
  <c r="BH44" i="10" s="1"/>
  <c r="AW202" i="2"/>
  <c r="AV202" i="2"/>
  <c r="BH34" i="10" s="1"/>
  <c r="BH35" i="10" s="1"/>
  <c r="AU236" i="2"/>
  <c r="CP44" i="10" s="1"/>
  <c r="CP45" i="10" s="1"/>
  <c r="AW236" i="2"/>
  <c r="CP51" i="10" s="1"/>
  <c r="AV236" i="2"/>
  <c r="CP34" i="10" s="1"/>
  <c r="CP35" i="10" s="1"/>
  <c r="AU251" i="2"/>
  <c r="AW251" i="2"/>
  <c r="AV251" i="2"/>
  <c r="DE34" i="10" s="1"/>
  <c r="DE35" i="10" s="1"/>
  <c r="AV215" i="2"/>
  <c r="BU34" i="10" s="1"/>
  <c r="BU35" i="10" s="1"/>
  <c r="AU215" i="2"/>
  <c r="AW215" i="2"/>
  <c r="AV239" i="2"/>
  <c r="AU239" i="2"/>
  <c r="AW239" i="2"/>
  <c r="CS51" i="10" s="1"/>
  <c r="AU217" i="2"/>
  <c r="BW44" i="10" s="1"/>
  <c r="BW45" i="10" s="1"/>
  <c r="AV217" i="2"/>
  <c r="BW34" i="10" s="1"/>
  <c r="BW35" i="10" s="1"/>
  <c r="AW217" i="2"/>
  <c r="AI208" i="2"/>
  <c r="AI241" i="2"/>
  <c r="CU84" i="10" s="1"/>
  <c r="AI199" i="2"/>
  <c r="AI223" i="2"/>
  <c r="AI249" i="2"/>
  <c r="AI255" i="2"/>
  <c r="DI84" i="10" s="1"/>
  <c r="AI243" i="2"/>
  <c r="AI218" i="2"/>
  <c r="AI226" i="2"/>
  <c r="AI266" i="2"/>
  <c r="AI239" i="2"/>
  <c r="AI245" i="2"/>
  <c r="AI251" i="2"/>
  <c r="AI221" i="2"/>
  <c r="CA84" i="10" s="1"/>
  <c r="AI210" i="2"/>
  <c r="AI202" i="2"/>
  <c r="AI204" i="2"/>
  <c r="AI261" i="2"/>
  <c r="AI253" i="2"/>
  <c r="AI247" i="2"/>
  <c r="AI228" i="2"/>
  <c r="AI240" i="2"/>
  <c r="AI216" i="2"/>
  <c r="AI200" i="2"/>
  <c r="AI232" i="2"/>
  <c r="CL84" i="10" s="1"/>
  <c r="AI259" i="2"/>
  <c r="DM84" i="10" s="1"/>
  <c r="AI267" i="2"/>
  <c r="AI262" i="2"/>
  <c r="AI224" i="2"/>
  <c r="AI230" i="2"/>
  <c r="CJ84" i="10" s="1"/>
  <c r="AI212" i="2"/>
  <c r="AI214" i="2"/>
  <c r="AI258" i="2"/>
  <c r="DL84" i="10" s="1"/>
  <c r="AI257" i="2"/>
  <c r="DK84" i="10" s="1"/>
  <c r="AI219" i="2"/>
  <c r="AI225" i="2"/>
  <c r="AI203" i="2"/>
  <c r="AI207" i="2"/>
  <c r="BM84" i="10" s="1"/>
  <c r="AI198" i="2"/>
  <c r="AI242" i="2"/>
  <c r="AI237" i="2"/>
  <c r="AI222" i="2"/>
  <c r="AI256" i="2"/>
  <c r="DJ84" i="10" s="1"/>
  <c r="AI250" i="2"/>
  <c r="AI252" i="2"/>
  <c r="AI220" i="2"/>
  <c r="BZ84" i="10" s="1"/>
  <c r="AI217" i="2"/>
  <c r="AI206" i="2"/>
  <c r="BL84" i="10" s="1"/>
  <c r="AI231" i="2"/>
  <c r="AI236" i="2"/>
  <c r="AI205" i="2"/>
  <c r="AI238" i="2"/>
  <c r="AI227" i="2"/>
  <c r="AI244" i="2"/>
  <c r="CX84" i="10" s="1"/>
  <c r="AI201" i="2"/>
  <c r="BG84" i="10" s="1"/>
  <c r="AI264" i="2"/>
  <c r="DR84" i="10" s="1"/>
  <c r="AI260" i="2"/>
  <c r="DN84" i="10" s="1"/>
  <c r="AI269" i="2"/>
  <c r="AI209" i="2"/>
  <c r="AI211" i="2"/>
  <c r="AI246" i="2"/>
  <c r="AI263" i="2"/>
  <c r="DQ84" i="10" s="1"/>
  <c r="AI215" i="2"/>
  <c r="AI213" i="2"/>
  <c r="AI229" i="2"/>
  <c r="CI84" i="10" s="1"/>
  <c r="AI233" i="2"/>
  <c r="CM84" i="10" s="1"/>
  <c r="AI248" i="2"/>
  <c r="AI265" i="2"/>
  <c r="AI235" i="2"/>
  <c r="CO84" i="10" s="1"/>
  <c r="AI254" i="2"/>
  <c r="AI268" i="2"/>
  <c r="AI234" i="2"/>
  <c r="AW244" i="2"/>
  <c r="AV244" i="2"/>
  <c r="CX34" i="10" s="1"/>
  <c r="CX35" i="10" s="1"/>
  <c r="AU244" i="2"/>
  <c r="AW255" i="2"/>
  <c r="DI51" i="10" s="1"/>
  <c r="AV255" i="2"/>
  <c r="DI34" i="10" s="1"/>
  <c r="DI35" i="10" s="1"/>
  <c r="AU255" i="2"/>
  <c r="DI44" i="10" s="1"/>
  <c r="DI45" i="10" s="1"/>
  <c r="AW212" i="2"/>
  <c r="BR51" i="10" s="1"/>
  <c r="AV212" i="2"/>
  <c r="AU212" i="2"/>
  <c r="AU242" i="2"/>
  <c r="AW242" i="2"/>
  <c r="CV51" i="10" s="1"/>
  <c r="AV242" i="2"/>
  <c r="CV34" i="10" s="1"/>
  <c r="CV35" i="10" s="1"/>
  <c r="AV206" i="2"/>
  <c r="AU206" i="2"/>
  <c r="BL44" i="10" s="1"/>
  <c r="AW206" i="2"/>
  <c r="BL51" i="10" s="1"/>
  <c r="AV240" i="2"/>
  <c r="CT34" i="10" s="1"/>
  <c r="CT35" i="10" s="1"/>
  <c r="AU240" i="2"/>
  <c r="AW240" i="2"/>
  <c r="AV228" i="2"/>
  <c r="CH34" i="10" s="1"/>
  <c r="CH35" i="10" s="1"/>
  <c r="AW228" i="2"/>
  <c r="CH51" i="10" s="1"/>
  <c r="AU228" i="2"/>
  <c r="AU204" i="2"/>
  <c r="BJ44" i="10" s="1"/>
  <c r="BJ45" i="10" s="1"/>
  <c r="AW204" i="2"/>
  <c r="AV204" i="2"/>
  <c r="BJ34" i="10" s="1"/>
  <c r="AV247" i="2"/>
  <c r="AU247" i="2"/>
  <c r="DA44" i="10" s="1"/>
  <c r="DA45" i="10" s="1"/>
  <c r="AW247" i="2"/>
  <c r="DA51" i="10" s="1"/>
  <c r="AW227" i="2"/>
  <c r="AV227" i="2"/>
  <c r="AU227" i="2"/>
  <c r="AU261" i="2"/>
  <c r="DO44" i="10" s="1"/>
  <c r="DO45" i="10" s="1"/>
  <c r="AV261" i="2"/>
  <c r="DO34" i="10" s="1"/>
  <c r="DO35" i="10" s="1"/>
  <c r="AW261" i="2"/>
  <c r="DO51" i="10" s="1"/>
  <c r="AU249" i="2"/>
  <c r="AV249" i="2"/>
  <c r="AW249" i="2"/>
  <c r="DC51" i="10" s="1"/>
  <c r="AV252" i="2"/>
  <c r="AW252" i="2"/>
  <c r="DF51" i="10" s="1"/>
  <c r="AU252" i="2"/>
  <c r="DF44" i="10" s="1"/>
  <c r="DF45" i="10" s="1"/>
  <c r="AV209" i="2"/>
  <c r="BO34" i="10" s="1"/>
  <c r="BO35" i="10" s="1"/>
  <c r="AW209" i="2"/>
  <c r="BO51" i="10" s="1"/>
  <c r="AU209" i="2"/>
  <c r="BO44" i="10" s="1"/>
  <c r="BO45" i="10" s="1"/>
  <c r="AW262" i="2"/>
  <c r="DP51" i="10" s="1"/>
  <c r="AV262" i="2"/>
  <c r="DP34" i="10" s="1"/>
  <c r="AU262" i="2"/>
  <c r="DP44" i="10" s="1"/>
  <c r="DP45" i="10" s="1"/>
  <c r="AU254" i="2"/>
  <c r="DH44" i="10" s="1"/>
  <c r="DH45" i="10" s="1"/>
  <c r="AW254" i="2"/>
  <c r="DH51" i="10" s="1"/>
  <c r="AV254" i="2"/>
  <c r="DH34" i="10" s="1"/>
  <c r="AW213" i="2"/>
  <c r="BS51" i="10" s="1"/>
  <c r="AV213" i="2"/>
  <c r="BS34" i="10" s="1"/>
  <c r="BS35" i="10" s="1"/>
  <c r="AU213" i="2"/>
  <c r="BS44" i="10" s="1"/>
  <c r="BS45" i="10" s="1"/>
  <c r="AV201" i="2"/>
  <c r="AU201" i="2"/>
  <c r="AW201" i="2"/>
  <c r="BG51" i="10" s="1"/>
  <c r="AJ9" i="18"/>
  <c r="AJ94" i="10" s="1"/>
  <c r="AJ95" i="10" s="1"/>
  <c r="AJ29" i="18"/>
  <c r="AV193" i="2"/>
  <c r="AY34" i="10" s="1"/>
  <c r="AY35" i="10" s="1"/>
  <c r="AU193" i="2"/>
  <c r="AY44" i="10" s="1"/>
  <c r="AY45" i="10" s="1"/>
  <c r="AW193" i="2"/>
  <c r="AY51" i="10" s="1"/>
  <c r="AY52" i="10" s="1"/>
  <c r="AV187" i="2"/>
  <c r="AS34" i="10" s="1"/>
  <c r="AS35" i="10" s="1"/>
  <c r="AW187" i="2"/>
  <c r="AU187" i="2"/>
  <c r="AS44" i="10" s="1"/>
  <c r="AS45" i="10" s="1"/>
  <c r="AU195" i="2"/>
  <c r="BA44" i="10" s="1"/>
  <c r="BA45" i="10" s="1"/>
  <c r="AV195" i="2"/>
  <c r="BA34" i="10" s="1"/>
  <c r="BA35" i="10" s="1"/>
  <c r="AW195" i="2"/>
  <c r="AU194" i="2"/>
  <c r="AZ44" i="10" s="1"/>
  <c r="AZ45" i="10" s="1"/>
  <c r="AW194" i="2"/>
  <c r="AZ51" i="10" s="1"/>
  <c r="AZ52" i="10" s="1"/>
  <c r="AV194" i="2"/>
  <c r="AZ34" i="10" s="1"/>
  <c r="AZ35" i="10" s="1"/>
  <c r="AV197" i="2"/>
  <c r="AW197" i="2"/>
  <c r="BC51" i="10" s="1"/>
  <c r="BC52" i="10" s="1"/>
  <c r="AU197" i="2"/>
  <c r="AV191" i="2"/>
  <c r="AW34" i="10" s="1"/>
  <c r="AW35" i="10" s="1"/>
  <c r="AW191" i="2"/>
  <c r="AW51" i="10" s="1"/>
  <c r="AU191" i="2"/>
  <c r="AW44" i="10" s="1"/>
  <c r="AW45" i="10" s="1"/>
  <c r="AW190" i="2"/>
  <c r="AV51" i="10" s="1"/>
  <c r="AU190" i="2"/>
  <c r="AV44" i="10" s="1"/>
  <c r="AV45" i="10" s="1"/>
  <c r="AV190" i="2"/>
  <c r="AU189" i="2"/>
  <c r="AU44" i="10" s="1"/>
  <c r="AU45" i="10" s="1"/>
  <c r="AW189" i="2"/>
  <c r="AU51" i="10" s="1"/>
  <c r="AV189" i="2"/>
  <c r="AU34" i="10" s="1"/>
  <c r="AU35" i="10" s="1"/>
  <c r="AW186" i="2"/>
  <c r="AR51" i="10" s="1"/>
  <c r="AU186" i="2"/>
  <c r="AR44" i="10" s="1"/>
  <c r="AR45" i="10" s="1"/>
  <c r="AV186" i="2"/>
  <c r="AR34" i="10" s="1"/>
  <c r="AR35" i="10" s="1"/>
  <c r="AV196" i="2"/>
  <c r="AU196" i="2"/>
  <c r="AW196" i="2"/>
  <c r="BB51" i="10" s="1"/>
  <c r="AU188" i="2"/>
  <c r="AT44" i="10" s="1"/>
  <c r="AT45" i="10" s="1"/>
  <c r="AV188" i="2"/>
  <c r="AT34" i="10" s="1"/>
  <c r="AT35" i="10" s="1"/>
  <c r="AW188" i="2"/>
  <c r="AV192" i="2"/>
  <c r="AX34" i="10" s="1"/>
  <c r="AX35" i="10" s="1"/>
  <c r="AU192" i="2"/>
  <c r="AW192" i="2"/>
  <c r="AX51" i="10" s="1"/>
  <c r="AT306" i="2"/>
  <c r="AP306" i="2"/>
  <c r="AI191" i="2"/>
  <c r="AW84" i="10" s="1"/>
  <c r="AI193" i="2"/>
  <c r="AI189" i="2"/>
  <c r="AU84" i="10" s="1"/>
  <c r="AI188" i="2"/>
  <c r="AI186" i="2"/>
  <c r="AR84" i="10" s="1"/>
  <c r="AI190" i="2"/>
  <c r="AI192" i="2"/>
  <c r="AI187" i="2"/>
  <c r="AS84" i="10" s="1"/>
  <c r="AI195" i="2"/>
  <c r="BA84" i="10" s="1"/>
  <c r="AI194" i="2"/>
  <c r="AZ84" i="10" s="1"/>
  <c r="AI197" i="2"/>
  <c r="BC84" i="10" s="1"/>
  <c r="AI196" i="2"/>
  <c r="BB84" i="10" s="1"/>
  <c r="AQ190" i="2"/>
  <c r="AQ194" i="2"/>
  <c r="AZ41" i="10" s="1"/>
  <c r="AQ192" i="2"/>
  <c r="AQ186" i="2"/>
  <c r="AR41" i="10" s="1"/>
  <c r="AQ188" i="2"/>
  <c r="AT41" i="10" s="1"/>
  <c r="AQ196" i="2"/>
  <c r="AQ193" i="2"/>
  <c r="AY41" i="10" s="1"/>
  <c r="AQ197" i="2"/>
  <c r="BC41" i="10" s="1"/>
  <c r="AQ195" i="2"/>
  <c r="BA41" i="10" s="1"/>
  <c r="AQ191" i="2"/>
  <c r="AW41" i="10" s="1"/>
  <c r="AQ189" i="2"/>
  <c r="AQ187" i="2"/>
  <c r="AK25" i="18"/>
  <c r="AK24" i="18" s="1"/>
  <c r="AK87" i="10" s="1"/>
  <c r="AK88" i="10" s="1"/>
  <c r="AK22" i="18"/>
  <c r="AK21" i="18" s="1"/>
  <c r="AV179" i="2"/>
  <c r="AU179" i="2"/>
  <c r="AW179" i="2"/>
  <c r="AU174" i="2"/>
  <c r="AW174" i="2"/>
  <c r="AV174" i="2"/>
  <c r="AW178" i="2"/>
  <c r="AV178" i="2"/>
  <c r="AU178" i="2"/>
  <c r="AW182" i="2"/>
  <c r="AN51" i="10" s="1"/>
  <c r="AN52" i="10" s="1"/>
  <c r="AV182" i="2"/>
  <c r="AU182" i="2"/>
  <c r="AW180" i="2"/>
  <c r="AV180" i="2"/>
  <c r="AU180" i="2"/>
  <c r="AU177" i="2"/>
  <c r="AW177" i="2"/>
  <c r="AV177" i="2"/>
  <c r="AW176" i="2"/>
  <c r="AU176" i="2"/>
  <c r="AV176" i="2"/>
  <c r="AV183" i="2"/>
  <c r="AW183" i="2"/>
  <c r="AO51" i="10" s="1"/>
  <c r="AU183" i="2"/>
  <c r="AV185" i="2"/>
  <c r="AQ34" i="10" s="1"/>
  <c r="AQ35" i="10" s="1"/>
  <c r="AW185" i="2"/>
  <c r="AQ51" i="10" s="1"/>
  <c r="AU185" i="2"/>
  <c r="AQ44" i="10" s="1"/>
  <c r="AQ45" i="10" s="1"/>
  <c r="AW175" i="2"/>
  <c r="AU175" i="2"/>
  <c r="AV175" i="2"/>
  <c r="AU184" i="2"/>
  <c r="AP44" i="10" s="1"/>
  <c r="AP45" i="10" s="1"/>
  <c r="AW184" i="2"/>
  <c r="AV184" i="2"/>
  <c r="AP34" i="10" s="1"/>
  <c r="AP35" i="10" s="1"/>
  <c r="AU181" i="2"/>
  <c r="AV181" i="2"/>
  <c r="AM34" i="10" s="1"/>
  <c r="AM35" i="10" s="1"/>
  <c r="AW181" i="2"/>
  <c r="AM51" i="10" s="1"/>
  <c r="AM52" i="10" s="1"/>
  <c r="AQ305" i="2"/>
  <c r="AU305" i="2"/>
  <c r="AQ174" i="2"/>
  <c r="AQ175" i="2"/>
  <c r="AQ176" i="2"/>
  <c r="AQ177" i="2"/>
  <c r="AQ178" i="2"/>
  <c r="AQ179" i="2"/>
  <c r="AQ185" i="2"/>
  <c r="AQ181" i="2"/>
  <c r="AM41" i="10" s="1"/>
  <c r="AQ184" i="2"/>
  <c r="AP41" i="10" s="1"/>
  <c r="AQ180" i="2"/>
  <c r="AQ183" i="2"/>
  <c r="AQ182" i="2"/>
  <c r="AN41" i="10" s="1"/>
  <c r="AI174" i="2"/>
  <c r="AI175" i="2"/>
  <c r="AI176" i="2"/>
  <c r="AI177" i="2"/>
  <c r="AI178" i="2"/>
  <c r="AI179" i="2"/>
  <c r="AI183" i="2"/>
  <c r="AO84" i="10" s="1"/>
  <c r="AI180" i="2"/>
  <c r="AI182" i="2"/>
  <c r="AN84" i="10" s="1"/>
  <c r="AI184" i="2"/>
  <c r="AI185" i="2"/>
  <c r="AQ84" i="10" s="1"/>
  <c r="AI181" i="2"/>
  <c r="AV164" i="2"/>
  <c r="AW164" i="2"/>
  <c r="AU164" i="2"/>
  <c r="AU166" i="2"/>
  <c r="AV166" i="2"/>
  <c r="AW166" i="2"/>
  <c r="AV165" i="2"/>
  <c r="AW165" i="2"/>
  <c r="AU165" i="2"/>
  <c r="AV172" i="2"/>
  <c r="AW172" i="2"/>
  <c r="AU172" i="2"/>
  <c r="AU170" i="2"/>
  <c r="AV170" i="2"/>
  <c r="AW170" i="2"/>
  <c r="AV167" i="2"/>
  <c r="AU167" i="2"/>
  <c r="AW167" i="2"/>
  <c r="AV163" i="2"/>
  <c r="AW163" i="2"/>
  <c r="AU163" i="2"/>
  <c r="AU173" i="2"/>
  <c r="AV173" i="2"/>
  <c r="AW173" i="2"/>
  <c r="AV169" i="2"/>
  <c r="AW169" i="2"/>
  <c r="AU169" i="2"/>
  <c r="AU162" i="2"/>
  <c r="AV162" i="2"/>
  <c r="AW162" i="2"/>
  <c r="AV168" i="2"/>
  <c r="AU168" i="2"/>
  <c r="AW168" i="2"/>
  <c r="AV171" i="2"/>
  <c r="AW171" i="2"/>
  <c r="AU171" i="2"/>
  <c r="AI173" i="2"/>
  <c r="AI169" i="2"/>
  <c r="AI165" i="2"/>
  <c r="AI167" i="2"/>
  <c r="AI170" i="2"/>
  <c r="AI162" i="2"/>
  <c r="AI172" i="2"/>
  <c r="AI168" i="2"/>
  <c r="AI164" i="2"/>
  <c r="AI163" i="2"/>
  <c r="AI166" i="2"/>
  <c r="AI171" i="2"/>
  <c r="AQ173" i="2"/>
  <c r="AQ169" i="2"/>
  <c r="AQ165" i="2"/>
  <c r="AQ170" i="2"/>
  <c r="AQ172" i="2"/>
  <c r="AQ168" i="2"/>
  <c r="AQ164" i="2"/>
  <c r="AQ166" i="2"/>
  <c r="AQ171" i="2"/>
  <c r="AQ167" i="2"/>
  <c r="AQ163" i="2"/>
  <c r="AQ162" i="2"/>
  <c r="AI152" i="2"/>
  <c r="AI153" i="2"/>
  <c r="AI154" i="2"/>
  <c r="AI155" i="2"/>
  <c r="AI156" i="2"/>
  <c r="AI157" i="2"/>
  <c r="AI158" i="2"/>
  <c r="AI159" i="2"/>
  <c r="AI160" i="2"/>
  <c r="AI161" i="2"/>
  <c r="AI151" i="2"/>
  <c r="AI150" i="2"/>
  <c r="AW155" i="2"/>
  <c r="AU155" i="2"/>
  <c r="AV155" i="2"/>
  <c r="AW153" i="2"/>
  <c r="AV153" i="2"/>
  <c r="AU153" i="2"/>
  <c r="AW154" i="2"/>
  <c r="AV154" i="2"/>
  <c r="AU154" i="2"/>
  <c r="AQ150" i="2"/>
  <c r="AQ151" i="2"/>
  <c r="AQ152" i="2"/>
  <c r="AQ154" i="2"/>
  <c r="AQ156" i="2"/>
  <c r="AQ158" i="2"/>
  <c r="AQ160" i="2"/>
  <c r="AQ153" i="2"/>
  <c r="AQ155" i="2"/>
  <c r="AQ157" i="2"/>
  <c r="AQ159" i="2"/>
  <c r="AQ161" i="2"/>
  <c r="AW151" i="2"/>
  <c r="AV151" i="2"/>
  <c r="AU151" i="2"/>
  <c r="AW160" i="2"/>
  <c r="AU160" i="2"/>
  <c r="AV160" i="2"/>
  <c r="AW152" i="2"/>
  <c r="AV152" i="2"/>
  <c r="AU152" i="2"/>
  <c r="AW159" i="2"/>
  <c r="AU159" i="2"/>
  <c r="AV159" i="2"/>
  <c r="AW157" i="2"/>
  <c r="AV157" i="2"/>
  <c r="AU157" i="2"/>
  <c r="AW156" i="2"/>
  <c r="AU156" i="2"/>
  <c r="AV156" i="2"/>
  <c r="AW161" i="2"/>
  <c r="AV161" i="2"/>
  <c r="AU161" i="2"/>
  <c r="AW158" i="2"/>
  <c r="AV158" i="2"/>
  <c r="AU158" i="2"/>
  <c r="AW150" i="2"/>
  <c r="AU150" i="2"/>
  <c r="AV150" i="2"/>
  <c r="AD69" i="10"/>
  <c r="AD99" i="10"/>
  <c r="Z99" i="10"/>
  <c r="Z69" i="10"/>
  <c r="V99" i="10"/>
  <c r="V69" i="10"/>
  <c r="G99" i="10"/>
  <c r="G69" i="10"/>
  <c r="L69" i="10"/>
  <c r="L99" i="10"/>
  <c r="K99" i="10"/>
  <c r="K69" i="10"/>
  <c r="D69" i="10"/>
  <c r="D99" i="10"/>
  <c r="AG69" i="10"/>
  <c r="AG99" i="10"/>
  <c r="AC99" i="10"/>
  <c r="AC69" i="10"/>
  <c r="Y99" i="10"/>
  <c r="Y69" i="10"/>
  <c r="U99" i="10"/>
  <c r="U69" i="10"/>
  <c r="I99" i="10"/>
  <c r="I69" i="10"/>
  <c r="J99" i="10"/>
  <c r="J69" i="10"/>
  <c r="E99" i="10"/>
  <c r="E69" i="10"/>
  <c r="H99" i="10"/>
  <c r="H69" i="10"/>
  <c r="AF69" i="10"/>
  <c r="AF99" i="10"/>
  <c r="AB99" i="10"/>
  <c r="AB69" i="10"/>
  <c r="X99" i="10"/>
  <c r="X69" i="10"/>
  <c r="Q69" i="10"/>
  <c r="Q99" i="10"/>
  <c r="P99" i="10"/>
  <c r="P69" i="10"/>
  <c r="R99" i="10"/>
  <c r="R69" i="10"/>
  <c r="T99" i="10"/>
  <c r="T69" i="10"/>
  <c r="F99" i="10"/>
  <c r="F69" i="10"/>
  <c r="AE99" i="10"/>
  <c r="AE69" i="10"/>
  <c r="AA99" i="10"/>
  <c r="AA69" i="10"/>
  <c r="W99" i="10"/>
  <c r="W69" i="10"/>
  <c r="C69" i="10"/>
  <c r="C99" i="10"/>
  <c r="N69" i="10"/>
  <c r="N99" i="10"/>
  <c r="M99" i="10"/>
  <c r="M69" i="10"/>
  <c r="O99" i="10"/>
  <c r="O69" i="10"/>
  <c r="S99" i="10"/>
  <c r="S69" i="10"/>
  <c r="AI99" i="10"/>
  <c r="AJ67" i="10"/>
  <c r="AJ68" i="10" s="1"/>
  <c r="AI69" i="10"/>
  <c r="AK10" i="18"/>
  <c r="AK13" i="18"/>
  <c r="AK12" i="18" s="1"/>
  <c r="AJ14" i="18"/>
  <c r="AS2" i="2"/>
  <c r="AK2" i="2"/>
  <c r="AJ2" i="2"/>
  <c r="AR2" i="2"/>
  <c r="AJ24" i="10"/>
  <c r="AJ25" i="10" s="1"/>
  <c r="AF24" i="10"/>
  <c r="AF25" i="10" s="1"/>
  <c r="AG24" i="10"/>
  <c r="AG25" i="10" s="1"/>
  <c r="AK24" i="10"/>
  <c r="AK25" i="10" s="1"/>
  <c r="AH24" i="10"/>
  <c r="AH25" i="10" s="1"/>
  <c r="AI24" i="10"/>
  <c r="AI25" i="10" s="1"/>
  <c r="AL24" i="10"/>
  <c r="AL25" i="10" s="1"/>
  <c r="E21" i="10"/>
  <c r="E22" i="10" s="1"/>
  <c r="G21" i="10"/>
  <c r="G22" i="10" s="1"/>
  <c r="AE62" i="10"/>
  <c r="O62" i="10"/>
  <c r="AG62" i="10"/>
  <c r="Q62" i="10"/>
  <c r="AA62" i="10"/>
  <c r="K62" i="10"/>
  <c r="W62" i="10"/>
  <c r="G62" i="10"/>
  <c r="Y62" i="10"/>
  <c r="I62" i="10"/>
  <c r="S62" i="10"/>
  <c r="J21" i="10"/>
  <c r="J22" i="10" s="1"/>
  <c r="AC21" i="10"/>
  <c r="AC22" i="10" s="1"/>
  <c r="AL21" i="10"/>
  <c r="K21" i="10"/>
  <c r="K22" i="10" s="1"/>
  <c r="AJ21" i="10"/>
  <c r="AJ22" i="10" s="1"/>
  <c r="T21" i="10"/>
  <c r="T22" i="10" s="1"/>
  <c r="AK21" i="10"/>
  <c r="AK22" i="10" s="1"/>
  <c r="F21" i="10"/>
  <c r="F22" i="10" s="1"/>
  <c r="D21" i="10"/>
  <c r="D22" i="10" s="1"/>
  <c r="AF21" i="10"/>
  <c r="AF22" i="10" s="1"/>
  <c r="C21" i="10"/>
  <c r="C22" i="10" s="1"/>
  <c r="R21" i="10"/>
  <c r="R22" i="10" s="1"/>
  <c r="P21" i="10"/>
  <c r="P22" i="10" s="1"/>
  <c r="AI21" i="10"/>
  <c r="AI22" i="10" s="1"/>
  <c r="Y21" i="10"/>
  <c r="Y22" i="10" s="1"/>
  <c r="V21" i="10"/>
  <c r="V22" i="10" s="1"/>
  <c r="H21" i="10"/>
  <c r="H22" i="10" s="1"/>
  <c r="AB21" i="10"/>
  <c r="AB22" i="10" s="1"/>
  <c r="I21" i="10"/>
  <c r="I22" i="10" s="1"/>
  <c r="X21" i="10"/>
  <c r="X22" i="10" s="1"/>
  <c r="Z21" i="10"/>
  <c r="Z22" i="10" s="1"/>
  <c r="O21" i="10"/>
  <c r="O22" i="10" s="1"/>
  <c r="M21" i="10"/>
  <c r="M22" i="10" s="1"/>
  <c r="AA21" i="10"/>
  <c r="AA22" i="10" s="1"/>
  <c r="AD21" i="10"/>
  <c r="AD22" i="10" s="1"/>
  <c r="AE21" i="10"/>
  <c r="AE22" i="10" s="1"/>
  <c r="L21" i="10"/>
  <c r="L22" i="10" s="1"/>
  <c r="W21" i="10"/>
  <c r="W22" i="10" s="1"/>
  <c r="U21" i="10"/>
  <c r="U22" i="10" s="1"/>
  <c r="S21" i="10"/>
  <c r="S22" i="10" s="1"/>
  <c r="AG21" i="10"/>
  <c r="AH21" i="10"/>
  <c r="AH22" i="10" s="1"/>
  <c r="N21" i="10"/>
  <c r="N22" i="10" s="1"/>
  <c r="Q21" i="10"/>
  <c r="Q22" i="10" s="1"/>
  <c r="Z61" i="10"/>
  <c r="J61" i="10"/>
  <c r="AK59" i="10"/>
  <c r="AJ60" i="10"/>
  <c r="AL16" i="10"/>
  <c r="AM16" i="10" s="1"/>
  <c r="AK17" i="10"/>
  <c r="AD61" i="10"/>
  <c r="AD62" i="10"/>
  <c r="N61" i="10"/>
  <c r="N62" i="10"/>
  <c r="C62" i="10"/>
  <c r="C61" i="10"/>
  <c r="V61" i="10"/>
  <c r="V62" i="10"/>
  <c r="F61" i="10"/>
  <c r="F62" i="10"/>
  <c r="Z62" i="10"/>
  <c r="AC61" i="10"/>
  <c r="AC62" i="10"/>
  <c r="M61" i="10"/>
  <c r="M62" i="10"/>
  <c r="AH61" i="10"/>
  <c r="AH62" i="10"/>
  <c r="R61" i="10"/>
  <c r="R62" i="10"/>
  <c r="J62" i="10"/>
  <c r="U61" i="10"/>
  <c r="E61" i="10"/>
  <c r="T61" i="10"/>
  <c r="D61" i="10"/>
  <c r="T62" i="10"/>
  <c r="D62" i="10"/>
  <c r="W61" i="10"/>
  <c r="G61" i="10"/>
  <c r="AG61" i="10"/>
  <c r="Q61" i="10"/>
  <c r="AF61" i="10"/>
  <c r="P61" i="10"/>
  <c r="AF62" i="10"/>
  <c r="P62" i="10"/>
  <c r="S61" i="10"/>
  <c r="AB61" i="10"/>
  <c r="L61" i="10"/>
  <c r="AB62" i="10"/>
  <c r="L62" i="10"/>
  <c r="AE61" i="10"/>
  <c r="O61" i="10"/>
  <c r="Y61" i="10"/>
  <c r="I61" i="10"/>
  <c r="U62" i="10"/>
  <c r="E62" i="10"/>
  <c r="X61" i="10"/>
  <c r="H61" i="10"/>
  <c r="X62" i="10"/>
  <c r="H62" i="10"/>
  <c r="AA61" i="10"/>
  <c r="K61" i="10"/>
  <c r="CK34" i="10" l="1"/>
  <c r="CK35" i="10" s="1"/>
  <c r="CM44" i="10"/>
  <c r="CM45" i="10" s="1"/>
  <c r="AO41" i="10"/>
  <c r="AU41" i="10"/>
  <c r="AX41" i="10"/>
  <c r="AT51" i="10"/>
  <c r="AT52" i="10" s="1"/>
  <c r="CH44" i="10"/>
  <c r="CH45" i="10" s="1"/>
  <c r="CT44" i="10"/>
  <c r="CT45" i="10" s="1"/>
  <c r="BL34" i="10"/>
  <c r="BL35" i="10" s="1"/>
  <c r="BU44" i="10"/>
  <c r="BU45" i="10" s="1"/>
  <c r="DE44" i="10"/>
  <c r="DE45" i="10" s="1"/>
  <c r="DP41" i="10"/>
  <c r="BG18" i="10"/>
  <c r="DC18" i="10"/>
  <c r="CG18" i="10"/>
  <c r="CA19" i="10"/>
  <c r="CE22" i="10"/>
  <c r="CE19" i="10" s="1"/>
  <c r="AT18" i="10"/>
  <c r="AU18" i="10"/>
  <c r="BT19" i="10"/>
  <c r="CD22" i="10"/>
  <c r="CD19" i="10" s="1"/>
  <c r="BX18" i="10"/>
  <c r="BM19" i="10"/>
  <c r="AO44" i="10"/>
  <c r="AO45" i="10" s="1"/>
  <c r="BB41" i="10"/>
  <c r="AV84" i="10"/>
  <c r="AV85" i="10" s="1"/>
  <c r="AV82" i="10" s="1"/>
  <c r="BG34" i="10"/>
  <c r="BG35" i="10" s="1"/>
  <c r="CG51" i="10"/>
  <c r="BR34" i="10"/>
  <c r="BR35" i="10" s="1"/>
  <c r="DP84" i="10"/>
  <c r="DP81" i="10" s="1"/>
  <c r="CA34" i="10"/>
  <c r="CA35" i="10" s="1"/>
  <c r="AS19" i="10"/>
  <c r="CA18" i="10"/>
  <c r="CC18" i="10"/>
  <c r="CW18" i="10"/>
  <c r="BW22" i="10"/>
  <c r="BW19" i="10" s="1"/>
  <c r="DD22" i="10"/>
  <c r="DD19" i="10" s="1"/>
  <c r="BT18" i="10"/>
  <c r="AN34" i="10"/>
  <c r="AN35" i="10" s="1"/>
  <c r="AV41" i="10"/>
  <c r="BC44" i="10"/>
  <c r="BC45" i="10" s="1"/>
  <c r="DC34" i="10"/>
  <c r="DC35" i="10" s="1"/>
  <c r="BJ51" i="10"/>
  <c r="BU84" i="10"/>
  <c r="BO84" i="10"/>
  <c r="DG84" i="10"/>
  <c r="DG81" i="10" s="1"/>
  <c r="CB41" i="10"/>
  <c r="CK41" i="10"/>
  <c r="CE41" i="10"/>
  <c r="CN41" i="10"/>
  <c r="CN42" i="10" s="1"/>
  <c r="BJ41" i="10"/>
  <c r="CL41" i="10"/>
  <c r="CU41" i="10"/>
  <c r="CI44" i="10"/>
  <c r="CI45" i="10" s="1"/>
  <c r="BX44" i="10"/>
  <c r="BX45" i="10" s="1"/>
  <c r="AS18" i="10"/>
  <c r="BZ19" i="10"/>
  <c r="CW19" i="10"/>
  <c r="BK51" i="10"/>
  <c r="CG19" i="10"/>
  <c r="BQ18" i="10"/>
  <c r="CS18" i="10"/>
  <c r="CN84" i="10"/>
  <c r="BQ84" i="10"/>
  <c r="BT84" i="10"/>
  <c r="BD41" i="10"/>
  <c r="BD42" i="10" s="1"/>
  <c r="CM41" i="10"/>
  <c r="CI51" i="10"/>
  <c r="CW44" i="10"/>
  <c r="CW45" i="10" s="1"/>
  <c r="AO34" i="10"/>
  <c r="AO35" i="10" s="1"/>
  <c r="AT84" i="10"/>
  <c r="DC44" i="10"/>
  <c r="DC45" i="10" s="1"/>
  <c r="CG44" i="10"/>
  <c r="CG45" i="10" s="1"/>
  <c r="CT51" i="10"/>
  <c r="CT52" i="10" s="1"/>
  <c r="CV44" i="10"/>
  <c r="CV45" i="10" s="1"/>
  <c r="DH84" i="10"/>
  <c r="CP84" i="10"/>
  <c r="CP85" i="10" s="1"/>
  <c r="CP82" i="10" s="1"/>
  <c r="CB84" i="10"/>
  <c r="CB81" i="10" s="1"/>
  <c r="DO84" i="10"/>
  <c r="BU51" i="10"/>
  <c r="DE51" i="10"/>
  <c r="DE52" i="10" s="1"/>
  <c r="DJ41" i="10"/>
  <c r="DJ42" i="10" s="1"/>
  <c r="DJ39" i="10" s="1"/>
  <c r="BM41" i="10"/>
  <c r="BX34" i="10"/>
  <c r="BX35" i="10" s="1"/>
  <c r="CZ34" i="10"/>
  <c r="CZ35" i="10" s="1"/>
  <c r="CK19" i="10"/>
  <c r="CU19" i="10"/>
  <c r="BM18" i="10"/>
  <c r="CY18" i="10"/>
  <c r="CO19" i="10"/>
  <c r="BE18" i="10"/>
  <c r="AM84" i="10"/>
  <c r="AM44" i="10"/>
  <c r="AM45" i="10" s="1"/>
  <c r="AS41" i="10"/>
  <c r="AS38" i="10" s="1"/>
  <c r="AQ41" i="10"/>
  <c r="AX84" i="10"/>
  <c r="AV34" i="10"/>
  <c r="AV35" i="10" s="1"/>
  <c r="BC34" i="10"/>
  <c r="BC35" i="10" s="1"/>
  <c r="BA51" i="10"/>
  <c r="BG44" i="10"/>
  <c r="BG45" i="10" s="1"/>
  <c r="DF34" i="10"/>
  <c r="DF35" i="10" s="1"/>
  <c r="DA34" i="10"/>
  <c r="DA35" i="10" s="1"/>
  <c r="BR44" i="10"/>
  <c r="BR45" i="10" s="1"/>
  <c r="BU41" i="10"/>
  <c r="DI41" i="10"/>
  <c r="DI42" i="10" s="1"/>
  <c r="DI39" i="10" s="1"/>
  <c r="DL41" i="10"/>
  <c r="DL42" i="10" s="1"/>
  <c r="DL39" i="10" s="1"/>
  <c r="CA44" i="10"/>
  <c r="CA45" i="10" s="1"/>
  <c r="DF18" i="10"/>
  <c r="CK18" i="10"/>
  <c r="CR22" i="10"/>
  <c r="CR19" i="10" s="1"/>
  <c r="CU18" i="10"/>
  <c r="CY19" i="10"/>
  <c r="BX22" i="10"/>
  <c r="BX19" i="10" s="1"/>
  <c r="AP84" i="10"/>
  <c r="AP85" i="10" s="1"/>
  <c r="AP82" i="10" s="1"/>
  <c r="AN44" i="10"/>
  <c r="AN45" i="10" s="1"/>
  <c r="AY84" i="10"/>
  <c r="BW51" i="10"/>
  <c r="BW52" i="10" s="1"/>
  <c r="CS44" i="10"/>
  <c r="CS45" i="10" s="1"/>
  <c r="BH51" i="10"/>
  <c r="BG41" i="10"/>
  <c r="DM41" i="10"/>
  <c r="DM38" i="10" s="1"/>
  <c r="CU34" i="10"/>
  <c r="CU35" i="10" s="1"/>
  <c r="CF34" i="10"/>
  <c r="DF19" i="10"/>
  <c r="BJ19" i="10"/>
  <c r="CT19" i="10"/>
  <c r="DD84" i="10"/>
  <c r="BW41" i="10"/>
  <c r="CJ41" i="10"/>
  <c r="CJ42" i="10" s="1"/>
  <c r="BT41" i="10"/>
  <c r="BT38" i="10" s="1"/>
  <c r="DB44" i="10"/>
  <c r="DB45" i="10" s="1"/>
  <c r="BT44" i="10"/>
  <c r="BT45" i="10" s="1"/>
  <c r="BE34" i="10"/>
  <c r="BE35" i="10" s="1"/>
  <c r="CF44" i="10"/>
  <c r="CF45" i="10" s="1"/>
  <c r="CD44" i="10"/>
  <c r="CD45" i="10" s="1"/>
  <c r="BB44" i="10"/>
  <c r="BB45" i="10" s="1"/>
  <c r="AS51" i="10"/>
  <c r="BO19" i="10"/>
  <c r="DA19" i="10"/>
  <c r="BF19" i="10"/>
  <c r="BQ19" i="10"/>
  <c r="CJ18" i="10"/>
  <c r="BV18" i="10"/>
  <c r="BO18" i="10"/>
  <c r="CV19" i="10"/>
  <c r="BF18" i="10"/>
  <c r="CV18" i="10"/>
  <c r="BN19" i="10"/>
  <c r="CM18" i="10"/>
  <c r="BH19" i="10"/>
  <c r="AX44" i="10"/>
  <c r="AX45" i="10" s="1"/>
  <c r="CX44" i="10"/>
  <c r="CX45" i="10" s="1"/>
  <c r="DB84" i="10"/>
  <c r="DB81" i="10" s="1"/>
  <c r="BK84" i="10"/>
  <c r="BK81" i="10" s="1"/>
  <c r="BW84" i="10"/>
  <c r="BW85" i="10" s="1"/>
  <c r="BW82" i="10" s="1"/>
  <c r="BD84" i="10"/>
  <c r="BY84" i="10"/>
  <c r="BY85" i="10" s="1"/>
  <c r="BY82" i="10" s="1"/>
  <c r="BR84" i="10"/>
  <c r="BR81" i="10" s="1"/>
  <c r="BV84" i="10"/>
  <c r="BV81" i="10" s="1"/>
  <c r="BP84" i="10"/>
  <c r="CS84" i="10"/>
  <c r="CS85" i="10" s="1"/>
  <c r="CS82" i="10" s="1"/>
  <c r="CW84" i="10"/>
  <c r="CW81" i="10" s="1"/>
  <c r="BE84" i="10"/>
  <c r="BE85" i="10" s="1"/>
  <c r="BE82" i="10" s="1"/>
  <c r="CS34" i="10"/>
  <c r="CS35" i="10" s="1"/>
  <c r="CZ41" i="10"/>
  <c r="CZ42" i="10" s="1"/>
  <c r="CZ39" i="10" s="1"/>
  <c r="BV41" i="10"/>
  <c r="BX41" i="10"/>
  <c r="BX42" i="10" s="1"/>
  <c r="BX39" i="10" s="1"/>
  <c r="DA41" i="10"/>
  <c r="BF34" i="10"/>
  <c r="BF35" i="10" s="1"/>
  <c r="CB44" i="10"/>
  <c r="CB45" i="10" s="1"/>
  <c r="CJ44" i="10"/>
  <c r="CJ45" i="10" s="1"/>
  <c r="DB51" i="10"/>
  <c r="CK51" i="10"/>
  <c r="CK52" i="10" s="1"/>
  <c r="CQ34" i="10"/>
  <c r="CQ35" i="10" s="1"/>
  <c r="DD34" i="10"/>
  <c r="DD35" i="10" s="1"/>
  <c r="BT34" i="10"/>
  <c r="BT35" i="10" s="1"/>
  <c r="BD44" i="10"/>
  <c r="CR44" i="10"/>
  <c r="CR45" i="10" s="1"/>
  <c r="BE44" i="10"/>
  <c r="BE45" i="10" s="1"/>
  <c r="BY51" i="10"/>
  <c r="CL51" i="10"/>
  <c r="CL52" i="10" s="1"/>
  <c r="BP51" i="10"/>
  <c r="BP52" i="10" s="1"/>
  <c r="CW34" i="10"/>
  <c r="CW35" i="10" s="1"/>
  <c r="BI34" i="10"/>
  <c r="BI35" i="10" s="1"/>
  <c r="CO34" i="10"/>
  <c r="CO35" i="10" s="1"/>
  <c r="CD34" i="10"/>
  <c r="CD35" i="10" s="1"/>
  <c r="CN51" i="10"/>
  <c r="CT84" i="10"/>
  <c r="BI41" i="10"/>
  <c r="BI42" i="10" s="1"/>
  <c r="CE44" i="10"/>
  <c r="CE45" i="10" s="1"/>
  <c r="BF44" i="10"/>
  <c r="BF45" i="10" s="1"/>
  <c r="BQ44" i="10"/>
  <c r="BQ45" i="10" s="1"/>
  <c r="CJ34" i="10"/>
  <c r="CJ35" i="10" s="1"/>
  <c r="CQ51" i="10"/>
  <c r="CC34" i="10"/>
  <c r="CC35" i="10" s="1"/>
  <c r="CR51" i="10"/>
  <c r="CU51" i="10"/>
  <c r="CL44" i="10"/>
  <c r="CL45" i="10" s="1"/>
  <c r="BN44" i="10"/>
  <c r="BN45" i="10" s="1"/>
  <c r="BP44" i="10"/>
  <c r="CW51" i="10"/>
  <c r="CY44" i="10"/>
  <c r="CY45" i="10" s="1"/>
  <c r="CO51" i="10"/>
  <c r="CG34" i="10"/>
  <c r="CG35" i="10" s="1"/>
  <c r="CX51" i="10"/>
  <c r="CZ84" i="10"/>
  <c r="CZ81" i="10" s="1"/>
  <c r="CG84" i="10"/>
  <c r="CG85" i="10" s="1"/>
  <c r="CG82" i="10" s="1"/>
  <c r="CK84" i="10"/>
  <c r="DF84" i="10"/>
  <c r="DF85" i="10" s="1"/>
  <c r="DF82" i="10" s="1"/>
  <c r="CQ84" i="10"/>
  <c r="CQ81" i="10" s="1"/>
  <c r="BI84" i="10"/>
  <c r="BI81" i="10" s="1"/>
  <c r="CD84" i="10"/>
  <c r="CH84" i="10"/>
  <c r="CH81" i="10" s="1"/>
  <c r="BJ84" i="10"/>
  <c r="BJ81" i="10" s="1"/>
  <c r="DE84" i="10"/>
  <c r="DE81" i="10" s="1"/>
  <c r="CF84" i="10"/>
  <c r="DC84" i="10"/>
  <c r="DC85" i="10" s="1"/>
  <c r="DC82" i="10" s="1"/>
  <c r="BN84" i="10"/>
  <c r="BN81" i="10" s="1"/>
  <c r="CQ41" i="10"/>
  <c r="CG41" i="10"/>
  <c r="DB41" i="10"/>
  <c r="DB42" i="10" s="1"/>
  <c r="DB39" i="10" s="1"/>
  <c r="DD41" i="10"/>
  <c r="DD42" i="10" s="1"/>
  <c r="CS41" i="10"/>
  <c r="CS42" i="10" s="1"/>
  <c r="DC41" i="10"/>
  <c r="DF41" i="10"/>
  <c r="DF42" i="10" s="1"/>
  <c r="DF39" i="10" s="1"/>
  <c r="DE41" i="10"/>
  <c r="DE42" i="10" s="1"/>
  <c r="DE39" i="10" s="1"/>
  <c r="CF41" i="10"/>
  <c r="CA41" i="10"/>
  <c r="CE51" i="10"/>
  <c r="CE52" i="10" s="1"/>
  <c r="CB51" i="10"/>
  <c r="CB52" i="10" s="1"/>
  <c r="BQ34" i="10"/>
  <c r="BQ35" i="10" s="1"/>
  <c r="DB34" i="10"/>
  <c r="DB35" i="10" s="1"/>
  <c r="BK44" i="10"/>
  <c r="BK45" i="10" s="1"/>
  <c r="CQ44" i="10"/>
  <c r="CQ45" i="10" s="1"/>
  <c r="DD44" i="10"/>
  <c r="DD45" i="10" s="1"/>
  <c r="CM34" i="10"/>
  <c r="CM35" i="10" s="1"/>
  <c r="BX51" i="10"/>
  <c r="BX52" i="10" s="1"/>
  <c r="BD51" i="10"/>
  <c r="BD52" i="10" s="1"/>
  <c r="CC44" i="10"/>
  <c r="CC45" i="10" s="1"/>
  <c r="CR34" i="10"/>
  <c r="BY34" i="10"/>
  <c r="BY35" i="10" s="1"/>
  <c r="CU44" i="10"/>
  <c r="CU45" i="10" s="1"/>
  <c r="CF51" i="10"/>
  <c r="BM51" i="10"/>
  <c r="BN51" i="10"/>
  <c r="BN52" i="10" s="1"/>
  <c r="BP34" i="10"/>
  <c r="BP35" i="10" s="1"/>
  <c r="BI44" i="10"/>
  <c r="BI45" i="10" s="1"/>
  <c r="CY34" i="10"/>
  <c r="CY35" i="10" s="1"/>
  <c r="CO44" i="10"/>
  <c r="CO45" i="10" s="1"/>
  <c r="CN34" i="10"/>
  <c r="CN35" i="10" s="1"/>
  <c r="CO314" i="2"/>
  <c r="CO313" i="2"/>
  <c r="CO315" i="2" s="1"/>
  <c r="AU317" i="2"/>
  <c r="AU318" i="2"/>
  <c r="AP51" i="10"/>
  <c r="BB34" i="10"/>
  <c r="BB35" i="10" s="1"/>
  <c r="BS84" i="10"/>
  <c r="BS81" i="10" s="1"/>
  <c r="CR84" i="10"/>
  <c r="CR81" i="10" s="1"/>
  <c r="CV84" i="10"/>
  <c r="CV85" i="10" s="1"/>
  <c r="CV82" i="10" s="1"/>
  <c r="CE84" i="10"/>
  <c r="BF84" i="10"/>
  <c r="BF85" i="10" s="1"/>
  <c r="BF82" i="10" s="1"/>
  <c r="DA84" i="10"/>
  <c r="DA81" i="10" s="1"/>
  <c r="BH84" i="10"/>
  <c r="BH85" i="10" s="1"/>
  <c r="BH82" i="10" s="1"/>
  <c r="CY84" i="10"/>
  <c r="BX84" i="10"/>
  <c r="BX81" i="10" s="1"/>
  <c r="CC84" i="10"/>
  <c r="CC81" i="10" s="1"/>
  <c r="CP41" i="10"/>
  <c r="CP42" i="10" s="1"/>
  <c r="CP39" i="10" s="1"/>
  <c r="BY41" i="10"/>
  <c r="BQ41" i="10"/>
  <c r="BQ38" i="10" s="1"/>
  <c r="CC41" i="10"/>
  <c r="CC42" i="10" s="1"/>
  <c r="CI41" i="10"/>
  <c r="CI42" i="10" s="1"/>
  <c r="BP41" i="10"/>
  <c r="BP42" i="10" s="1"/>
  <c r="BN41" i="10"/>
  <c r="BN42" i="10" s="1"/>
  <c r="BE41" i="10"/>
  <c r="BE42" i="10" s="1"/>
  <c r="CE34" i="10"/>
  <c r="CE35" i="10" s="1"/>
  <c r="BF51" i="10"/>
  <c r="CB34" i="10"/>
  <c r="CB35" i="10" s="1"/>
  <c r="BQ51" i="10"/>
  <c r="BQ52" i="10" s="1"/>
  <c r="CJ51" i="10"/>
  <c r="BV44" i="10"/>
  <c r="BV45" i="10" s="1"/>
  <c r="CK44" i="10"/>
  <c r="CK45" i="10" s="1"/>
  <c r="BK34" i="10"/>
  <c r="BK35" i="10" s="1"/>
  <c r="DD51" i="10"/>
  <c r="CM51" i="10"/>
  <c r="BT51" i="10"/>
  <c r="BT52" i="10" s="1"/>
  <c r="BD34" i="10"/>
  <c r="BD35" i="10" s="1"/>
  <c r="CC51" i="10"/>
  <c r="BE51" i="10"/>
  <c r="BY44" i="10"/>
  <c r="BY45" i="10" s="1"/>
  <c r="CL34" i="10"/>
  <c r="CL35" i="10" s="1"/>
  <c r="BM44" i="10"/>
  <c r="BM45" i="10" s="1"/>
  <c r="BN34" i="10"/>
  <c r="BI51" i="10"/>
  <c r="BI52" i="10" s="1"/>
  <c r="CY51" i="10"/>
  <c r="CY52" i="10" s="1"/>
  <c r="CD51" i="10"/>
  <c r="CN44" i="10"/>
  <c r="CN45" i="10" s="1"/>
  <c r="AQ317" i="2"/>
  <c r="AQ318" i="2"/>
  <c r="DO313" i="2"/>
  <c r="DO315" i="2" s="1"/>
  <c r="DO314" i="2"/>
  <c r="AM17" i="10"/>
  <c r="AN16" i="10"/>
  <c r="DM315" i="2"/>
  <c r="DN315" i="2"/>
  <c r="CM315" i="2"/>
  <c r="CN315" i="2"/>
  <c r="AQ312" i="2"/>
  <c r="AI61" i="10"/>
  <c r="AQ315" i="2"/>
  <c r="AU313" i="2"/>
  <c r="AU314" i="2"/>
  <c r="AJ276" i="2"/>
  <c r="AJ284" i="2"/>
  <c r="AJ279" i="2"/>
  <c r="AJ286" i="2"/>
  <c r="AJ282" i="2"/>
  <c r="AJ272" i="2"/>
  <c r="AJ291" i="2"/>
  <c r="AJ287" i="2"/>
  <c r="AJ274" i="2"/>
  <c r="AJ278" i="2"/>
  <c r="AJ293" i="2"/>
  <c r="AJ290" i="2"/>
  <c r="AJ271" i="2"/>
  <c r="AJ270" i="2"/>
  <c r="AJ275" i="2"/>
  <c r="AJ277" i="2"/>
  <c r="AJ292" i="2"/>
  <c r="AJ289" i="2"/>
  <c r="AJ283" i="2"/>
  <c r="AJ281" i="2"/>
  <c r="AJ285" i="2"/>
  <c r="AJ288" i="2"/>
  <c r="AJ280" i="2"/>
  <c r="AJ273" i="2"/>
  <c r="AK276" i="2"/>
  <c r="AK278" i="2"/>
  <c r="AK272" i="2"/>
  <c r="AK291" i="2"/>
  <c r="AK282" i="2"/>
  <c r="AK286" i="2"/>
  <c r="AK287" i="2"/>
  <c r="AK274" i="2"/>
  <c r="AK289" i="2"/>
  <c r="AK271" i="2"/>
  <c r="AK270" i="2"/>
  <c r="AK275" i="2"/>
  <c r="AK277" i="2"/>
  <c r="AK290" i="2"/>
  <c r="AK284" i="2"/>
  <c r="AK292" i="2"/>
  <c r="AK293" i="2"/>
  <c r="AK273" i="2"/>
  <c r="AK280" i="2"/>
  <c r="AK285" i="2"/>
  <c r="AK288" i="2"/>
  <c r="AK279" i="2"/>
  <c r="AK283" i="2"/>
  <c r="AK281" i="2"/>
  <c r="AS272" i="2"/>
  <c r="AS286" i="2"/>
  <c r="AS284" i="2"/>
  <c r="AS279" i="2"/>
  <c r="AS278" i="2"/>
  <c r="AS274" i="2"/>
  <c r="AS291" i="2"/>
  <c r="AS292" i="2"/>
  <c r="AS270" i="2"/>
  <c r="AS293" i="2"/>
  <c r="AS287" i="2"/>
  <c r="AS271" i="2"/>
  <c r="AS276" i="2"/>
  <c r="AS289" i="2"/>
  <c r="AS290" i="2"/>
  <c r="AS277" i="2"/>
  <c r="AS282" i="2"/>
  <c r="AS275" i="2"/>
  <c r="AS273" i="2"/>
  <c r="AS283" i="2"/>
  <c r="AS285" i="2"/>
  <c r="AS281" i="2"/>
  <c r="AS280" i="2"/>
  <c r="AS288" i="2"/>
  <c r="AR279" i="2"/>
  <c r="AR286" i="2"/>
  <c r="AR278" i="2"/>
  <c r="AR274" i="2"/>
  <c r="AR284" i="2"/>
  <c r="AR272" i="2"/>
  <c r="AR287" i="2"/>
  <c r="AR271" i="2"/>
  <c r="AR276" i="2"/>
  <c r="AR290" i="2"/>
  <c r="AR277" i="2"/>
  <c r="AR293" i="2"/>
  <c r="AR270" i="2"/>
  <c r="AR282" i="2"/>
  <c r="AR275" i="2"/>
  <c r="AR291" i="2"/>
  <c r="AR292" i="2"/>
  <c r="AR289" i="2"/>
  <c r="AR288" i="2"/>
  <c r="AR280" i="2"/>
  <c r="AR285" i="2"/>
  <c r="AR281" i="2"/>
  <c r="AR273" i="2"/>
  <c r="AR283" i="2"/>
  <c r="AK145" i="2"/>
  <c r="AK149" i="2"/>
  <c r="AK148" i="2"/>
  <c r="AK147" i="2"/>
  <c r="AK146" i="2"/>
  <c r="AS145" i="2"/>
  <c r="AS149" i="2"/>
  <c r="AS148" i="2"/>
  <c r="AS146" i="2"/>
  <c r="AS147" i="2"/>
  <c r="AR148" i="2"/>
  <c r="AR147" i="2"/>
  <c r="AR145" i="2"/>
  <c r="AR146" i="2"/>
  <c r="AR149" i="2"/>
  <c r="AJ148" i="2"/>
  <c r="AJ147" i="2"/>
  <c r="AJ149" i="2"/>
  <c r="AJ146" i="2"/>
  <c r="AJ145" i="2"/>
  <c r="AQ313" i="2"/>
  <c r="AR251" i="2"/>
  <c r="AU316" i="2"/>
  <c r="BC81" i="10"/>
  <c r="BC85" i="10"/>
  <c r="BC82" i="10" s="1"/>
  <c r="AX85" i="10"/>
  <c r="AX82" i="10" s="1"/>
  <c r="AX81" i="10"/>
  <c r="AU85" i="10"/>
  <c r="AU82" i="10" s="1"/>
  <c r="AU81" i="10"/>
  <c r="CO81" i="10"/>
  <c r="CO85" i="10"/>
  <c r="CO82" i="10" s="1"/>
  <c r="CI85" i="10"/>
  <c r="CI82" i="10" s="1"/>
  <c r="CI81" i="10"/>
  <c r="DN85" i="10"/>
  <c r="DN82" i="10" s="1"/>
  <c r="DN81" i="10"/>
  <c r="CG81" i="10"/>
  <c r="CK81" i="10"/>
  <c r="CK85" i="10"/>
  <c r="CK82" i="10" s="1"/>
  <c r="BI85" i="10"/>
  <c r="BI82" i="10" s="1"/>
  <c r="DL85" i="10"/>
  <c r="DL82" i="10" s="1"/>
  <c r="DL81" i="10"/>
  <c r="CD81" i="10"/>
  <c r="CD85" i="10"/>
  <c r="CD82" i="10" s="1"/>
  <c r="CL81" i="10"/>
  <c r="CL85" i="10"/>
  <c r="CL82" i="10" s="1"/>
  <c r="DE85" i="10"/>
  <c r="DE82" i="10" s="1"/>
  <c r="CF85" i="10"/>
  <c r="CF82" i="10" s="1"/>
  <c r="CF81" i="10"/>
  <c r="AN85" i="10"/>
  <c r="AN82" i="10" s="1"/>
  <c r="AN81" i="10"/>
  <c r="AZ85" i="10"/>
  <c r="AZ82" i="10" s="1"/>
  <c r="AZ81" i="10"/>
  <c r="AY81" i="10"/>
  <c r="AY85" i="10"/>
  <c r="AY82" i="10" s="1"/>
  <c r="CN81" i="10"/>
  <c r="CN85" i="10"/>
  <c r="CN82" i="10" s="1"/>
  <c r="BQ85" i="10"/>
  <c r="BQ82" i="10" s="1"/>
  <c r="BQ81" i="10"/>
  <c r="DR85" i="10"/>
  <c r="DR82" i="10" s="1"/>
  <c r="DR81" i="10"/>
  <c r="CR85" i="10"/>
  <c r="CR82" i="10" s="1"/>
  <c r="BL85" i="10"/>
  <c r="BL82" i="10" s="1"/>
  <c r="BL81" i="10"/>
  <c r="DD85" i="10"/>
  <c r="DD82" i="10" s="1"/>
  <c r="DD81" i="10"/>
  <c r="CE85" i="10"/>
  <c r="CE82" i="10" s="1"/>
  <c r="CE81" i="10"/>
  <c r="BT81" i="10"/>
  <c r="BT85" i="10"/>
  <c r="BT82" i="10" s="1"/>
  <c r="CY81" i="10"/>
  <c r="CY85" i="10"/>
  <c r="CY82" i="10" s="1"/>
  <c r="AM85" i="10"/>
  <c r="AM82" i="10" s="1"/>
  <c r="AM81" i="10"/>
  <c r="BA81" i="10"/>
  <c r="BA85" i="10"/>
  <c r="BA82" i="10" s="1"/>
  <c r="AR85" i="10"/>
  <c r="AR82" i="10" s="1"/>
  <c r="AR81" i="10"/>
  <c r="AW81" i="10"/>
  <c r="AW85" i="10"/>
  <c r="AW82" i="10" s="1"/>
  <c r="BU81" i="10"/>
  <c r="BU85" i="10"/>
  <c r="BU82" i="10" s="1"/>
  <c r="BO81" i="10"/>
  <c r="BO85" i="10"/>
  <c r="BO82" i="10" s="1"/>
  <c r="BG81" i="10"/>
  <c r="BG85" i="10"/>
  <c r="BG82" i="10" s="1"/>
  <c r="BW81" i="10"/>
  <c r="DJ85" i="10"/>
  <c r="DJ82" i="10" s="1"/>
  <c r="DJ81" i="10"/>
  <c r="BD85" i="10"/>
  <c r="BD82" i="10" s="1"/>
  <c r="BD81" i="10"/>
  <c r="BY81" i="10"/>
  <c r="BP85" i="10"/>
  <c r="BP82" i="10" s="1"/>
  <c r="BP81" i="10"/>
  <c r="BE81" i="10"/>
  <c r="AQ81" i="10"/>
  <c r="AQ85" i="10"/>
  <c r="AQ82" i="10" s="1"/>
  <c r="AO81" i="10"/>
  <c r="AO85" i="10"/>
  <c r="AO82" i="10" s="1"/>
  <c r="BB81" i="10"/>
  <c r="BB85" i="10"/>
  <c r="BB82" i="10" s="1"/>
  <c r="AS81" i="10"/>
  <c r="AS85" i="10"/>
  <c r="AS82" i="10" s="1"/>
  <c r="AT81" i="10"/>
  <c r="AT85" i="10"/>
  <c r="AT82" i="10" s="1"/>
  <c r="DH81" i="10"/>
  <c r="DH85" i="10"/>
  <c r="DH82" i="10" s="1"/>
  <c r="CM85" i="10"/>
  <c r="CM82" i="10" s="1"/>
  <c r="CM81" i="10"/>
  <c r="DQ85" i="10"/>
  <c r="DQ82" i="10" s="1"/>
  <c r="DQ81" i="10"/>
  <c r="CX85" i="10"/>
  <c r="CX82" i="10" s="1"/>
  <c r="CX81" i="10"/>
  <c r="BZ81" i="10"/>
  <c r="BZ85" i="10"/>
  <c r="BZ82" i="10" s="1"/>
  <c r="CB85" i="10"/>
  <c r="CB82" i="10" s="1"/>
  <c r="BM81" i="10"/>
  <c r="BM85" i="10"/>
  <c r="BM82" i="10" s="1"/>
  <c r="DK81" i="10"/>
  <c r="DK85" i="10"/>
  <c r="DK82" i="10" s="1"/>
  <c r="CJ81" i="10"/>
  <c r="CJ85" i="10"/>
  <c r="CJ82" i="10" s="1"/>
  <c r="DM85" i="10"/>
  <c r="DM82" i="10" s="1"/>
  <c r="DM81" i="10"/>
  <c r="CT81" i="10"/>
  <c r="CT85" i="10"/>
  <c r="CT82" i="10" s="1"/>
  <c r="DO85" i="10"/>
  <c r="DO82" i="10" s="1"/>
  <c r="DO81" i="10"/>
  <c r="CA81" i="10"/>
  <c r="CA85" i="10"/>
  <c r="CA82" i="10" s="1"/>
  <c r="DI85" i="10"/>
  <c r="DI82" i="10" s="1"/>
  <c r="DI81" i="10"/>
  <c r="CU85" i="10"/>
  <c r="CU82" i="10" s="1"/>
  <c r="CU81" i="10"/>
  <c r="AP52" i="10"/>
  <c r="AU42" i="10"/>
  <c r="AU39" i="10" s="1"/>
  <c r="AU38" i="10"/>
  <c r="AY42" i="10"/>
  <c r="AY39" i="10" s="1"/>
  <c r="AY38" i="10"/>
  <c r="AX42" i="10"/>
  <c r="AR52" i="10"/>
  <c r="AW52" i="10"/>
  <c r="BA52" i="10"/>
  <c r="AS52" i="10"/>
  <c r="BS52" i="10"/>
  <c r="BO52" i="10"/>
  <c r="DO52" i="10"/>
  <c r="CX52" i="10"/>
  <c r="CS52" i="10"/>
  <c r="CR42" i="10"/>
  <c r="BU38" i="10"/>
  <c r="BU42" i="10"/>
  <c r="CV38" i="10"/>
  <c r="CV42" i="10"/>
  <c r="CV39" i="10" s="1"/>
  <c r="CG42" i="10"/>
  <c r="CG38" i="10"/>
  <c r="CY42" i="10"/>
  <c r="DC42" i="10"/>
  <c r="DC39" i="10" s="1"/>
  <c r="DC38" i="10"/>
  <c r="DP42" i="10"/>
  <c r="DP39" i="10" s="1"/>
  <c r="DP38" i="10"/>
  <c r="CA38" i="10"/>
  <c r="CA42" i="10"/>
  <c r="CA39" i="10" s="1"/>
  <c r="DI38" i="10"/>
  <c r="DL38" i="10"/>
  <c r="DJ52" i="10"/>
  <c r="DM52" i="10"/>
  <c r="DR52" i="10"/>
  <c r="CR35" i="10"/>
  <c r="CZ52" i="10"/>
  <c r="DQ52" i="10"/>
  <c r="CF52" i="10"/>
  <c r="BM52" i="10"/>
  <c r="CB18" i="10"/>
  <c r="CB22" i="10"/>
  <c r="CB19" i="10" s="1"/>
  <c r="DL18" i="10"/>
  <c r="DL22" i="10"/>
  <c r="DL19" i="10" s="1"/>
  <c r="BD18" i="10"/>
  <c r="BD22" i="10"/>
  <c r="BD19" i="10" s="1"/>
  <c r="AP38" i="10"/>
  <c r="AP42" i="10"/>
  <c r="AP39" i="10" s="1"/>
  <c r="AO52" i="10"/>
  <c r="AW42" i="10"/>
  <c r="AW39" i="10" s="1"/>
  <c r="AW38" i="10"/>
  <c r="BB38" i="10"/>
  <c r="BB42" i="10"/>
  <c r="BB39" i="10" s="1"/>
  <c r="AZ42" i="10"/>
  <c r="AZ39" i="10" s="1"/>
  <c r="AZ38" i="10"/>
  <c r="AX52" i="10"/>
  <c r="DH35" i="10"/>
  <c r="DP35" i="10"/>
  <c r="DC52" i="10"/>
  <c r="CG52" i="10"/>
  <c r="BJ35" i="10"/>
  <c r="CH52" i="10"/>
  <c r="DI52" i="10"/>
  <c r="BH52" i="10"/>
  <c r="DK42" i="10"/>
  <c r="DK39" i="10" s="1"/>
  <c r="DK38" i="10"/>
  <c r="DH38" i="10"/>
  <c r="DH42" i="10"/>
  <c r="DH39" i="10" s="1"/>
  <c r="BG42" i="10"/>
  <c r="BG39" i="10" s="1"/>
  <c r="BG38" i="10"/>
  <c r="CM38" i="10"/>
  <c r="CM42" i="10"/>
  <c r="CM39" i="10" s="1"/>
  <c r="DN42" i="10"/>
  <c r="DN39" i="10" s="1"/>
  <c r="DN38" i="10"/>
  <c r="BY42" i="10"/>
  <c r="BW38" i="10"/>
  <c r="BW42" i="10"/>
  <c r="BW39" i="10" s="1"/>
  <c r="DM42" i="10"/>
  <c r="DM39" i="10" s="1"/>
  <c r="BF52" i="10"/>
  <c r="CJ52" i="10"/>
  <c r="CI52" i="10"/>
  <c r="DD52" i="10"/>
  <c r="CM52" i="10"/>
  <c r="CC52" i="10"/>
  <c r="BE52" i="10"/>
  <c r="CF35" i="10"/>
  <c r="BN35" i="10"/>
  <c r="CD52" i="10"/>
  <c r="AQ316" i="2"/>
  <c r="AU315" i="2"/>
  <c r="AU310" i="2"/>
  <c r="AN42" i="10"/>
  <c r="AN39" i="10" s="1"/>
  <c r="AN38" i="10"/>
  <c r="AM42" i="10"/>
  <c r="AQ52" i="10"/>
  <c r="BA38" i="10"/>
  <c r="BA42" i="10"/>
  <c r="BA39" i="10" s="1"/>
  <c r="AT38" i="10"/>
  <c r="AT42" i="10"/>
  <c r="AT39" i="10" s="1"/>
  <c r="AV42" i="10"/>
  <c r="AV39" i="10" s="1"/>
  <c r="AV38" i="10"/>
  <c r="AU52" i="10"/>
  <c r="AV52" i="10"/>
  <c r="DH52" i="10"/>
  <c r="DP52" i="10"/>
  <c r="DA52" i="10"/>
  <c r="BJ52" i="10"/>
  <c r="BL52" i="10"/>
  <c r="CV52" i="10"/>
  <c r="BR52" i="10"/>
  <c r="CP52" i="10"/>
  <c r="BH38" i="10"/>
  <c r="BH45" i="10"/>
  <c r="BH39" i="10" s="1"/>
  <c r="BK42" i="10"/>
  <c r="CB42" i="10"/>
  <c r="CK42" i="10"/>
  <c r="DR42" i="10"/>
  <c r="DR39" i="10" s="1"/>
  <c r="DR38" i="10"/>
  <c r="CE42" i="10"/>
  <c r="CD42" i="10"/>
  <c r="CD39" i="10" s="1"/>
  <c r="CD38" i="10"/>
  <c r="BR38" i="10"/>
  <c r="BR42" i="10"/>
  <c r="BR39" i="10" s="1"/>
  <c r="CN38" i="10"/>
  <c r="BJ38" i="10"/>
  <c r="BJ42" i="10"/>
  <c r="BJ39" i="10" s="1"/>
  <c r="CL42" i="10"/>
  <c r="BX38" i="10"/>
  <c r="DA42" i="10"/>
  <c r="DA39" i="10" s="1"/>
  <c r="DA38" i="10"/>
  <c r="CU42" i="10"/>
  <c r="DK52" i="10"/>
  <c r="DB52" i="10"/>
  <c r="BY52" i="10"/>
  <c r="DG52" i="10"/>
  <c r="CN52" i="10"/>
  <c r="CZ22" i="10"/>
  <c r="CZ19" i="10" s="1"/>
  <c r="CZ18" i="10"/>
  <c r="BP18" i="10"/>
  <c r="BP22" i="10"/>
  <c r="BP19" i="10" s="1"/>
  <c r="CN18" i="10"/>
  <c r="CN22" i="10"/>
  <c r="CN19" i="10" s="1"/>
  <c r="AO38" i="10"/>
  <c r="AO42" i="10"/>
  <c r="AO39" i="10" s="1"/>
  <c r="AQ42" i="10"/>
  <c r="AQ39" i="10" s="1"/>
  <c r="AQ38" i="10"/>
  <c r="BC42" i="10"/>
  <c r="BC39" i="10" s="1"/>
  <c r="BC38" i="10"/>
  <c r="AR42" i="10"/>
  <c r="AR39" i="10" s="1"/>
  <c r="AR38" i="10"/>
  <c r="BB52" i="10"/>
  <c r="BG52" i="10"/>
  <c r="DF52" i="10"/>
  <c r="BL38" i="10"/>
  <c r="BL45" i="10"/>
  <c r="BL39" i="10" s="1"/>
  <c r="BU52" i="10"/>
  <c r="BZ38" i="10"/>
  <c r="BZ42" i="10"/>
  <c r="BZ39" i="10" s="1"/>
  <c r="BS38" i="10"/>
  <c r="BS42" i="10"/>
  <c r="BS39" i="10" s="1"/>
  <c r="BO42" i="10"/>
  <c r="BO39" i="10" s="1"/>
  <c r="BO38" i="10"/>
  <c r="CO42" i="10"/>
  <c r="DG42" i="10"/>
  <c r="DG39" i="10" s="1"/>
  <c r="DG38" i="10"/>
  <c r="BM42" i="10"/>
  <c r="BM38" i="10"/>
  <c r="CX42" i="10"/>
  <c r="CX39" i="10" s="1"/>
  <c r="CX38" i="10"/>
  <c r="CH42" i="10"/>
  <c r="CH39" i="10" s="1"/>
  <c r="CH38" i="10"/>
  <c r="BF42" i="10"/>
  <c r="CT42" i="10"/>
  <c r="CT39" i="10" s="1"/>
  <c r="CT38" i="10"/>
  <c r="DQ42" i="10"/>
  <c r="DQ39" i="10" s="1"/>
  <c r="DQ38" i="10"/>
  <c r="CW42" i="10"/>
  <c r="CW39" i="10" s="1"/>
  <c r="CW38" i="10"/>
  <c r="DO42" i="10"/>
  <c r="DO39" i="10" s="1"/>
  <c r="DO38" i="10"/>
  <c r="CA52" i="10"/>
  <c r="BZ52" i="10"/>
  <c r="BV52" i="10"/>
  <c r="BK52" i="10"/>
  <c r="CQ52" i="10"/>
  <c r="CR52" i="10"/>
  <c r="DL52" i="10"/>
  <c r="CU52" i="10"/>
  <c r="DN52" i="10"/>
  <c r="BP38" i="10"/>
  <c r="BP45" i="10"/>
  <c r="BP39" i="10" s="1"/>
  <c r="CW52" i="10"/>
  <c r="CO52" i="10"/>
  <c r="AR18" i="10"/>
  <c r="AR22" i="10"/>
  <c r="AR19" i="10" s="1"/>
  <c r="AQ314" i="2"/>
  <c r="AU312" i="2"/>
  <c r="AR226" i="2"/>
  <c r="AK199" i="2"/>
  <c r="AK221" i="2"/>
  <c r="AK223" i="2"/>
  <c r="AK262" i="2"/>
  <c r="AK266" i="2"/>
  <c r="AK226" i="2"/>
  <c r="AK230" i="2"/>
  <c r="AK267" i="2"/>
  <c r="AK268" i="2"/>
  <c r="AK253" i="2"/>
  <c r="AK228" i="2"/>
  <c r="AK232" i="2"/>
  <c r="AK247" i="2"/>
  <c r="AK208" i="2"/>
  <c r="AK240" i="2"/>
  <c r="AK224" i="2"/>
  <c r="AK212" i="2"/>
  <c r="AK255" i="2"/>
  <c r="AK241" i="2"/>
  <c r="AK251" i="2"/>
  <c r="AK200" i="2"/>
  <c r="AK264" i="2"/>
  <c r="DR97" i="10" s="1"/>
  <c r="AK249" i="2"/>
  <c r="AK239" i="2"/>
  <c r="AK259" i="2"/>
  <c r="DM97" i="10" s="1"/>
  <c r="AK245" i="2"/>
  <c r="CY97" i="10" s="1"/>
  <c r="AK214" i="2"/>
  <c r="AK216" i="2"/>
  <c r="AK204" i="2"/>
  <c r="AK261" i="2"/>
  <c r="DO97" i="10" s="1"/>
  <c r="AK218" i="2"/>
  <c r="AK202" i="2"/>
  <c r="AK210" i="2"/>
  <c r="AK260" i="2"/>
  <c r="DN97" i="10" s="1"/>
  <c r="AK211" i="2"/>
  <c r="BQ97" i="10" s="1"/>
  <c r="AK263" i="2"/>
  <c r="AK215" i="2"/>
  <c r="AK250" i="2"/>
  <c r="DD97" i="10" s="1"/>
  <c r="AK248" i="2"/>
  <c r="AK217" i="2"/>
  <c r="AK236" i="2"/>
  <c r="AK205" i="2"/>
  <c r="AK209" i="2"/>
  <c r="AK246" i="2"/>
  <c r="CZ97" i="10" s="1"/>
  <c r="AK238" i="2"/>
  <c r="AK213" i="2"/>
  <c r="AK229" i="2"/>
  <c r="AK207" i="2"/>
  <c r="BM97" i="10" s="1"/>
  <c r="AK227" i="2"/>
  <c r="AK244" i="2"/>
  <c r="CX97" i="10" s="1"/>
  <c r="AK201" i="2"/>
  <c r="BG97" i="10" s="1"/>
  <c r="AK235" i="2"/>
  <c r="AK254" i="2"/>
  <c r="AK258" i="2"/>
  <c r="DL97" i="10" s="1"/>
  <c r="AK222" i="2"/>
  <c r="AK203" i="2"/>
  <c r="AK252" i="2"/>
  <c r="AK265" i="2"/>
  <c r="AK237" i="2"/>
  <c r="AK257" i="2"/>
  <c r="DK97" i="10" s="1"/>
  <c r="AK219" i="2"/>
  <c r="BY97" i="10" s="1"/>
  <c r="AK198" i="2"/>
  <c r="AK220" i="2"/>
  <c r="BZ97" i="10" s="1"/>
  <c r="AK234" i="2"/>
  <c r="CN97" i="10" s="1"/>
  <c r="AK242" i="2"/>
  <c r="CV97" i="10" s="1"/>
  <c r="AK243" i="2"/>
  <c r="CW97" i="10" s="1"/>
  <c r="AK269" i="2"/>
  <c r="AK225" i="2"/>
  <c r="AK256" i="2"/>
  <c r="AK233" i="2"/>
  <c r="CM97" i="10" s="1"/>
  <c r="AK206" i="2"/>
  <c r="BL97" i="10" s="1"/>
  <c r="AK231" i="2"/>
  <c r="AS258" i="2"/>
  <c r="AS255" i="2"/>
  <c r="DI54" i="10" s="1"/>
  <c r="DI55" i="10" s="1"/>
  <c r="AS262" i="2"/>
  <c r="DP54" i="10" s="1"/>
  <c r="DP55" i="10" s="1"/>
  <c r="AS243" i="2"/>
  <c r="AS218" i="2"/>
  <c r="AS230" i="2"/>
  <c r="AS261" i="2"/>
  <c r="DO54" i="10" s="1"/>
  <c r="DO55" i="10" s="1"/>
  <c r="AS263" i="2"/>
  <c r="AS259" i="2"/>
  <c r="DM54" i="10" s="1"/>
  <c r="DM55" i="10" s="1"/>
  <c r="AS208" i="2"/>
  <c r="AS226" i="2"/>
  <c r="AS214" i="2"/>
  <c r="AS210" i="2"/>
  <c r="AS251" i="2"/>
  <c r="AS240" i="2"/>
  <c r="AS221" i="2"/>
  <c r="AS200" i="2"/>
  <c r="AS267" i="2"/>
  <c r="AS204" i="2"/>
  <c r="AS266" i="2"/>
  <c r="AS232" i="2"/>
  <c r="AS247" i="2"/>
  <c r="AS199" i="2"/>
  <c r="AS245" i="2"/>
  <c r="AS216" i="2"/>
  <c r="AS260" i="2"/>
  <c r="DN54" i="10" s="1"/>
  <c r="DN55" i="10" s="1"/>
  <c r="AS248" i="2"/>
  <c r="AS253" i="2"/>
  <c r="DG54" i="10" s="1"/>
  <c r="DG55" i="10" s="1"/>
  <c r="AS202" i="2"/>
  <c r="AS250" i="2"/>
  <c r="DD54" i="10" s="1"/>
  <c r="DD55" i="10" s="1"/>
  <c r="AS265" i="2"/>
  <c r="AS268" i="2"/>
  <c r="AS256" i="2"/>
  <c r="AS233" i="2"/>
  <c r="CM54" i="10" s="1"/>
  <c r="CM55" i="10" s="1"/>
  <c r="AS264" i="2"/>
  <c r="AS219" i="2"/>
  <c r="AS249" i="2"/>
  <c r="AS203" i="2"/>
  <c r="AS198" i="2"/>
  <c r="AS217" i="2"/>
  <c r="AS229" i="2"/>
  <c r="AS225" i="2"/>
  <c r="AS239" i="2"/>
  <c r="AS252" i="2"/>
  <c r="AS207" i="2"/>
  <c r="AS228" i="2"/>
  <c r="CH54" i="10" s="1"/>
  <c r="CH55" i="10" s="1"/>
  <c r="AS269" i="2"/>
  <c r="AS212" i="2"/>
  <c r="AS234" i="2"/>
  <c r="AS244" i="2"/>
  <c r="AS224" i="2"/>
  <c r="AS223" i="2"/>
  <c r="AS211" i="2"/>
  <c r="AS257" i="2"/>
  <c r="DK54" i="10" s="1"/>
  <c r="DK55" i="10" s="1"/>
  <c r="AS213" i="2"/>
  <c r="AS215" i="2"/>
  <c r="AS206" i="2"/>
  <c r="AS220" i="2"/>
  <c r="BZ54" i="10" s="1"/>
  <c r="BZ55" i="10" s="1"/>
  <c r="AS205" i="2"/>
  <c r="AS237" i="2"/>
  <c r="AS236" i="2"/>
  <c r="AS238" i="2"/>
  <c r="CR54" i="10" s="1"/>
  <c r="CR55" i="10" s="1"/>
  <c r="AS227" i="2"/>
  <c r="AS246" i="2"/>
  <c r="CZ54" i="10" s="1"/>
  <c r="CZ55" i="10" s="1"/>
  <c r="AS254" i="2"/>
  <c r="DH54" i="10" s="1"/>
  <c r="DH55" i="10" s="1"/>
  <c r="AS231" i="2"/>
  <c r="AS201" i="2"/>
  <c r="AS242" i="2"/>
  <c r="AS222" i="2"/>
  <c r="AS209" i="2"/>
  <c r="AS235" i="2"/>
  <c r="AR200" i="2"/>
  <c r="AR204" i="2"/>
  <c r="AR243" i="2"/>
  <c r="AR214" i="2"/>
  <c r="AR241" i="2"/>
  <c r="AR255" i="2"/>
  <c r="AR266" i="2"/>
  <c r="AR267" i="2"/>
  <c r="AR210" i="2"/>
  <c r="AR232" i="2"/>
  <c r="AR221" i="2"/>
  <c r="AR261" i="2"/>
  <c r="AR218" i="2"/>
  <c r="AR199" i="2"/>
  <c r="AR258" i="2"/>
  <c r="AR263" i="2"/>
  <c r="DQ31" i="10" s="1"/>
  <c r="AR259" i="2"/>
  <c r="DM31" i="10" s="1"/>
  <c r="AR240" i="2"/>
  <c r="AR208" i="2"/>
  <c r="AR264" i="2"/>
  <c r="AR249" i="2"/>
  <c r="AR203" i="2"/>
  <c r="AR239" i="2"/>
  <c r="AR207" i="2"/>
  <c r="AR269" i="2"/>
  <c r="AR198" i="2"/>
  <c r="AR248" i="2"/>
  <c r="AR250" i="2"/>
  <c r="DD31" i="10" s="1"/>
  <c r="AR234" i="2"/>
  <c r="AR225" i="2"/>
  <c r="AR252" i="2"/>
  <c r="DF31" i="10" s="1"/>
  <c r="AR228" i="2"/>
  <c r="AR212" i="2"/>
  <c r="AR233" i="2"/>
  <c r="AR253" i="2"/>
  <c r="DG31" i="10" s="1"/>
  <c r="AR268" i="2"/>
  <c r="AR217" i="2"/>
  <c r="BW31" i="10" s="1"/>
  <c r="AR244" i="2"/>
  <c r="AR224" i="2"/>
  <c r="CD31" i="10" s="1"/>
  <c r="AR223" i="2"/>
  <c r="AR229" i="2"/>
  <c r="AR211" i="2"/>
  <c r="AR219" i="2"/>
  <c r="AR245" i="2"/>
  <c r="AR216" i="2"/>
  <c r="AR260" i="2"/>
  <c r="AR202" i="2"/>
  <c r="BH31" i="10" s="1"/>
  <c r="AR265" i="2"/>
  <c r="AR256" i="2"/>
  <c r="AR238" i="2"/>
  <c r="CR31" i="10" s="1"/>
  <c r="CR32" i="10" s="1"/>
  <c r="AR222" i="2"/>
  <c r="CB31" i="10" s="1"/>
  <c r="AR213" i="2"/>
  <c r="AR215" i="2"/>
  <c r="AR220" i="2"/>
  <c r="AR236" i="2"/>
  <c r="CP31" i="10" s="1"/>
  <c r="AR227" i="2"/>
  <c r="AR206" i="2"/>
  <c r="AR246" i="2"/>
  <c r="AR254" i="2"/>
  <c r="DH31" i="10" s="1"/>
  <c r="DH32" i="10" s="1"/>
  <c r="AR231" i="2"/>
  <c r="AR201" i="2"/>
  <c r="BG31" i="10" s="1"/>
  <c r="AR242" i="2"/>
  <c r="AR209" i="2"/>
  <c r="BO31" i="10" s="1"/>
  <c r="AR257" i="2"/>
  <c r="DK31" i="10" s="1"/>
  <c r="AR205" i="2"/>
  <c r="AR237" i="2"/>
  <c r="AR235" i="2"/>
  <c r="CO31" i="10" s="1"/>
  <c r="AS241" i="2"/>
  <c r="CU54" i="10" s="1"/>
  <c r="CU55" i="10" s="1"/>
  <c r="AR262" i="2"/>
  <c r="DP31" i="10" s="1"/>
  <c r="DP32" i="10" s="1"/>
  <c r="AJ214" i="2"/>
  <c r="AJ204" i="2"/>
  <c r="AJ210" i="2"/>
  <c r="AJ241" i="2"/>
  <c r="AJ266" i="2"/>
  <c r="AJ200" i="2"/>
  <c r="AJ243" i="2"/>
  <c r="AJ247" i="2"/>
  <c r="AJ251" i="2"/>
  <c r="AJ255" i="2"/>
  <c r="DI74" i="10" s="1"/>
  <c r="AJ226" i="2"/>
  <c r="CF74" i="10" s="1"/>
  <c r="AJ230" i="2"/>
  <c r="CJ74" i="10" s="1"/>
  <c r="AJ259" i="2"/>
  <c r="DM74" i="10" s="1"/>
  <c r="AJ261" i="2"/>
  <c r="DO74" i="10" s="1"/>
  <c r="AJ239" i="2"/>
  <c r="AJ224" i="2"/>
  <c r="CD74" i="10" s="1"/>
  <c r="AJ267" i="2"/>
  <c r="AJ249" i="2"/>
  <c r="AJ218" i="2"/>
  <c r="AJ264" i="2"/>
  <c r="DR74" i="10" s="1"/>
  <c r="AJ245" i="2"/>
  <c r="AJ202" i="2"/>
  <c r="AJ253" i="2"/>
  <c r="AJ216" i="2"/>
  <c r="AJ212" i="2"/>
  <c r="AJ240" i="2"/>
  <c r="AJ232" i="2"/>
  <c r="AJ223" i="2"/>
  <c r="AJ268" i="2"/>
  <c r="AJ228" i="2"/>
  <c r="AJ208" i="2"/>
  <c r="AJ262" i="2"/>
  <c r="AJ205" i="2"/>
  <c r="AJ209" i="2"/>
  <c r="AJ222" i="2"/>
  <c r="CB74" i="10" s="1"/>
  <c r="AJ246" i="2"/>
  <c r="AJ238" i="2"/>
  <c r="AJ213" i="2"/>
  <c r="BS74" i="10" s="1"/>
  <c r="AJ229" i="2"/>
  <c r="AJ227" i="2"/>
  <c r="AJ244" i="2"/>
  <c r="AJ234" i="2"/>
  <c r="AJ201" i="2"/>
  <c r="BG74" i="10" s="1"/>
  <c r="AJ235" i="2"/>
  <c r="AJ254" i="2"/>
  <c r="DH74" i="10" s="1"/>
  <c r="AJ199" i="2"/>
  <c r="BE74" i="10" s="1"/>
  <c r="AJ257" i="2"/>
  <c r="DK74" i="10" s="1"/>
  <c r="AJ269" i="2"/>
  <c r="AJ219" i="2"/>
  <c r="AJ263" i="2"/>
  <c r="AJ233" i="2"/>
  <c r="AJ265" i="2"/>
  <c r="AJ198" i="2"/>
  <c r="AJ242" i="2"/>
  <c r="AJ237" i="2"/>
  <c r="AJ260" i="2"/>
  <c r="DN74" i="10" s="1"/>
  <c r="AJ215" i="2"/>
  <c r="AJ250" i="2"/>
  <c r="AJ221" i="2"/>
  <c r="AJ258" i="2"/>
  <c r="AJ225" i="2"/>
  <c r="AJ256" i="2"/>
  <c r="DJ74" i="10" s="1"/>
  <c r="AJ203" i="2"/>
  <c r="AJ252" i="2"/>
  <c r="DF74" i="10" s="1"/>
  <c r="AJ206" i="2"/>
  <c r="AJ231" i="2"/>
  <c r="AJ236" i="2"/>
  <c r="CP74" i="10" s="1"/>
  <c r="AJ211" i="2"/>
  <c r="AJ207" i="2"/>
  <c r="AJ248" i="2"/>
  <c r="DB74" i="10" s="1"/>
  <c r="AJ220" i="2"/>
  <c r="BZ74" i="10" s="1"/>
  <c r="AJ217" i="2"/>
  <c r="AR247" i="2"/>
  <c r="AR230" i="2"/>
  <c r="AJ64" i="10"/>
  <c r="AJ65" i="10" s="1"/>
  <c r="AJ62" i="10" s="1"/>
  <c r="AK9" i="18"/>
  <c r="AK94" i="10" s="1"/>
  <c r="AK95" i="10" s="1"/>
  <c r="AK29" i="18"/>
  <c r="AQ310" i="2"/>
  <c r="AJ188" i="2"/>
  <c r="AJ186" i="2"/>
  <c r="AJ189" i="2"/>
  <c r="AU74" i="10" s="1"/>
  <c r="AJ187" i="2"/>
  <c r="AS74" i="10" s="1"/>
  <c r="AJ191" i="2"/>
  <c r="AW74" i="10" s="1"/>
  <c r="AJ190" i="2"/>
  <c r="AJ197" i="2"/>
  <c r="BC74" i="10" s="1"/>
  <c r="AJ195" i="2"/>
  <c r="AJ193" i="2"/>
  <c r="AY74" i="10" s="1"/>
  <c r="AJ196" i="2"/>
  <c r="AJ194" i="2"/>
  <c r="AJ192" i="2"/>
  <c r="AX74" i="10" s="1"/>
  <c r="AK186" i="2"/>
  <c r="AR97" i="10" s="1"/>
  <c r="AK187" i="2"/>
  <c r="AS97" i="10" s="1"/>
  <c r="AK188" i="2"/>
  <c r="AK189" i="2"/>
  <c r="AK190" i="2"/>
  <c r="AV97" i="10" s="1"/>
  <c r="AK191" i="2"/>
  <c r="AK192" i="2"/>
  <c r="AK193" i="2"/>
  <c r="AY97" i="10" s="1"/>
  <c r="AK194" i="2"/>
  <c r="AZ97" i="10" s="1"/>
  <c r="AK195" i="2"/>
  <c r="BA97" i="10" s="1"/>
  <c r="AK196" i="2"/>
  <c r="AK197" i="2"/>
  <c r="AS191" i="2"/>
  <c r="AS192" i="2"/>
  <c r="AS193" i="2"/>
  <c r="AY54" i="10" s="1"/>
  <c r="AS194" i="2"/>
  <c r="AZ54" i="10" s="1"/>
  <c r="AS195" i="2"/>
  <c r="BA54" i="10" s="1"/>
  <c r="BA55" i="10" s="1"/>
  <c r="AS196" i="2"/>
  <c r="AS197" i="2"/>
  <c r="AS186" i="2"/>
  <c r="AR54" i="10" s="1"/>
  <c r="AR55" i="10" s="1"/>
  <c r="AS187" i="2"/>
  <c r="AS54" i="10" s="1"/>
  <c r="AS55" i="10" s="1"/>
  <c r="AS188" i="2"/>
  <c r="AS189" i="2"/>
  <c r="AU54" i="10" s="1"/>
  <c r="AU55" i="10" s="1"/>
  <c r="AS190" i="2"/>
  <c r="AV54" i="10" s="1"/>
  <c r="AV55" i="10" s="1"/>
  <c r="AR186" i="2"/>
  <c r="AR31" i="10" s="1"/>
  <c r="AR187" i="2"/>
  <c r="AR188" i="2"/>
  <c r="AR189" i="2"/>
  <c r="AU31" i="10" s="1"/>
  <c r="AR190" i="2"/>
  <c r="AV31" i="10" s="1"/>
  <c r="AR196" i="2"/>
  <c r="AR195" i="2"/>
  <c r="AR193" i="2"/>
  <c r="AY31" i="10" s="1"/>
  <c r="AR191" i="2"/>
  <c r="AR197" i="2"/>
  <c r="AR194" i="2"/>
  <c r="AZ31" i="10" s="1"/>
  <c r="AR192" i="2"/>
  <c r="AX31" i="10" s="1"/>
  <c r="X84" i="10"/>
  <c r="X85" i="10" s="1"/>
  <c r="W84" i="10"/>
  <c r="W85" i="10" s="1"/>
  <c r="AB84" i="10"/>
  <c r="AB85" i="10" s="1"/>
  <c r="AA84" i="10"/>
  <c r="AA85" i="10" s="1"/>
  <c r="AD84" i="10"/>
  <c r="AD85" i="10" s="1"/>
  <c r="AE84" i="10"/>
  <c r="AE85" i="10" s="1"/>
  <c r="AH84" i="10"/>
  <c r="AH85" i="10" s="1"/>
  <c r="AI84" i="10"/>
  <c r="AI85" i="10" s="1"/>
  <c r="AI82" i="10" s="1"/>
  <c r="N84" i="10"/>
  <c r="N85" i="10" s="1"/>
  <c r="N82" i="10" s="1"/>
  <c r="D84" i="10"/>
  <c r="D85" i="10" s="1"/>
  <c r="AG84" i="10"/>
  <c r="AG85" i="10" s="1"/>
  <c r="AG82" i="10" s="1"/>
  <c r="AF84" i="10"/>
  <c r="AF85" i="10" s="1"/>
  <c r="M84" i="10"/>
  <c r="M85" i="10" s="1"/>
  <c r="P84" i="10"/>
  <c r="P85" i="10" s="1"/>
  <c r="Z84" i="10"/>
  <c r="Z85" i="10" s="1"/>
  <c r="AJ84" i="10"/>
  <c r="AJ85" i="10" s="1"/>
  <c r="AJ82" i="10" s="1"/>
  <c r="E84" i="10"/>
  <c r="E85" i="10" s="1"/>
  <c r="L84" i="10"/>
  <c r="L85" i="10" s="1"/>
  <c r="K84" i="10"/>
  <c r="K85" i="10" s="1"/>
  <c r="V84" i="10"/>
  <c r="V85" i="10" s="1"/>
  <c r="Q84" i="10"/>
  <c r="Q85" i="10" s="1"/>
  <c r="H84" i="10"/>
  <c r="H85" i="10" s="1"/>
  <c r="C84" i="10"/>
  <c r="Y84" i="10"/>
  <c r="Y85" i="10" s="1"/>
  <c r="T84" i="10"/>
  <c r="T85" i="10" s="1"/>
  <c r="O84" i="10"/>
  <c r="O85" i="10" s="1"/>
  <c r="J84" i="10"/>
  <c r="J85" i="10" s="1"/>
  <c r="AC84" i="10"/>
  <c r="AC85" i="10" s="1"/>
  <c r="R84" i="10"/>
  <c r="R85" i="10" s="1"/>
  <c r="U84" i="10"/>
  <c r="U85" i="10" s="1"/>
  <c r="G84" i="10"/>
  <c r="G85" i="10" s="1"/>
  <c r="F84" i="10"/>
  <c r="F85" i="10" s="1"/>
  <c r="S84" i="10"/>
  <c r="S85" i="10" s="1"/>
  <c r="I84" i="10"/>
  <c r="I85" i="10" s="1"/>
  <c r="AK84" i="10"/>
  <c r="AK85" i="10" s="1"/>
  <c r="AQ308" i="2"/>
  <c r="AQ306" i="2"/>
  <c r="AU309" i="2"/>
  <c r="AQ307" i="2"/>
  <c r="AQ309" i="2"/>
  <c r="AU307" i="2"/>
  <c r="AU308" i="2"/>
  <c r="AU306" i="2"/>
  <c r="AK174" i="2"/>
  <c r="AK176" i="2"/>
  <c r="AK178" i="2"/>
  <c r="AK175" i="2"/>
  <c r="AK177" i="2"/>
  <c r="AK179" i="2"/>
  <c r="AK184" i="2"/>
  <c r="AK185" i="2"/>
  <c r="AQ97" i="10" s="1"/>
  <c r="AK183" i="2"/>
  <c r="AO97" i="10" s="1"/>
  <c r="AK182" i="2"/>
  <c r="AN97" i="10" s="1"/>
  <c r="AK181" i="2"/>
  <c r="AK180" i="2"/>
  <c r="AJ179" i="2"/>
  <c r="AJ175" i="2"/>
  <c r="AJ178" i="2"/>
  <c r="AJ176" i="2"/>
  <c r="AJ174" i="2"/>
  <c r="AJ177" i="2"/>
  <c r="AJ185" i="2"/>
  <c r="AJ184" i="2"/>
  <c r="AJ183" i="2"/>
  <c r="AO74" i="10" s="1"/>
  <c r="AJ182" i="2"/>
  <c r="AJ181" i="2"/>
  <c r="AJ180" i="2"/>
  <c r="AS175" i="2"/>
  <c r="AS177" i="2"/>
  <c r="AS179" i="2"/>
  <c r="AS174" i="2"/>
  <c r="AS176" i="2"/>
  <c r="AS178" i="2"/>
  <c r="AS181" i="2"/>
  <c r="AS180" i="2"/>
  <c r="AS182" i="2"/>
  <c r="AS183" i="2"/>
  <c r="AO54" i="10" s="1"/>
  <c r="AO55" i="10" s="1"/>
  <c r="AS184" i="2"/>
  <c r="AS185" i="2"/>
  <c r="AQ54" i="10" s="1"/>
  <c r="AQ55" i="10" s="1"/>
  <c r="AR177" i="2"/>
  <c r="AR185" i="2"/>
  <c r="AR184" i="2"/>
  <c r="AP31" i="10" s="1"/>
  <c r="AR183" i="2"/>
  <c r="AO31" i="10" s="1"/>
  <c r="AR182" i="2"/>
  <c r="AN31" i="10" s="1"/>
  <c r="AR181" i="2"/>
  <c r="AM31" i="10" s="1"/>
  <c r="AR180" i="2"/>
  <c r="AR178" i="2"/>
  <c r="AR174" i="2"/>
  <c r="AR176" i="2"/>
  <c r="AR179" i="2"/>
  <c r="AR175" i="2"/>
  <c r="AS162" i="2"/>
  <c r="AS164" i="2"/>
  <c r="AS166" i="2"/>
  <c r="AS168" i="2"/>
  <c r="AS170" i="2"/>
  <c r="AS172" i="2"/>
  <c r="AS163" i="2"/>
  <c r="AS165" i="2"/>
  <c r="AS167" i="2"/>
  <c r="AS169" i="2"/>
  <c r="AS171" i="2"/>
  <c r="AS173" i="2"/>
  <c r="AK163" i="2"/>
  <c r="AK165" i="2"/>
  <c r="AK167" i="2"/>
  <c r="AK169" i="2"/>
  <c r="AK171" i="2"/>
  <c r="AK173" i="2"/>
  <c r="AK162" i="2"/>
  <c r="AK164" i="2"/>
  <c r="AK166" i="2"/>
  <c r="AK168" i="2"/>
  <c r="AK170" i="2"/>
  <c r="AK172" i="2"/>
  <c r="AR162" i="2"/>
  <c r="AR163" i="2"/>
  <c r="AR164" i="2"/>
  <c r="AR165" i="2"/>
  <c r="AR166" i="2"/>
  <c r="AR167" i="2"/>
  <c r="AR168" i="2"/>
  <c r="AR169" i="2"/>
  <c r="AR170" i="2"/>
  <c r="AR171" i="2"/>
  <c r="AR172" i="2"/>
  <c r="AR173" i="2"/>
  <c r="AJ162" i="2"/>
  <c r="AJ163" i="2"/>
  <c r="AJ164" i="2"/>
  <c r="AJ165" i="2"/>
  <c r="AJ166" i="2"/>
  <c r="AJ167" i="2"/>
  <c r="AJ168" i="2"/>
  <c r="AJ169" i="2"/>
  <c r="AJ170" i="2"/>
  <c r="AJ171" i="2"/>
  <c r="AJ172" i="2"/>
  <c r="AJ173" i="2"/>
  <c r="AS152" i="2"/>
  <c r="AS159" i="2"/>
  <c r="AS161" i="2"/>
  <c r="AS158" i="2"/>
  <c r="AS155" i="2"/>
  <c r="AS156" i="2"/>
  <c r="AS154" i="2"/>
  <c r="AJ152" i="2"/>
  <c r="AJ153" i="2"/>
  <c r="AJ154" i="2"/>
  <c r="AJ157" i="2"/>
  <c r="AJ150" i="2"/>
  <c r="AJ151" i="2"/>
  <c r="AJ155" i="2"/>
  <c r="AJ156" i="2"/>
  <c r="AJ158" i="2"/>
  <c r="AJ159" i="2"/>
  <c r="AJ160" i="2"/>
  <c r="AJ161" i="2"/>
  <c r="AR151" i="2"/>
  <c r="AR150" i="2"/>
  <c r="AR152" i="2"/>
  <c r="AR154" i="2"/>
  <c r="AR156" i="2"/>
  <c r="AR158" i="2"/>
  <c r="AR160" i="2"/>
  <c r="AR153" i="2"/>
  <c r="AR155" i="2"/>
  <c r="AR157" i="2"/>
  <c r="AR159" i="2"/>
  <c r="AR161" i="2"/>
  <c r="AS157" i="2"/>
  <c r="AS151" i="2"/>
  <c r="AS150" i="2"/>
  <c r="AK157" i="2"/>
  <c r="AK160" i="2"/>
  <c r="AK152" i="2"/>
  <c r="AK155" i="2"/>
  <c r="AK161" i="2"/>
  <c r="AK150" i="2"/>
  <c r="AK159" i="2"/>
  <c r="AK151" i="2"/>
  <c r="AK154" i="2"/>
  <c r="AK158" i="2"/>
  <c r="AK153" i="2"/>
  <c r="AK156" i="2"/>
  <c r="AS153" i="2"/>
  <c r="AS160" i="2"/>
  <c r="AJ99" i="10"/>
  <c r="AK67" i="10"/>
  <c r="AK68" i="10" s="1"/>
  <c r="AJ69" i="10"/>
  <c r="AL17" i="10"/>
  <c r="AL8" i="18"/>
  <c r="AL6" i="18" s="1"/>
  <c r="AK14" i="18"/>
  <c r="AJ19" i="10"/>
  <c r="AG18" i="10"/>
  <c r="AF19" i="10"/>
  <c r="AK19" i="10"/>
  <c r="AH19" i="10"/>
  <c r="AI19" i="10"/>
  <c r="AL18" i="10"/>
  <c r="AL41" i="10"/>
  <c r="AL22" i="10"/>
  <c r="AL19" i="10" s="1"/>
  <c r="AJ18" i="10"/>
  <c r="AK18" i="10"/>
  <c r="AI18" i="10"/>
  <c r="AF18" i="10"/>
  <c r="D51" i="10"/>
  <c r="D52" i="10" s="1"/>
  <c r="AH18" i="10"/>
  <c r="AG22" i="10"/>
  <c r="AG19" i="10" s="1"/>
  <c r="O51" i="10"/>
  <c r="O52" i="10" s="1"/>
  <c r="C51" i="10"/>
  <c r="C52" i="10" s="1"/>
  <c r="AL51" i="10"/>
  <c r="AD51" i="10"/>
  <c r="AD52" i="10" s="1"/>
  <c r="W51" i="10"/>
  <c r="W52" i="10" s="1"/>
  <c r="F51" i="10"/>
  <c r="F52" i="10" s="1"/>
  <c r="U51" i="10"/>
  <c r="U52" i="10" s="1"/>
  <c r="G51" i="10"/>
  <c r="G52" i="10" s="1"/>
  <c r="AG51" i="10"/>
  <c r="AG52" i="10" s="1"/>
  <c r="Z51" i="10"/>
  <c r="Z52" i="10" s="1"/>
  <c r="S51" i="10"/>
  <c r="S52" i="10" s="1"/>
  <c r="AI51" i="10"/>
  <c r="M51" i="10"/>
  <c r="M52" i="10" s="1"/>
  <c r="Y51" i="10"/>
  <c r="Y52" i="10" s="1"/>
  <c r="AH51" i="10"/>
  <c r="AC51" i="10"/>
  <c r="E51" i="10"/>
  <c r="E52" i="10" s="1"/>
  <c r="AE51" i="10"/>
  <c r="H51" i="10"/>
  <c r="H52" i="10" s="1"/>
  <c r="T51" i="10"/>
  <c r="T52" i="10" s="1"/>
  <c r="N51" i="10"/>
  <c r="N52" i="10" s="1"/>
  <c r="X51" i="10"/>
  <c r="X52" i="10" s="1"/>
  <c r="J51" i="10"/>
  <c r="J52" i="10" s="1"/>
  <c r="V51" i="10"/>
  <c r="V52" i="10" s="1"/>
  <c r="Q51" i="10"/>
  <c r="Q52" i="10" s="1"/>
  <c r="I51" i="10"/>
  <c r="I52" i="10" s="1"/>
  <c r="P51" i="10"/>
  <c r="P52" i="10" s="1"/>
  <c r="AB51" i="10"/>
  <c r="AB52" i="10" s="1"/>
  <c r="AA51" i="10"/>
  <c r="AA52" i="10" s="1"/>
  <c r="AF51" i="10"/>
  <c r="R51" i="10"/>
  <c r="R52" i="10" s="1"/>
  <c r="K51" i="10"/>
  <c r="K52" i="10" s="1"/>
  <c r="AK51" i="10"/>
  <c r="AK52" i="10" s="1"/>
  <c r="L51" i="10"/>
  <c r="L52" i="10" s="1"/>
  <c r="AJ51" i="10"/>
  <c r="AJ52" i="10" s="1"/>
  <c r="Y34" i="10"/>
  <c r="Y35" i="10" s="1"/>
  <c r="I34" i="10"/>
  <c r="I35" i="10" s="1"/>
  <c r="H34" i="10"/>
  <c r="H35" i="10" s="1"/>
  <c r="K34" i="10"/>
  <c r="K35" i="10" s="1"/>
  <c r="F34" i="10"/>
  <c r="F35" i="10" s="1"/>
  <c r="AF34" i="10"/>
  <c r="R34" i="10"/>
  <c r="R35" i="10" s="1"/>
  <c r="AC34" i="10"/>
  <c r="N34" i="10"/>
  <c r="N35" i="10" s="1"/>
  <c r="G34" i="10"/>
  <c r="G35" i="10" s="1"/>
  <c r="AK34" i="10"/>
  <c r="O34" i="10"/>
  <c r="O35" i="10" s="1"/>
  <c r="J34" i="10"/>
  <c r="J35" i="10" s="1"/>
  <c r="V34" i="10"/>
  <c r="V35" i="10" s="1"/>
  <c r="AJ34" i="10"/>
  <c r="Q34" i="10"/>
  <c r="Q35" i="10" s="1"/>
  <c r="U34" i="10"/>
  <c r="U35" i="10" s="1"/>
  <c r="M34" i="10"/>
  <c r="M35" i="10" s="1"/>
  <c r="W34" i="10"/>
  <c r="W35" i="10" s="1"/>
  <c r="AD34" i="10"/>
  <c r="AB34" i="10"/>
  <c r="AA34" i="10"/>
  <c r="P34" i="10"/>
  <c r="P35" i="10" s="1"/>
  <c r="AH34" i="10"/>
  <c r="AG34" i="10"/>
  <c r="Z34" i="10"/>
  <c r="Z35" i="10" s="1"/>
  <c r="AE34" i="10"/>
  <c r="AL34" i="10"/>
  <c r="X34" i="10"/>
  <c r="X35" i="10" s="1"/>
  <c r="S34" i="10"/>
  <c r="S35" i="10" s="1"/>
  <c r="L34" i="10"/>
  <c r="L35" i="10" s="1"/>
  <c r="AI34" i="10"/>
  <c r="T34" i="10"/>
  <c r="T35" i="10" s="1"/>
  <c r="AL59" i="10"/>
  <c r="AK60" i="10"/>
  <c r="AL28" i="2"/>
  <c r="AL27" i="2"/>
  <c r="AL26" i="2"/>
  <c r="AL25" i="2"/>
  <c r="AL24" i="2"/>
  <c r="AL23" i="2"/>
  <c r="AL21" i="2"/>
  <c r="AL20" i="2"/>
  <c r="AL19" i="2"/>
  <c r="AL18" i="2"/>
  <c r="AL17" i="2"/>
  <c r="AL16" i="2"/>
  <c r="AL15" i="2"/>
  <c r="AL14" i="2"/>
  <c r="AL12" i="2"/>
  <c r="G8" i="17" s="1"/>
  <c r="K8" i="17" s="1"/>
  <c r="S35" i="2"/>
  <c r="Y35" i="2" s="1"/>
  <c r="S34" i="2"/>
  <c r="Y34" i="2" s="1"/>
  <c r="S33" i="2"/>
  <c r="Y33" i="2" s="1"/>
  <c r="S32" i="2"/>
  <c r="Y32" i="2" s="1"/>
  <c r="S31" i="2"/>
  <c r="Y31" i="2" s="1"/>
  <c r="S30" i="2"/>
  <c r="Y30" i="2" s="1"/>
  <c r="S29" i="2"/>
  <c r="Y29" i="2" s="1"/>
  <c r="S28" i="2"/>
  <c r="Y28" i="2" s="1"/>
  <c r="S15" i="2"/>
  <c r="Y15" i="2" s="1"/>
  <c r="S9" i="2"/>
  <c r="Y9" i="2" s="1"/>
  <c r="CI74" i="10" l="1"/>
  <c r="CO54" i="10"/>
  <c r="CO55" i="10" s="1"/>
  <c r="BG54" i="10"/>
  <c r="BG55" i="10" s="1"/>
  <c r="BD54" i="10"/>
  <c r="BD55" i="10" s="1"/>
  <c r="BJ54" i="10"/>
  <c r="BJ55" i="10" s="1"/>
  <c r="CF54" i="10"/>
  <c r="CF55" i="10" s="1"/>
  <c r="CN39" i="10"/>
  <c r="AN54" i="10"/>
  <c r="BC97" i="10"/>
  <c r="DQ74" i="10"/>
  <c r="DQ75" i="10" s="1"/>
  <c r="DQ72" i="10" s="1"/>
  <c r="BO74" i="10"/>
  <c r="DL31" i="10"/>
  <c r="BO54" i="10"/>
  <c r="BO55" i="10" s="1"/>
  <c r="CK54" i="10"/>
  <c r="CK55" i="10" s="1"/>
  <c r="CX54" i="10"/>
  <c r="CX55" i="10" s="1"/>
  <c r="BS97" i="10"/>
  <c r="DI97" i="10"/>
  <c r="DG97" i="10"/>
  <c r="DG98" i="10" s="1"/>
  <c r="DG92" i="10" s="1"/>
  <c r="CE39" i="10"/>
  <c r="AV81" i="10"/>
  <c r="BD38" i="10"/>
  <c r="AU97" i="10"/>
  <c r="AU98" i="10" s="1"/>
  <c r="AU92" i="10" s="1"/>
  <c r="AP74" i="10"/>
  <c r="BA31" i="10"/>
  <c r="AT31" i="10"/>
  <c r="BC54" i="10"/>
  <c r="BC55" i="10" s="1"/>
  <c r="BC49" i="10" s="1"/>
  <c r="AX97" i="10"/>
  <c r="AZ74" i="10"/>
  <c r="DA31" i="10"/>
  <c r="BM74" i="10"/>
  <c r="BM75" i="10" s="1"/>
  <c r="BM72" i="10" s="1"/>
  <c r="BL74" i="10"/>
  <c r="BU74" i="10"/>
  <c r="BY74" i="10"/>
  <c r="BK74" i="10"/>
  <c r="BK75" i="10" s="1"/>
  <c r="BK72" i="10" s="1"/>
  <c r="BR74" i="10"/>
  <c r="CY74" i="10"/>
  <c r="CV31" i="10"/>
  <c r="CZ31" i="10"/>
  <c r="CZ32" i="10" s="1"/>
  <c r="CZ29" i="10" s="1"/>
  <c r="BQ31" i="10"/>
  <c r="CX31" i="10"/>
  <c r="CM31" i="10"/>
  <c r="BD31" i="10"/>
  <c r="BD28" i="10" s="1"/>
  <c r="CT31" i="10"/>
  <c r="BE31" i="10"/>
  <c r="CL31" i="10"/>
  <c r="CB54" i="10"/>
  <c r="CB55" i="10" s="1"/>
  <c r="CP54" i="10"/>
  <c r="CP55" i="10" s="1"/>
  <c r="BL54" i="10"/>
  <c r="BL55" i="10" s="1"/>
  <c r="CI54" i="10"/>
  <c r="CI55" i="10" s="1"/>
  <c r="DC54" i="10"/>
  <c r="DC55" i="10" s="1"/>
  <c r="DC49" i="10" s="1"/>
  <c r="DJ38" i="10"/>
  <c r="AS42" i="10"/>
  <c r="AS39" i="10" s="1"/>
  <c r="CB38" i="10"/>
  <c r="DG85" i="10"/>
  <c r="DG82" i="10" s="1"/>
  <c r="DP85" i="10"/>
  <c r="DP82" i="10" s="1"/>
  <c r="CQ85" i="10"/>
  <c r="CQ82" i="10" s="1"/>
  <c r="AP81" i="10"/>
  <c r="AP54" i="10"/>
  <c r="AP55" i="10" s="1"/>
  <c r="AM54" i="10"/>
  <c r="AP97" i="10"/>
  <c r="CI38" i="10"/>
  <c r="BU39" i="10"/>
  <c r="CW85" i="10"/>
  <c r="CW82" i="10" s="1"/>
  <c r="BN85" i="10"/>
  <c r="BN82" i="10" s="1"/>
  <c r="CI39" i="10"/>
  <c r="CS39" i="10"/>
  <c r="CB97" i="10"/>
  <c r="CI97" i="10"/>
  <c r="DD38" i="10"/>
  <c r="CJ39" i="10"/>
  <c r="BH54" i="10"/>
  <c r="BH55" i="10" s="1"/>
  <c r="BF54" i="10"/>
  <c r="BF55" i="10" s="1"/>
  <c r="DF97" i="10"/>
  <c r="BU97" i="10"/>
  <c r="BU91" i="10" s="1"/>
  <c r="BF97" i="10"/>
  <c r="BE97" i="10"/>
  <c r="DI31" i="10"/>
  <c r="BM54" i="10"/>
  <c r="BM55" i="10" s="1"/>
  <c r="DL54" i="10"/>
  <c r="DL55" i="10" s="1"/>
  <c r="DJ97" i="10"/>
  <c r="DJ91" i="10" s="1"/>
  <c r="DH97" i="10"/>
  <c r="BN38" i="10"/>
  <c r="CG39" i="10"/>
  <c r="CP81" i="10"/>
  <c r="DC81" i="10"/>
  <c r="CH85" i="10"/>
  <c r="CH82" i="10" s="1"/>
  <c r="BC31" i="10"/>
  <c r="AT54" i="10"/>
  <c r="AT55" i="10" s="1"/>
  <c r="AT49" i="10" s="1"/>
  <c r="BB54" i="10"/>
  <c r="BB55" i="10" s="1"/>
  <c r="CN31" i="10"/>
  <c r="CN32" i="10" s="1"/>
  <c r="CN29" i="10" s="1"/>
  <c r="DP97" i="10"/>
  <c r="CO38" i="10"/>
  <c r="BD45" i="10"/>
  <c r="BD39" i="10" s="1"/>
  <c r="AM38" i="10"/>
  <c r="BY38" i="10"/>
  <c r="DF38" i="10"/>
  <c r="BF81" i="10"/>
  <c r="DG74" i="10"/>
  <c r="DG75" i="10" s="1"/>
  <c r="DG72" i="10" s="1"/>
  <c r="DR31" i="10"/>
  <c r="DR54" i="10"/>
  <c r="DR55" i="10" s="1"/>
  <c r="DR49" i="10" s="1"/>
  <c r="CK39" i="10"/>
  <c r="AM39" i="10"/>
  <c r="DB38" i="10"/>
  <c r="CS81" i="10"/>
  <c r="BV38" i="10"/>
  <c r="CE74" i="10"/>
  <c r="CE71" i="10" s="1"/>
  <c r="CX74" i="10"/>
  <c r="CR74" i="10"/>
  <c r="CR71" i="10" s="1"/>
  <c r="BT74" i="10"/>
  <c r="BT71" i="10" s="1"/>
  <c r="CQ31" i="10"/>
  <c r="CQ28" i="10" s="1"/>
  <c r="DN31" i="10"/>
  <c r="BJ31" i="10"/>
  <c r="BJ32" i="10" s="1"/>
  <c r="BQ54" i="10"/>
  <c r="BQ55" i="10" s="1"/>
  <c r="BQ49" i="10" s="1"/>
  <c r="CN54" i="10"/>
  <c r="CN55" i="10" s="1"/>
  <c r="DJ54" i="10"/>
  <c r="DJ55" i="10" s="1"/>
  <c r="BV54" i="10"/>
  <c r="BV55" i="10" s="1"/>
  <c r="BV49" i="10" s="1"/>
  <c r="CG97" i="10"/>
  <c r="CG98" i="10" s="1"/>
  <c r="CG92" i="10" s="1"/>
  <c r="CR97" i="10"/>
  <c r="CR91" i="10" s="1"/>
  <c r="CP97" i="10"/>
  <c r="BJ97" i="10"/>
  <c r="BJ98" i="10" s="1"/>
  <c r="BJ92" i="10" s="1"/>
  <c r="DA97" i="10"/>
  <c r="DA98" i="10" s="1"/>
  <c r="DA92" i="10" s="1"/>
  <c r="CU39" i="10"/>
  <c r="CE38" i="10"/>
  <c r="CY39" i="10"/>
  <c r="BJ85" i="10"/>
  <c r="BJ82" i="10" s="1"/>
  <c r="BB97" i="10"/>
  <c r="BB98" i="10" s="1"/>
  <c r="BB92" i="10" s="1"/>
  <c r="AT97" i="10"/>
  <c r="AM74" i="10"/>
  <c r="AM75" i="10" s="1"/>
  <c r="AM72" i="10" s="1"/>
  <c r="AQ74" i="10"/>
  <c r="AQ75" i="10" s="1"/>
  <c r="AQ72" i="10" s="1"/>
  <c r="AM97" i="10"/>
  <c r="AM91" i="10" s="1"/>
  <c r="BB31" i="10"/>
  <c r="AS31" i="10"/>
  <c r="AS28" i="10" s="1"/>
  <c r="AX54" i="10"/>
  <c r="AX55" i="10" s="1"/>
  <c r="AW97" i="10"/>
  <c r="AW91" i="10" s="1"/>
  <c r="BB74" i="10"/>
  <c r="AR74" i="10"/>
  <c r="AR71" i="10" s="1"/>
  <c r="BW74" i="10"/>
  <c r="BW75" i="10" s="1"/>
  <c r="BW72" i="10" s="1"/>
  <c r="BQ74" i="10"/>
  <c r="BQ71" i="10" s="1"/>
  <c r="DL74" i="10"/>
  <c r="DP74" i="10"/>
  <c r="DP75" i="10" s="1"/>
  <c r="DP72" i="10" s="1"/>
  <c r="CC74" i="10"/>
  <c r="CC75" i="10" s="1"/>
  <c r="CC72" i="10" s="1"/>
  <c r="BK31" i="10"/>
  <c r="BK32" i="10" s="1"/>
  <c r="BK29" i="10" s="1"/>
  <c r="BL31" i="10"/>
  <c r="DJ31" i="10"/>
  <c r="DJ32" i="10" s="1"/>
  <c r="DJ29" i="10" s="1"/>
  <c r="DC31" i="10"/>
  <c r="DC28" i="10" s="1"/>
  <c r="CV54" i="10"/>
  <c r="CV55" i="10" s="1"/>
  <c r="CV49" i="10" s="1"/>
  <c r="CC54" i="10"/>
  <c r="CC55" i="10" s="1"/>
  <c r="CY54" i="10"/>
  <c r="CY55" i="10" s="1"/>
  <c r="CY49" i="10" s="1"/>
  <c r="DQ54" i="10"/>
  <c r="DQ55" i="10" s="1"/>
  <c r="DQ49" i="10" s="1"/>
  <c r="CK97" i="10"/>
  <c r="CK91" i="10" s="1"/>
  <c r="DQ97" i="10"/>
  <c r="BT42" i="10"/>
  <c r="BT39" i="10" s="1"/>
  <c r="CU38" i="10"/>
  <c r="CL38" i="10"/>
  <c r="BV42" i="10"/>
  <c r="BV39" i="10" s="1"/>
  <c r="DE38" i="10"/>
  <c r="CY38" i="10"/>
  <c r="CR38" i="10"/>
  <c r="BR85" i="10"/>
  <c r="BR82" i="10" s="1"/>
  <c r="BK85" i="10"/>
  <c r="BK82" i="10" s="1"/>
  <c r="CC85" i="10"/>
  <c r="CC82" i="10" s="1"/>
  <c r="DA85" i="10"/>
  <c r="DA82" i="10" s="1"/>
  <c r="CZ85" i="10"/>
  <c r="CZ82" i="10" s="1"/>
  <c r="AQ31" i="10"/>
  <c r="AQ28" i="10" s="1"/>
  <c r="AN74" i="10"/>
  <c r="AN75" i="10" s="1"/>
  <c r="AN72" i="10" s="1"/>
  <c r="AW31" i="10"/>
  <c r="AW28" i="10" s="1"/>
  <c r="AW54" i="10"/>
  <c r="AW55" i="10" s="1"/>
  <c r="AT74" i="10"/>
  <c r="AT75" i="10" s="1"/>
  <c r="AT72" i="10" s="1"/>
  <c r="CM74" i="10"/>
  <c r="CM75" i="10" s="1"/>
  <c r="CM72" i="10" s="1"/>
  <c r="CL74" i="10"/>
  <c r="CL75" i="10" s="1"/>
  <c r="CL72" i="10" s="1"/>
  <c r="CK31" i="10"/>
  <c r="BM31" i="10"/>
  <c r="BM32" i="10" s="1"/>
  <c r="BM29" i="10" s="1"/>
  <c r="DO31" i="10"/>
  <c r="DO32" i="10" s="1"/>
  <c r="DO29" i="10" s="1"/>
  <c r="CG54" i="10"/>
  <c r="CG55" i="10" s="1"/>
  <c r="BS54" i="10"/>
  <c r="BS55" i="10" s="1"/>
  <c r="BO97" i="10"/>
  <c r="BO91" i="10" s="1"/>
  <c r="DB97" i="10"/>
  <c r="DB98" i="10" s="1"/>
  <c r="DB92" i="10" s="1"/>
  <c r="CH97" i="10"/>
  <c r="CH98" i="10" s="1"/>
  <c r="CH92" i="10" s="1"/>
  <c r="CL39" i="10"/>
  <c r="CB39" i="10"/>
  <c r="CR39" i="10"/>
  <c r="CF38" i="10"/>
  <c r="CZ38" i="10"/>
  <c r="BK39" i="10"/>
  <c r="BQ42" i="10"/>
  <c r="BQ39" i="10" s="1"/>
  <c r="BK38" i="10"/>
  <c r="DB85" i="10"/>
  <c r="DB82" i="10" s="1"/>
  <c r="BX85" i="10"/>
  <c r="BX82" i="10" s="1"/>
  <c r="BS85" i="10"/>
  <c r="BS82" i="10" s="1"/>
  <c r="DF81" i="10"/>
  <c r="CQ38" i="10"/>
  <c r="CO39" i="10"/>
  <c r="CK38" i="10"/>
  <c r="BY39" i="10"/>
  <c r="BM39" i="10"/>
  <c r="BE38" i="10"/>
  <c r="CC39" i="10"/>
  <c r="CP38" i="10"/>
  <c r="DD39" i="10"/>
  <c r="BV85" i="10"/>
  <c r="BV82" i="10" s="1"/>
  <c r="BH81" i="10"/>
  <c r="CV81" i="10"/>
  <c r="BF39" i="10"/>
  <c r="BI38" i="10"/>
  <c r="BE39" i="10"/>
  <c r="CC38" i="10"/>
  <c r="CF42" i="10"/>
  <c r="CF39" i="10" s="1"/>
  <c r="CS38" i="10"/>
  <c r="CQ42" i="10"/>
  <c r="CQ39" i="10" s="1"/>
  <c r="AX38" i="10"/>
  <c r="BF38" i="10"/>
  <c r="BI39" i="10"/>
  <c r="CJ38" i="10"/>
  <c r="BN39" i="10"/>
  <c r="AX39" i="10"/>
  <c r="BI74" i="10"/>
  <c r="BI75" i="10" s="1"/>
  <c r="BI72" i="10" s="1"/>
  <c r="CA74" i="10"/>
  <c r="CA71" i="10" s="1"/>
  <c r="CQ74" i="10"/>
  <c r="CQ75" i="10" s="1"/>
  <c r="CQ72" i="10" s="1"/>
  <c r="BN74" i="10"/>
  <c r="BX74" i="10"/>
  <c r="BX71" i="10" s="1"/>
  <c r="CS74" i="10"/>
  <c r="CS75" i="10" s="1"/>
  <c r="CS72" i="10" s="1"/>
  <c r="CW74" i="10"/>
  <c r="CW71" i="10" s="1"/>
  <c r="BP74" i="10"/>
  <c r="CG31" i="10"/>
  <c r="CG32" i="10" s="1"/>
  <c r="CG29" i="10" s="1"/>
  <c r="BS31" i="10"/>
  <c r="BS28" i="10" s="1"/>
  <c r="CY31" i="10"/>
  <c r="CY28" i="10" s="1"/>
  <c r="CC31" i="10"/>
  <c r="CH31" i="10"/>
  <c r="CH28" i="10" s="1"/>
  <c r="BT31" i="10"/>
  <c r="BT28" i="10" s="1"/>
  <c r="BK54" i="10"/>
  <c r="BK55" i="10" s="1"/>
  <c r="BK49" i="10" s="1"/>
  <c r="CD54" i="10"/>
  <c r="CD55" i="10" s="1"/>
  <c r="CS54" i="10"/>
  <c r="CS55" i="10" s="1"/>
  <c r="DB54" i="10"/>
  <c r="DB55" i="10" s="1"/>
  <c r="DB49" i="10" s="1"/>
  <c r="BE54" i="10"/>
  <c r="BE55" i="10" s="1"/>
  <c r="BE49" i="10" s="1"/>
  <c r="CT54" i="10"/>
  <c r="CT55" i="10" s="1"/>
  <c r="CQ97" i="10"/>
  <c r="CQ91" i="10" s="1"/>
  <c r="BX97" i="10"/>
  <c r="BX98" i="10" s="1"/>
  <c r="BX92" i="10" s="1"/>
  <c r="BT97" i="10"/>
  <c r="BT98" i="10" s="1"/>
  <c r="BT92" i="10" s="1"/>
  <c r="DC97" i="10"/>
  <c r="CU97" i="10"/>
  <c r="CU91" i="10" s="1"/>
  <c r="CT97" i="10"/>
  <c r="CT98" i="10" s="1"/>
  <c r="CT92" i="10" s="1"/>
  <c r="CJ97" i="10"/>
  <c r="CJ91" i="10" s="1"/>
  <c r="CC97" i="10"/>
  <c r="BA74" i="10"/>
  <c r="BA75" i="10" s="1"/>
  <c r="BA72" i="10" s="1"/>
  <c r="CJ31" i="10"/>
  <c r="CJ32" i="10" s="1"/>
  <c r="CJ29" i="10" s="1"/>
  <c r="CK74" i="10"/>
  <c r="CK75" i="10" s="1"/>
  <c r="CK72" i="10" s="1"/>
  <c r="DD74" i="10"/>
  <c r="DD71" i="10" s="1"/>
  <c r="CV74" i="10"/>
  <c r="CV75" i="10" s="1"/>
  <c r="CV72" i="10" s="1"/>
  <c r="CN74" i="10"/>
  <c r="CN75" i="10" s="1"/>
  <c r="CN72" i="10" s="1"/>
  <c r="CH74" i="10"/>
  <c r="CH75" i="10" s="1"/>
  <c r="CH72" i="10" s="1"/>
  <c r="CT74" i="10"/>
  <c r="BH74" i="10"/>
  <c r="BH75" i="10" s="1"/>
  <c r="BH72" i="10" s="1"/>
  <c r="DC74" i="10"/>
  <c r="DC75" i="10" s="1"/>
  <c r="DC72" i="10" s="1"/>
  <c r="BF74" i="10"/>
  <c r="BF75" i="10" s="1"/>
  <c r="BF72" i="10" s="1"/>
  <c r="BJ74" i="10"/>
  <c r="BJ71" i="10" s="1"/>
  <c r="BY31" i="10"/>
  <c r="BY32" i="10" s="1"/>
  <c r="BY29" i="10" s="1"/>
  <c r="DB31" i="10"/>
  <c r="DB32" i="10" s="1"/>
  <c r="DB29" i="10" s="1"/>
  <c r="CS31" i="10"/>
  <c r="CS32" i="10" s="1"/>
  <c r="CS29" i="10" s="1"/>
  <c r="BN31" i="10"/>
  <c r="BN32" i="10" s="1"/>
  <c r="CA31" i="10"/>
  <c r="CA28" i="10" s="1"/>
  <c r="CW31" i="10"/>
  <c r="CW32" i="10" s="1"/>
  <c r="CW29" i="10" s="1"/>
  <c r="CE54" i="10"/>
  <c r="CE55" i="10" s="1"/>
  <c r="CE49" i="10" s="1"/>
  <c r="BI54" i="10"/>
  <c r="BI55" i="10" s="1"/>
  <c r="DA54" i="10"/>
  <c r="DA55" i="10" s="1"/>
  <c r="DE54" i="10"/>
  <c r="DE55" i="10" s="1"/>
  <c r="DE49" i="10" s="1"/>
  <c r="BN54" i="10"/>
  <c r="BN55" i="10" s="1"/>
  <c r="BN49" i="10" s="1"/>
  <c r="CJ54" i="10"/>
  <c r="CJ55" i="10" s="1"/>
  <c r="BD97" i="10"/>
  <c r="BD98" i="10" s="1"/>
  <c r="BD92" i="10" s="1"/>
  <c r="BK97" i="10"/>
  <c r="BK98" i="10" s="1"/>
  <c r="BK92" i="10" s="1"/>
  <c r="BN97" i="10"/>
  <c r="BN98" i="10" s="1"/>
  <c r="BN92" i="10" s="1"/>
  <c r="CF97" i="10"/>
  <c r="CA97" i="10"/>
  <c r="CA98" i="10" s="1"/>
  <c r="CA92" i="10" s="1"/>
  <c r="DE31" i="10"/>
  <c r="DE32" i="10" s="1"/>
  <c r="DE29" i="10" s="1"/>
  <c r="BD74" i="10"/>
  <c r="BD75" i="10" s="1"/>
  <c r="BD72" i="10" s="1"/>
  <c r="DE74" i="10"/>
  <c r="DE75" i="10" s="1"/>
  <c r="DE72" i="10" s="1"/>
  <c r="BZ31" i="10"/>
  <c r="BZ32" i="10" s="1"/>
  <c r="BZ29" i="10" s="1"/>
  <c r="CE31" i="10"/>
  <c r="CE32" i="10" s="1"/>
  <c r="CE29" i="10" s="1"/>
  <c r="BI31" i="10"/>
  <c r="BI32" i="10" s="1"/>
  <c r="BI29" i="10" s="1"/>
  <c r="CL54" i="10"/>
  <c r="CL55" i="10" s="1"/>
  <c r="BP54" i="10"/>
  <c r="BP55" i="10" s="1"/>
  <c r="BX54" i="10"/>
  <c r="BX55" i="10" s="1"/>
  <c r="BX49" i="10" s="1"/>
  <c r="BP97" i="10"/>
  <c r="BP98" i="10" s="1"/>
  <c r="BP92" i="10" s="1"/>
  <c r="BR97" i="10"/>
  <c r="AV74" i="10"/>
  <c r="AV71" i="10" s="1"/>
  <c r="CO74" i="10"/>
  <c r="CO75" i="10" s="1"/>
  <c r="CO72" i="10" s="1"/>
  <c r="CG74" i="10"/>
  <c r="CG71" i="10" s="1"/>
  <c r="CZ74" i="10"/>
  <c r="BV74" i="10"/>
  <c r="BV71" i="10" s="1"/>
  <c r="DA74" i="10"/>
  <c r="DA75" i="10" s="1"/>
  <c r="DA72" i="10" s="1"/>
  <c r="CU74" i="10"/>
  <c r="CU71" i="10" s="1"/>
  <c r="BU31" i="10"/>
  <c r="BV31" i="10"/>
  <c r="BV32" i="10" s="1"/>
  <c r="BV29" i="10" s="1"/>
  <c r="CI31" i="10"/>
  <c r="CI28" i="10" s="1"/>
  <c r="BR31" i="10"/>
  <c r="BR32" i="10" s="1"/>
  <c r="BR29" i="10" s="1"/>
  <c r="BX31" i="10"/>
  <c r="BP31" i="10"/>
  <c r="BP28" i="10" s="1"/>
  <c r="CU31" i="10"/>
  <c r="CU32" i="10" s="1"/>
  <c r="CU29" i="10" s="1"/>
  <c r="BF31" i="10"/>
  <c r="BF32" i="10" s="1"/>
  <c r="BF29" i="10" s="1"/>
  <c r="CQ54" i="10"/>
  <c r="CQ55" i="10" s="1"/>
  <c r="BU54" i="10"/>
  <c r="BU55" i="10" s="1"/>
  <c r="BU49" i="10" s="1"/>
  <c r="BR54" i="10"/>
  <c r="BR55" i="10" s="1"/>
  <c r="BR49" i="10" s="1"/>
  <c r="DF54" i="10"/>
  <c r="DF55" i="10" s="1"/>
  <c r="DF49" i="10" s="1"/>
  <c r="BW54" i="10"/>
  <c r="BW55" i="10" s="1"/>
  <c r="BY54" i="10"/>
  <c r="BY55" i="10" s="1"/>
  <c r="BY49" i="10" s="1"/>
  <c r="CA54" i="10"/>
  <c r="CA55" i="10" s="1"/>
  <c r="CA49" i="10" s="1"/>
  <c r="BT54" i="10"/>
  <c r="BT55" i="10" s="1"/>
  <c r="BT49" i="10" s="1"/>
  <c r="CW54" i="10"/>
  <c r="CW55" i="10" s="1"/>
  <c r="CE97" i="10"/>
  <c r="CE91" i="10" s="1"/>
  <c r="BI97" i="10"/>
  <c r="BI98" i="10" s="1"/>
  <c r="BI92" i="10" s="1"/>
  <c r="CO97" i="10"/>
  <c r="CO91" i="10" s="1"/>
  <c r="BW97" i="10"/>
  <c r="BW91" i="10" s="1"/>
  <c r="BH97" i="10"/>
  <c r="BH98" i="10" s="1"/>
  <c r="BH92" i="10" s="1"/>
  <c r="BV97" i="10"/>
  <c r="BV91" i="10" s="1"/>
  <c r="CS97" i="10"/>
  <c r="CS91" i="10" s="1"/>
  <c r="DE97" i="10"/>
  <c r="DE98" i="10" s="1"/>
  <c r="DE92" i="10" s="1"/>
  <c r="CD97" i="10"/>
  <c r="CD98" i="10" s="1"/>
  <c r="CD92" i="10" s="1"/>
  <c r="CL97" i="10"/>
  <c r="CL98" i="10" s="1"/>
  <c r="CL92" i="10" s="1"/>
  <c r="CF31" i="10"/>
  <c r="CF32" i="10" s="1"/>
  <c r="CF29" i="10" s="1"/>
  <c r="AL60" i="10"/>
  <c r="AM59" i="10"/>
  <c r="AO16" i="10"/>
  <c r="AN17" i="10"/>
  <c r="AR49" i="10"/>
  <c r="AQ71" i="10"/>
  <c r="BA98" i="10"/>
  <c r="BA92" i="10" s="1"/>
  <c r="BA91" i="10"/>
  <c r="AS98" i="10"/>
  <c r="AS92" i="10" s="1"/>
  <c r="AS91" i="10"/>
  <c r="DD75" i="10"/>
  <c r="DD72" i="10" s="1"/>
  <c r="BE71" i="10"/>
  <c r="BE75" i="10"/>
  <c r="BE72" i="10" s="1"/>
  <c r="BS71" i="10"/>
  <c r="BS75" i="10"/>
  <c r="BS72" i="10" s="1"/>
  <c r="BH71" i="10"/>
  <c r="DI75" i="10"/>
  <c r="DI72" i="10" s="1"/>
  <c r="DI71" i="10"/>
  <c r="BJ75" i="10"/>
  <c r="BJ72" i="10" s="1"/>
  <c r="DK98" i="10"/>
  <c r="DK92" i="10" s="1"/>
  <c r="DK91" i="10"/>
  <c r="BM98" i="10"/>
  <c r="BM92" i="10" s="1"/>
  <c r="BM91" i="10"/>
  <c r="BW98" i="10"/>
  <c r="BW92" i="10" s="1"/>
  <c r="DP98" i="10"/>
  <c r="DP92" i="10" s="1"/>
  <c r="DP91" i="10"/>
  <c r="AN98" i="10"/>
  <c r="AN92" i="10" s="1"/>
  <c r="AN91" i="10"/>
  <c r="AZ98" i="10"/>
  <c r="AZ92" i="10" s="1"/>
  <c r="AZ91" i="10"/>
  <c r="AV98" i="10"/>
  <c r="AV92" i="10" s="1"/>
  <c r="AV91" i="10"/>
  <c r="AR98" i="10"/>
  <c r="AR92" i="10" s="1"/>
  <c r="AR91" i="10"/>
  <c r="AY71" i="10"/>
  <c r="AY75" i="10"/>
  <c r="AY72" i="10" s="1"/>
  <c r="AW75" i="10"/>
  <c r="AW72" i="10" s="1"/>
  <c r="AW71" i="10"/>
  <c r="AT71" i="10"/>
  <c r="BL71" i="10"/>
  <c r="BL75" i="10"/>
  <c r="BL72" i="10" s="1"/>
  <c r="BU71" i="10"/>
  <c r="BU75" i="10"/>
  <c r="BU72" i="10" s="1"/>
  <c r="BY71" i="10"/>
  <c r="BY75" i="10"/>
  <c r="BY72" i="10" s="1"/>
  <c r="DH75" i="10"/>
  <c r="DH72" i="10" s="1"/>
  <c r="DH71" i="10"/>
  <c r="CX75" i="10"/>
  <c r="CX72" i="10" s="1"/>
  <c r="CX71" i="10"/>
  <c r="CR75" i="10"/>
  <c r="CR72" i="10" s="1"/>
  <c r="BK71" i="10"/>
  <c r="BR71" i="10"/>
  <c r="BR75" i="10"/>
  <c r="BR72" i="10" s="1"/>
  <c r="CY71" i="10"/>
  <c r="CY75" i="10"/>
  <c r="CY72" i="10" s="1"/>
  <c r="DM71" i="10"/>
  <c r="DM75" i="10"/>
  <c r="DM72" i="10" s="1"/>
  <c r="DE71" i="10"/>
  <c r="BL98" i="10"/>
  <c r="BL92" i="10" s="1"/>
  <c r="BL91" i="10"/>
  <c r="BZ98" i="10"/>
  <c r="BZ92" i="10" s="1"/>
  <c r="BZ91" i="10"/>
  <c r="CQ98" i="10"/>
  <c r="CQ92" i="10" s="1"/>
  <c r="CB98" i="10"/>
  <c r="CB92" i="10" s="1"/>
  <c r="CB91" i="10"/>
  <c r="BG98" i="10"/>
  <c r="BG92" i="10" s="1"/>
  <c r="BG91" i="10"/>
  <c r="CI98" i="10"/>
  <c r="CI92" i="10" s="1"/>
  <c r="CI91" i="10"/>
  <c r="BO98" i="10"/>
  <c r="BO92" i="10" s="1"/>
  <c r="BQ98" i="10"/>
  <c r="BQ92" i="10" s="1"/>
  <c r="BQ91" i="10"/>
  <c r="DC98" i="10"/>
  <c r="DC92" i="10" s="1"/>
  <c r="DC91" i="10"/>
  <c r="CU98" i="10"/>
  <c r="CU92" i="10" s="1"/>
  <c r="CH91" i="10"/>
  <c r="CC98" i="10"/>
  <c r="CC92" i="10" s="1"/>
  <c r="CC91" i="10"/>
  <c r="AM71" i="10"/>
  <c r="AP98" i="10"/>
  <c r="AP92" i="10" s="1"/>
  <c r="AP91" i="10"/>
  <c r="BB75" i="10"/>
  <c r="BB72" i="10" s="1"/>
  <c r="BB71" i="10"/>
  <c r="DB71" i="10"/>
  <c r="DB75" i="10"/>
  <c r="DB72" i="10" s="1"/>
  <c r="DJ71" i="10"/>
  <c r="DJ75" i="10"/>
  <c r="DJ72" i="10" s="1"/>
  <c r="CV71" i="10"/>
  <c r="BO75" i="10"/>
  <c r="BO72" i="10" s="1"/>
  <c r="BO71" i="10"/>
  <c r="CT75" i="10"/>
  <c r="CT72" i="10" s="1"/>
  <c r="CT71" i="10"/>
  <c r="DO75" i="10"/>
  <c r="DO72" i="10" s="1"/>
  <c r="DO71" i="10"/>
  <c r="CN98" i="10"/>
  <c r="CN92" i="10" s="1"/>
  <c r="CN91" i="10"/>
  <c r="CZ98" i="10"/>
  <c r="CZ92" i="10" s="1"/>
  <c r="CZ91" i="10"/>
  <c r="DQ91" i="10"/>
  <c r="DQ98" i="10"/>
  <c r="DQ92" i="10" s="1"/>
  <c r="AO75" i="10"/>
  <c r="AO72" i="10" s="1"/>
  <c r="AO71" i="10"/>
  <c r="AO98" i="10"/>
  <c r="AO92" i="10" s="1"/>
  <c r="AO91" i="10"/>
  <c r="BC98" i="10"/>
  <c r="BC92" i="10" s="1"/>
  <c r="BC91" i="10"/>
  <c r="AY91" i="10"/>
  <c r="AY98" i="10"/>
  <c r="AY92" i="10" s="1"/>
  <c r="AX75" i="10"/>
  <c r="AX72" i="10" s="1"/>
  <c r="AX71" i="10"/>
  <c r="BA71" i="10"/>
  <c r="AS75" i="10"/>
  <c r="AS72" i="10" s="1"/>
  <c r="AS71" i="10"/>
  <c r="BW71" i="10"/>
  <c r="DF75" i="10"/>
  <c r="DF72" i="10" s="1"/>
  <c r="DF71" i="10"/>
  <c r="DL75" i="10"/>
  <c r="DL72" i="10" s="1"/>
  <c r="DL71" i="10"/>
  <c r="DN75" i="10"/>
  <c r="DN72" i="10" s="1"/>
  <c r="DN71" i="10"/>
  <c r="CZ75" i="10"/>
  <c r="CZ72" i="10" s="1"/>
  <c r="CZ71" i="10"/>
  <c r="CC71" i="10"/>
  <c r="DR71" i="10"/>
  <c r="DR75" i="10"/>
  <c r="DR72" i="10" s="1"/>
  <c r="CD75" i="10"/>
  <c r="CD72" i="10" s="1"/>
  <c r="CD71" i="10"/>
  <c r="CJ75" i="10"/>
  <c r="CJ72" i="10" s="1"/>
  <c r="CJ71" i="10"/>
  <c r="DP29" i="10"/>
  <c r="CM98" i="10"/>
  <c r="CM92" i="10" s="1"/>
  <c r="CM91" i="10"/>
  <c r="CW98" i="10"/>
  <c r="CW92" i="10" s="1"/>
  <c r="CW91" i="10"/>
  <c r="DL98" i="10"/>
  <c r="DL92" i="10" s="1"/>
  <c r="DL91" i="10"/>
  <c r="CX98" i="10"/>
  <c r="CX92" i="10" s="1"/>
  <c r="CX91" i="10"/>
  <c r="BS98" i="10"/>
  <c r="BS92" i="10" s="1"/>
  <c r="BS91" i="10"/>
  <c r="DD98" i="10"/>
  <c r="DD92" i="10" s="1"/>
  <c r="DD91" i="10"/>
  <c r="DN98" i="10"/>
  <c r="DN92" i="10" s="1"/>
  <c r="DN91" i="10"/>
  <c r="DO98" i="10"/>
  <c r="DO92" i="10" s="1"/>
  <c r="DO91" i="10"/>
  <c r="CY98" i="10"/>
  <c r="CY92" i="10" s="1"/>
  <c r="CY91" i="10"/>
  <c r="DR98" i="10"/>
  <c r="DR92" i="10" s="1"/>
  <c r="DR91" i="10"/>
  <c r="DI98" i="10"/>
  <c r="DI92" i="10" s="1"/>
  <c r="DI91" i="10"/>
  <c r="CF98" i="10"/>
  <c r="CF92" i="10" s="1"/>
  <c r="CF91" i="10"/>
  <c r="AP71" i="10"/>
  <c r="AP75" i="10"/>
  <c r="AP72" i="10" s="1"/>
  <c r="AQ98" i="10"/>
  <c r="AQ92" i="10" s="1"/>
  <c r="AQ91" i="10"/>
  <c r="AX98" i="10"/>
  <c r="AX92" i="10" s="1"/>
  <c r="AX91" i="10"/>
  <c r="AT98" i="10"/>
  <c r="AT92" i="10" s="1"/>
  <c r="AT91" i="10"/>
  <c r="AZ71" i="10"/>
  <c r="AZ75" i="10"/>
  <c r="AZ72" i="10" s="1"/>
  <c r="BC75" i="10"/>
  <c r="BC72" i="10" s="1"/>
  <c r="BC71" i="10"/>
  <c r="AU71" i="10"/>
  <c r="AU75" i="10"/>
  <c r="AU72" i="10" s="1"/>
  <c r="BZ71" i="10"/>
  <c r="BZ75" i="10"/>
  <c r="BZ72" i="10" s="1"/>
  <c r="CP75" i="10"/>
  <c r="CP72" i="10" s="1"/>
  <c r="CP71" i="10"/>
  <c r="BI71" i="10"/>
  <c r="CA75" i="10"/>
  <c r="CA72" i="10" s="1"/>
  <c r="DK75" i="10"/>
  <c r="DK72" i="10" s="1"/>
  <c r="DK71" i="10"/>
  <c r="BG75" i="10"/>
  <c r="BG72" i="10" s="1"/>
  <c r="BG71" i="10"/>
  <c r="CI71" i="10"/>
  <c r="CI75" i="10"/>
  <c r="CI72" i="10" s="1"/>
  <c r="CB71" i="10"/>
  <c r="CB75" i="10"/>
  <c r="CB72" i="10" s="1"/>
  <c r="BN75" i="10"/>
  <c r="BN72" i="10" s="1"/>
  <c r="BN71" i="10"/>
  <c r="DG71" i="10"/>
  <c r="CF75" i="10"/>
  <c r="CF72" i="10" s="1"/>
  <c r="CF71" i="10"/>
  <c r="BP71" i="10"/>
  <c r="BP75" i="10"/>
  <c r="BP72" i="10" s="1"/>
  <c r="DJ98" i="10"/>
  <c r="DJ92" i="10" s="1"/>
  <c r="CV98" i="10"/>
  <c r="CV92" i="10" s="1"/>
  <c r="CV91" i="10"/>
  <c r="BY98" i="10"/>
  <c r="BY92" i="10" s="1"/>
  <c r="BY91" i="10"/>
  <c r="DF98" i="10"/>
  <c r="DF92" i="10" s="1"/>
  <c r="DF91" i="10"/>
  <c r="DH98" i="10"/>
  <c r="DH92" i="10" s="1"/>
  <c r="DH91" i="10"/>
  <c r="CG91" i="10"/>
  <c r="CR98" i="10"/>
  <c r="CR92" i="10" s="1"/>
  <c r="CP98" i="10"/>
  <c r="CP92" i="10" s="1"/>
  <c r="CP91" i="10"/>
  <c r="BU98" i="10"/>
  <c r="BU92" i="10" s="1"/>
  <c r="DM98" i="10"/>
  <c r="DM92" i="10" s="1"/>
  <c r="DM91" i="10"/>
  <c r="BF98" i="10"/>
  <c r="BF92" i="10" s="1"/>
  <c r="BF91" i="10"/>
  <c r="BR98" i="10"/>
  <c r="BR92" i="10" s="1"/>
  <c r="BR91" i="10"/>
  <c r="DA91" i="10"/>
  <c r="BE98" i="10"/>
  <c r="BE92" i="10" s="1"/>
  <c r="BE91" i="10"/>
  <c r="DH29" i="10"/>
  <c r="CN49" i="10"/>
  <c r="CM49" i="10"/>
  <c r="DL48" i="10"/>
  <c r="AP32" i="10"/>
  <c r="AP29" i="10" s="1"/>
  <c r="AP28" i="10"/>
  <c r="AM48" i="10"/>
  <c r="AM55" i="10"/>
  <c r="AM49" i="10" s="1"/>
  <c r="BC32" i="10"/>
  <c r="BC29" i="10" s="1"/>
  <c r="BC28" i="10"/>
  <c r="BB28" i="10"/>
  <c r="BB32" i="10"/>
  <c r="BB29" i="10" s="1"/>
  <c r="AS32" i="10"/>
  <c r="AS29" i="10" s="1"/>
  <c r="CO28" i="10"/>
  <c r="CO32" i="10"/>
  <c r="CO29" i="10" s="1"/>
  <c r="BO32" i="10"/>
  <c r="BO29" i="10" s="1"/>
  <c r="BO28" i="10"/>
  <c r="CP28" i="10"/>
  <c r="CP32" i="10"/>
  <c r="CP29" i="10" s="1"/>
  <c r="CB28" i="10"/>
  <c r="CB32" i="10"/>
  <c r="CB29" i="10" s="1"/>
  <c r="BH28" i="10"/>
  <c r="BH32" i="10"/>
  <c r="BH29" i="10" s="1"/>
  <c r="BY28" i="10"/>
  <c r="CD28" i="10"/>
  <c r="CD32" i="10"/>
  <c r="CD29" i="10" s="1"/>
  <c r="DG32" i="10"/>
  <c r="DG29" i="10" s="1"/>
  <c r="DG28" i="10"/>
  <c r="DF28" i="10"/>
  <c r="DF32" i="10"/>
  <c r="DF29" i="10" s="1"/>
  <c r="DL28" i="10"/>
  <c r="DL32" i="10"/>
  <c r="DL29" i="10" s="1"/>
  <c r="CA32" i="10"/>
  <c r="CA29" i="10" s="1"/>
  <c r="CW49" i="10"/>
  <c r="DN48" i="10"/>
  <c r="DL49" i="10"/>
  <c r="CR48" i="10"/>
  <c r="CT48" i="10"/>
  <c r="BG49" i="10"/>
  <c r="CL48" i="10"/>
  <c r="DG48" i="10"/>
  <c r="BL49" i="10"/>
  <c r="DA49" i="10"/>
  <c r="DP49" i="10"/>
  <c r="AV49" i="10"/>
  <c r="AQ48" i="10"/>
  <c r="CD49" i="10"/>
  <c r="BI48" i="10"/>
  <c r="CC48" i="10"/>
  <c r="CM48" i="10"/>
  <c r="CI49" i="10"/>
  <c r="BH48" i="10"/>
  <c r="DI49" i="10"/>
  <c r="DC48" i="10"/>
  <c r="DH28" i="10"/>
  <c r="CR29" i="10"/>
  <c r="DM49" i="10"/>
  <c r="DJ48" i="10"/>
  <c r="CX49" i="10"/>
  <c r="DO49" i="10"/>
  <c r="BS48" i="10"/>
  <c r="BA49" i="10"/>
  <c r="AM28" i="10"/>
  <c r="AM32" i="10"/>
  <c r="AM29" i="10" s="1"/>
  <c r="AV28" i="10"/>
  <c r="AV32" i="10"/>
  <c r="AV29" i="10" s="1"/>
  <c r="AR28" i="10"/>
  <c r="AR32" i="10"/>
  <c r="AR29" i="10" s="1"/>
  <c r="DA32" i="10"/>
  <c r="DA29" i="10" s="1"/>
  <c r="DA28" i="10"/>
  <c r="CV32" i="10"/>
  <c r="CV29" i="10" s="1"/>
  <c r="CV28" i="10"/>
  <c r="BZ28" i="10"/>
  <c r="DN28" i="10"/>
  <c r="DN32" i="10"/>
  <c r="DN29" i="10" s="1"/>
  <c r="BQ32" i="10"/>
  <c r="BQ29" i="10" s="1"/>
  <c r="BQ28" i="10"/>
  <c r="CX28" i="10"/>
  <c r="CX32" i="10"/>
  <c r="CX29" i="10" s="1"/>
  <c r="CM28" i="10"/>
  <c r="CM32" i="10"/>
  <c r="CM29" i="10" s="1"/>
  <c r="CT28" i="10"/>
  <c r="CT32" i="10"/>
  <c r="CT29" i="10" s="1"/>
  <c r="BE32" i="10"/>
  <c r="BE29" i="10" s="1"/>
  <c r="BE28" i="10"/>
  <c r="CL28" i="10"/>
  <c r="CL32" i="10"/>
  <c r="CL29" i="10" s="1"/>
  <c r="DI32" i="10"/>
  <c r="DI29" i="10" s="1"/>
  <c r="DI28" i="10"/>
  <c r="CO48" i="10"/>
  <c r="CU48" i="10"/>
  <c r="CQ49" i="10"/>
  <c r="BZ49" i="10"/>
  <c r="CT49" i="10"/>
  <c r="BG48" i="10"/>
  <c r="BB49" i="10"/>
  <c r="CL49" i="10"/>
  <c r="CK49" i="10"/>
  <c r="DK49" i="10"/>
  <c r="CP49" i="10"/>
  <c r="BL48" i="10"/>
  <c r="DH48" i="10"/>
  <c r="AV48" i="10"/>
  <c r="BN29" i="10"/>
  <c r="DD48" i="10"/>
  <c r="BW49" i="10"/>
  <c r="CH48" i="10"/>
  <c r="BM49" i="10"/>
  <c r="CR28" i="10"/>
  <c r="DM48" i="10"/>
  <c r="DJ49" i="10"/>
  <c r="CX48" i="10"/>
  <c r="BO49" i="10"/>
  <c r="AS48" i="10"/>
  <c r="AW48" i="10"/>
  <c r="AN28" i="10"/>
  <c r="AN32" i="10"/>
  <c r="AN29" i="10" s="1"/>
  <c r="AN48" i="10"/>
  <c r="AN55" i="10"/>
  <c r="AN49" i="10" s="1"/>
  <c r="AX28" i="10"/>
  <c r="AX32" i="10"/>
  <c r="AX29" i="10" s="1"/>
  <c r="AY28" i="10"/>
  <c r="AY32" i="10"/>
  <c r="AY29" i="10" s="1"/>
  <c r="AU32" i="10"/>
  <c r="AU29" i="10" s="1"/>
  <c r="AU28" i="10"/>
  <c r="AZ48" i="10"/>
  <c r="AZ55" i="10"/>
  <c r="AZ49" i="10" s="1"/>
  <c r="BK28" i="10"/>
  <c r="BG32" i="10"/>
  <c r="BG29" i="10" s="1"/>
  <c r="BG28" i="10"/>
  <c r="BL28" i="10"/>
  <c r="BL32" i="10"/>
  <c r="BL29" i="10" s="1"/>
  <c r="BU28" i="10"/>
  <c r="BU32" i="10"/>
  <c r="BU29" i="10" s="1"/>
  <c r="BV28" i="10"/>
  <c r="BW28" i="10"/>
  <c r="BW32" i="10"/>
  <c r="BW29" i="10" s="1"/>
  <c r="DM32" i="10"/>
  <c r="DM29" i="10" s="1"/>
  <c r="DM28" i="10"/>
  <c r="BX28" i="10"/>
  <c r="BX32" i="10"/>
  <c r="BX29" i="10" s="1"/>
  <c r="CO49" i="10"/>
  <c r="CU49" i="10"/>
  <c r="CQ48" i="10"/>
  <c r="BZ48" i="10"/>
  <c r="BB48" i="10"/>
  <c r="BP49" i="10"/>
  <c r="DK48" i="10"/>
  <c r="CP48" i="10"/>
  <c r="BJ48" i="10"/>
  <c r="DH49" i="10"/>
  <c r="AU49" i="10"/>
  <c r="BN28" i="10"/>
  <c r="DD49" i="10"/>
  <c r="CJ49" i="10"/>
  <c r="BF48" i="10"/>
  <c r="BW48" i="10"/>
  <c r="CH49" i="10"/>
  <c r="CG49" i="10"/>
  <c r="DP28" i="10"/>
  <c r="AX49" i="10"/>
  <c r="AO48" i="10"/>
  <c r="CF49" i="10"/>
  <c r="CZ48" i="10"/>
  <c r="BD49" i="10"/>
  <c r="DR48" i="10"/>
  <c r="CB49" i="10"/>
  <c r="BO48" i="10"/>
  <c r="AS49" i="10"/>
  <c r="AW49" i="10"/>
  <c r="AP49" i="10"/>
  <c r="AO32" i="10"/>
  <c r="AO29" i="10" s="1"/>
  <c r="AO28" i="10"/>
  <c r="AZ28" i="10"/>
  <c r="AZ32" i="10"/>
  <c r="AZ29" i="10" s="1"/>
  <c r="BA32" i="10"/>
  <c r="BA29" i="10" s="1"/>
  <c r="BA28" i="10"/>
  <c r="AT32" i="10"/>
  <c r="AT29" i="10" s="1"/>
  <c r="AT28" i="10"/>
  <c r="AY48" i="10"/>
  <c r="AY55" i="10"/>
  <c r="AY49" i="10" s="1"/>
  <c r="DK28" i="10"/>
  <c r="DK32" i="10"/>
  <c r="DK29" i="10" s="1"/>
  <c r="CK32" i="10"/>
  <c r="CK29" i="10" s="1"/>
  <c r="CK28" i="10"/>
  <c r="CG28" i="10"/>
  <c r="CC28" i="10"/>
  <c r="CC32" i="10"/>
  <c r="CC29" i="10" s="1"/>
  <c r="DD32" i="10"/>
  <c r="DD29" i="10" s="1"/>
  <c r="DD28" i="10"/>
  <c r="DR32" i="10"/>
  <c r="DR29" i="10" s="1"/>
  <c r="DR28" i="10"/>
  <c r="DQ32" i="10"/>
  <c r="DQ29" i="10" s="1"/>
  <c r="DQ28" i="10"/>
  <c r="CW48" i="10"/>
  <c r="DN49" i="10"/>
  <c r="CR49" i="10"/>
  <c r="DG49" i="10"/>
  <c r="BJ49" i="10"/>
  <c r="DP48" i="10"/>
  <c r="AU48" i="10"/>
  <c r="AQ49" i="10"/>
  <c r="CD48" i="10"/>
  <c r="BI49" i="10"/>
  <c r="CC49" i="10"/>
  <c r="CI48" i="10"/>
  <c r="CJ48" i="10"/>
  <c r="BF49" i="10"/>
  <c r="BH49" i="10"/>
  <c r="DI48" i="10"/>
  <c r="BJ29" i="10"/>
  <c r="AO49" i="10"/>
  <c r="CF48" i="10"/>
  <c r="CZ49" i="10"/>
  <c r="BD48" i="10"/>
  <c r="CS49" i="10"/>
  <c r="DO48" i="10"/>
  <c r="BS49" i="10"/>
  <c r="BA48" i="10"/>
  <c r="AR48" i="10"/>
  <c r="AP48" i="10"/>
  <c r="AJ61" i="10"/>
  <c r="AK64" i="10"/>
  <c r="AK61" i="10" s="1"/>
  <c r="AL297" i="2"/>
  <c r="AL296" i="2"/>
  <c r="AM296" i="2" s="1"/>
  <c r="AH81" i="10"/>
  <c r="AF81" i="10"/>
  <c r="AK81" i="10"/>
  <c r="AL25" i="18"/>
  <c r="AL24" i="18" s="1"/>
  <c r="AL87" i="10" s="1"/>
  <c r="AL88" i="10" s="1"/>
  <c r="AL22" i="18"/>
  <c r="AL21" i="18" s="1"/>
  <c r="AL84" i="10" s="1"/>
  <c r="AL42" i="10"/>
  <c r="AF97" i="10"/>
  <c r="AF98" i="10" s="1"/>
  <c r="AF92" i="10" s="1"/>
  <c r="AI97" i="10"/>
  <c r="AI98" i="10" s="1"/>
  <c r="AI92" i="10" s="1"/>
  <c r="I97" i="10"/>
  <c r="I98" i="10" s="1"/>
  <c r="I92" i="10" s="1"/>
  <c r="G14" i="17"/>
  <c r="K14" i="17" s="1"/>
  <c r="AK99" i="10"/>
  <c r="O97" i="10"/>
  <c r="O98" i="10" s="1"/>
  <c r="AD97" i="10"/>
  <c r="AD98" i="10" s="1"/>
  <c r="L97" i="10"/>
  <c r="L98" i="10" s="1"/>
  <c r="L92" i="10" s="1"/>
  <c r="Y97" i="10"/>
  <c r="Y98" i="10" s="1"/>
  <c r="Y92" i="10" s="1"/>
  <c r="F97" i="10"/>
  <c r="F98" i="10" s="1"/>
  <c r="F92" i="10" s="1"/>
  <c r="R97" i="10"/>
  <c r="R98" i="10" s="1"/>
  <c r="E97" i="10"/>
  <c r="E98" i="10" s="1"/>
  <c r="Z97" i="10"/>
  <c r="Z98" i="10" s="1"/>
  <c r="C97" i="10"/>
  <c r="C98" i="10" s="1"/>
  <c r="C92" i="10" s="1"/>
  <c r="AA97" i="10"/>
  <c r="AA98" i="10" s="1"/>
  <c r="AE97" i="10"/>
  <c r="AE98" i="10" s="1"/>
  <c r="AE92" i="10" s="1"/>
  <c r="AB97" i="10"/>
  <c r="AB98" i="10" s="1"/>
  <c r="AB92" i="10" s="1"/>
  <c r="AC97" i="10"/>
  <c r="AC98" i="10" s="1"/>
  <c r="AC92" i="10" s="1"/>
  <c r="AK97" i="10"/>
  <c r="AK98" i="10" s="1"/>
  <c r="AK92" i="10" s="1"/>
  <c r="AH97" i="10"/>
  <c r="AH98" i="10" s="1"/>
  <c r="U97" i="10"/>
  <c r="U98" i="10" s="1"/>
  <c r="D97" i="10"/>
  <c r="D98" i="10" s="1"/>
  <c r="X97" i="10"/>
  <c r="X98" i="10" s="1"/>
  <c r="M97" i="10"/>
  <c r="M98" i="10" s="1"/>
  <c r="M92" i="10" s="1"/>
  <c r="V97" i="10"/>
  <c r="V98" i="10" s="1"/>
  <c r="V92" i="10" s="1"/>
  <c r="K97" i="10"/>
  <c r="K98" i="10" s="1"/>
  <c r="S97" i="10"/>
  <c r="S98" i="10" s="1"/>
  <c r="J97" i="10"/>
  <c r="J98" i="10" s="1"/>
  <c r="J92" i="10" s="1"/>
  <c r="AJ97" i="10"/>
  <c r="AJ98" i="10" s="1"/>
  <c r="AJ92" i="10" s="1"/>
  <c r="G97" i="10"/>
  <c r="G98" i="10" s="1"/>
  <c r="W97" i="10"/>
  <c r="W98" i="10" s="1"/>
  <c r="H97" i="10"/>
  <c r="H98" i="10" s="1"/>
  <c r="AG97" i="10"/>
  <c r="AG98" i="10" s="1"/>
  <c r="Q97" i="10"/>
  <c r="Q98" i="10" s="1"/>
  <c r="N97" i="10"/>
  <c r="N98" i="10" s="1"/>
  <c r="N92" i="10" s="1"/>
  <c r="P97" i="10"/>
  <c r="P98" i="10" s="1"/>
  <c r="T97" i="10"/>
  <c r="T98" i="10" s="1"/>
  <c r="T92" i="10" s="1"/>
  <c r="AK69" i="10"/>
  <c r="AL13" i="18"/>
  <c r="AL12" i="18" s="1"/>
  <c r="AL10" i="18"/>
  <c r="AC54" i="10"/>
  <c r="AC55" i="10" s="1"/>
  <c r="AH82" i="10"/>
  <c r="AK82" i="10"/>
  <c r="N81" i="10"/>
  <c r="AG81" i="10"/>
  <c r="AI81" i="10"/>
  <c r="AJ81" i="10"/>
  <c r="L74" i="10"/>
  <c r="L71" i="10" s="1"/>
  <c r="AC31" i="10"/>
  <c r="AC32" i="10" s="1"/>
  <c r="AH54" i="10"/>
  <c r="AH55" i="10" s="1"/>
  <c r="AK74" i="10"/>
  <c r="AK75" i="10" s="1"/>
  <c r="AK72" i="10" s="1"/>
  <c r="AK54" i="10"/>
  <c r="AK55" i="10" s="1"/>
  <c r="AK49" i="10" s="1"/>
  <c r="AG54" i="10"/>
  <c r="AG55" i="10" s="1"/>
  <c r="AG49" i="10" s="1"/>
  <c r="AF82" i="10"/>
  <c r="AE54" i="10"/>
  <c r="AE55" i="10" s="1"/>
  <c r="AC74" i="10"/>
  <c r="AC75" i="10" s="1"/>
  <c r="AC72" i="10" s="1"/>
  <c r="AJ31" i="10"/>
  <c r="AJ32" i="10" s="1"/>
  <c r="W74" i="10"/>
  <c r="W71" i="10" s="1"/>
  <c r="G74" i="10"/>
  <c r="G75" i="10" s="1"/>
  <c r="G72" i="10" s="1"/>
  <c r="AK31" i="10"/>
  <c r="AK32" i="10" s="1"/>
  <c r="T74" i="10"/>
  <c r="T71" i="10" s="1"/>
  <c r="AE31" i="10"/>
  <c r="AE32" i="10" s="1"/>
  <c r="AH31" i="10"/>
  <c r="AH32" i="10" s="1"/>
  <c r="AF31" i="10"/>
  <c r="AF32" i="10" s="1"/>
  <c r="Y74" i="10"/>
  <c r="Y71" i="10" s="1"/>
  <c r="AD31" i="10"/>
  <c r="AD32" i="10" s="1"/>
  <c r="O74" i="10"/>
  <c r="O71" i="10" s="1"/>
  <c r="F74" i="10"/>
  <c r="F75" i="10" s="1"/>
  <c r="F72" i="10" s="1"/>
  <c r="I74" i="10"/>
  <c r="I75" i="10" s="1"/>
  <c r="I72" i="10" s="1"/>
  <c r="R74" i="10"/>
  <c r="R75" i="10" s="1"/>
  <c r="R72" i="10" s="1"/>
  <c r="AE74" i="10"/>
  <c r="AE75" i="10" s="1"/>
  <c r="AE72" i="10" s="1"/>
  <c r="AB54" i="10"/>
  <c r="AB55" i="10" s="1"/>
  <c r="AB49" i="10" s="1"/>
  <c r="AF74" i="10"/>
  <c r="AF71" i="10" s="1"/>
  <c r="AL74" i="10"/>
  <c r="AL75" i="10" s="1"/>
  <c r="AL72" i="10" s="1"/>
  <c r="AB74" i="10"/>
  <c r="AB71" i="10" s="1"/>
  <c r="D74" i="10"/>
  <c r="D75" i="10" s="1"/>
  <c r="D72" i="10" s="1"/>
  <c r="Q74" i="10"/>
  <c r="Q71" i="10" s="1"/>
  <c r="AA74" i="10"/>
  <c r="AA75" i="10" s="1"/>
  <c r="AA72" i="10" s="1"/>
  <c r="J74" i="10"/>
  <c r="J71" i="10" s="1"/>
  <c r="AI31" i="10"/>
  <c r="AI32" i="10" s="1"/>
  <c r="AD74" i="10"/>
  <c r="AD71" i="10" s="1"/>
  <c r="P74" i="10"/>
  <c r="P75" i="10" s="1"/>
  <c r="P72" i="10" s="1"/>
  <c r="AJ54" i="10"/>
  <c r="AJ55" i="10" s="1"/>
  <c r="AJ49" i="10" s="1"/>
  <c r="N74" i="10"/>
  <c r="N75" i="10" s="1"/>
  <c r="N72" i="10" s="1"/>
  <c r="M74" i="10"/>
  <c r="M75" i="10" s="1"/>
  <c r="M72" i="10" s="1"/>
  <c r="AI74" i="10"/>
  <c r="AI71" i="10" s="1"/>
  <c r="AJ74" i="10"/>
  <c r="AJ71" i="10" s="1"/>
  <c r="V74" i="10"/>
  <c r="V71" i="10" s="1"/>
  <c r="H74" i="10"/>
  <c r="H75" i="10" s="1"/>
  <c r="H72" i="10" s="1"/>
  <c r="AF54" i="10"/>
  <c r="AF55" i="10" s="1"/>
  <c r="AB31" i="10"/>
  <c r="AB32" i="10" s="1"/>
  <c r="AI54" i="10"/>
  <c r="AI55" i="10" s="1"/>
  <c r="AH74" i="10"/>
  <c r="AH71" i="10" s="1"/>
  <c r="E74" i="10"/>
  <c r="E75" i="10" s="1"/>
  <c r="E72" i="10" s="1"/>
  <c r="C74" i="10"/>
  <c r="C71" i="10" s="1"/>
  <c r="U74" i="10"/>
  <c r="U75" i="10" s="1"/>
  <c r="U72" i="10" s="1"/>
  <c r="AL31" i="10"/>
  <c r="AL32" i="10" s="1"/>
  <c r="AL54" i="10"/>
  <c r="AL55" i="10" s="1"/>
  <c r="S74" i="10"/>
  <c r="S71" i="10" s="1"/>
  <c r="Z74" i="10"/>
  <c r="Z71" i="10" s="1"/>
  <c r="K74" i="10"/>
  <c r="K75" i="10" s="1"/>
  <c r="K72" i="10" s="1"/>
  <c r="AG74" i="10"/>
  <c r="AG71" i="10" s="1"/>
  <c r="X74" i="10"/>
  <c r="X71" i="10" s="1"/>
  <c r="AD54" i="10"/>
  <c r="AD55" i="10" s="1"/>
  <c r="AD49" i="10" s="1"/>
  <c r="AG31" i="10"/>
  <c r="AG32" i="10" s="1"/>
  <c r="CR310" i="2"/>
  <c r="G11" i="17"/>
  <c r="K11" i="17" s="1"/>
  <c r="CS302" i="2"/>
  <c r="G15" i="17"/>
  <c r="K15" i="17" s="1"/>
  <c r="CS307" i="2"/>
  <c r="G20" i="17"/>
  <c r="K20" i="17" s="1"/>
  <c r="CS311" i="2"/>
  <c r="G24" i="17"/>
  <c r="K24" i="17" s="1"/>
  <c r="CR311" i="2"/>
  <c r="G12" i="17"/>
  <c r="K12" i="17" s="1"/>
  <c r="CS303" i="2"/>
  <c r="G16" i="17"/>
  <c r="K16" i="17" s="1"/>
  <c r="CS308" i="2"/>
  <c r="G21" i="17"/>
  <c r="K21" i="17" s="1"/>
  <c r="CR309" i="2"/>
  <c r="G10" i="17"/>
  <c r="K10" i="17" s="1"/>
  <c r="CS306" i="2"/>
  <c r="G19" i="17"/>
  <c r="K19" i="17" s="1"/>
  <c r="CS310" i="2"/>
  <c r="G23" i="17"/>
  <c r="K23" i="17" s="1"/>
  <c r="CR312" i="2"/>
  <c r="G13" i="17"/>
  <c r="K13" i="17" s="1"/>
  <c r="CS304" i="2"/>
  <c r="G17" i="17"/>
  <c r="K17" i="17" s="1"/>
  <c r="CS309" i="2"/>
  <c r="G22" i="17"/>
  <c r="K22" i="17" s="1"/>
  <c r="CR307" i="2"/>
  <c r="CS301" i="2"/>
  <c r="AF41" i="10"/>
  <c r="AK41" i="10"/>
  <c r="AJ41" i="10"/>
  <c r="AH41" i="10"/>
  <c r="AI41" i="10"/>
  <c r="AG41" i="10"/>
  <c r="E44" i="10"/>
  <c r="E26" i="18" s="1"/>
  <c r="C44" i="10"/>
  <c r="C26" i="18" s="1"/>
  <c r="D44" i="10"/>
  <c r="D26" i="18" s="1"/>
  <c r="H44" i="10"/>
  <c r="AL52" i="10"/>
  <c r="F44" i="10"/>
  <c r="AH52" i="10"/>
  <c r="AF44" i="10"/>
  <c r="AI52" i="10"/>
  <c r="AB44" i="10"/>
  <c r="Y44" i="10"/>
  <c r="I44" i="10"/>
  <c r="AE52" i="10"/>
  <c r="AC52" i="10"/>
  <c r="AK44" i="10"/>
  <c r="AF52" i="10"/>
  <c r="AD44" i="10"/>
  <c r="W44" i="10"/>
  <c r="P44" i="10"/>
  <c r="K44" i="10"/>
  <c r="AA44" i="10"/>
  <c r="Q44" i="10"/>
  <c r="AI44" i="10"/>
  <c r="R44" i="10"/>
  <c r="T44" i="10"/>
  <c r="AL35" i="10"/>
  <c r="U44" i="10"/>
  <c r="Z44" i="10"/>
  <c r="S44" i="10"/>
  <c r="AJ44" i="10"/>
  <c r="AJ26" i="18" s="1"/>
  <c r="J44" i="10"/>
  <c r="L44" i="10"/>
  <c r="AC44" i="10"/>
  <c r="X44" i="10"/>
  <c r="AH35" i="10"/>
  <c r="AA35" i="10"/>
  <c r="AD35" i="10"/>
  <c r="AJ35" i="10"/>
  <c r="AK35" i="10"/>
  <c r="AC35" i="10"/>
  <c r="G44" i="10"/>
  <c r="AE35" i="10"/>
  <c r="AL44" i="10"/>
  <c r="AE44" i="10"/>
  <c r="AH44" i="10"/>
  <c r="AH26" i="18" s="1"/>
  <c r="N44" i="10"/>
  <c r="AG44" i="10"/>
  <c r="AG26" i="18" s="1"/>
  <c r="V44" i="10"/>
  <c r="O44" i="10"/>
  <c r="M44" i="10"/>
  <c r="AI35" i="10"/>
  <c r="AG35" i="10"/>
  <c r="AB35" i="10"/>
  <c r="AF35" i="10"/>
  <c r="C85" i="10"/>
  <c r="S27" i="2"/>
  <c r="Y27" i="2" s="1"/>
  <c r="S26" i="2"/>
  <c r="Y26" i="2" s="1"/>
  <c r="S25" i="2"/>
  <c r="Y25" i="2" s="1"/>
  <c r="S24" i="2"/>
  <c r="Y24" i="2" s="1"/>
  <c r="S23" i="2"/>
  <c r="Y23" i="2" s="1"/>
  <c r="S22" i="2"/>
  <c r="Y22" i="2" s="1"/>
  <c r="S21" i="2"/>
  <c r="Y21" i="2" s="1"/>
  <c r="S20" i="2"/>
  <c r="Y20" i="2" s="1"/>
  <c r="S19" i="2"/>
  <c r="Y19" i="2" s="1"/>
  <c r="S18" i="2"/>
  <c r="Y18" i="2" s="1"/>
  <c r="S17" i="2"/>
  <c r="Y17" i="2" s="1"/>
  <c r="S16" i="2"/>
  <c r="Y16" i="2" s="1"/>
  <c r="S14" i="2"/>
  <c r="Y14" i="2" s="1"/>
  <c r="S13" i="2"/>
  <c r="Y13" i="2" s="1"/>
  <c r="S12" i="2"/>
  <c r="Y12" i="2" s="1"/>
  <c r="S11" i="2"/>
  <c r="Y11" i="2" s="1"/>
  <c r="S10" i="2"/>
  <c r="Y10" i="2" s="1"/>
  <c r="CN48" i="10" l="1"/>
  <c r="BC48" i="10"/>
  <c r="CZ28" i="10"/>
  <c r="CQ32" i="10"/>
  <c r="CQ29" i="10" s="1"/>
  <c r="AW32" i="10"/>
  <c r="AW29" i="10" s="1"/>
  <c r="AW98" i="10"/>
  <c r="AW92" i="10" s="1"/>
  <c r="AM98" i="10"/>
  <c r="AM92" i="10" s="1"/>
  <c r="CJ98" i="10"/>
  <c r="CJ92" i="10" s="1"/>
  <c r="CE75" i="10"/>
  <c r="CE72" i="10" s="1"/>
  <c r="BM71" i="10"/>
  <c r="BH91" i="10"/>
  <c r="CV48" i="10"/>
  <c r="CN28" i="10"/>
  <c r="BD32" i="10"/>
  <c r="BD29" i="10" s="1"/>
  <c r="BM48" i="10"/>
  <c r="CL71" i="10"/>
  <c r="BB91" i="10"/>
  <c r="DG91" i="10"/>
  <c r="BQ75" i="10"/>
  <c r="BQ72" i="10" s="1"/>
  <c r="AU91" i="10"/>
  <c r="CK98" i="10"/>
  <c r="CK92" i="10" s="1"/>
  <c r="DQ71" i="10"/>
  <c r="CB48" i="10"/>
  <c r="CK48" i="10"/>
  <c r="CG48" i="10"/>
  <c r="DC32" i="10"/>
  <c r="DC29" i="10" s="1"/>
  <c r="BT32" i="10"/>
  <c r="BT29" i="10" s="1"/>
  <c r="CA48" i="10"/>
  <c r="DB28" i="10"/>
  <c r="CS71" i="10"/>
  <c r="CN71" i="10"/>
  <c r="DB91" i="10"/>
  <c r="BS32" i="10"/>
  <c r="BS29" i="10" s="1"/>
  <c r="CU28" i="10"/>
  <c r="CI32" i="10"/>
  <c r="CI29" i="10" s="1"/>
  <c r="BV98" i="10"/>
  <c r="BV92" i="10" s="1"/>
  <c r="BX91" i="10"/>
  <c r="BP32" i="10"/>
  <c r="BP29" i="10" s="1"/>
  <c r="DJ28" i="10"/>
  <c r="DA48" i="10"/>
  <c r="AQ32" i="10"/>
  <c r="AQ29" i="10" s="1"/>
  <c r="BJ28" i="10"/>
  <c r="CA91" i="10"/>
  <c r="BD91" i="10"/>
  <c r="DP71" i="10"/>
  <c r="BM28" i="10"/>
  <c r="CH32" i="10"/>
  <c r="CH29" i="10" s="1"/>
  <c r="AT48" i="10"/>
  <c r="CS48" i="10"/>
  <c r="CY48" i="10"/>
  <c r="BY48" i="10"/>
  <c r="BJ91" i="10"/>
  <c r="BX75" i="10"/>
  <c r="BX72" i="10" s="1"/>
  <c r="BV75" i="10"/>
  <c r="BV72" i="10" s="1"/>
  <c r="AV75" i="10"/>
  <c r="AV72" i="10" s="1"/>
  <c r="AR75" i="10"/>
  <c r="AR72" i="10" s="1"/>
  <c r="BP48" i="10"/>
  <c r="BV48" i="10"/>
  <c r="BU48" i="10"/>
  <c r="CD91" i="10"/>
  <c r="CE98" i="10"/>
  <c r="CE92" i="10" s="1"/>
  <c r="DE48" i="10"/>
  <c r="BX48" i="10"/>
  <c r="BR48" i="10"/>
  <c r="CJ28" i="10"/>
  <c r="DA71" i="10"/>
  <c r="CO71" i="10"/>
  <c r="CL91" i="10"/>
  <c r="BI91" i="10"/>
  <c r="DC71" i="10"/>
  <c r="BT75" i="10"/>
  <c r="BT72" i="10" s="1"/>
  <c r="DE28" i="10"/>
  <c r="AX48" i="10"/>
  <c r="DB48" i="10"/>
  <c r="DO28" i="10"/>
  <c r="CE28" i="10"/>
  <c r="DQ48" i="10"/>
  <c r="BQ48" i="10"/>
  <c r="CW28" i="10"/>
  <c r="CM71" i="10"/>
  <c r="BK91" i="10"/>
  <c r="CT91" i="10"/>
  <c r="AN71" i="10"/>
  <c r="BN91" i="10"/>
  <c r="CG75" i="10"/>
  <c r="CG72" i="10" s="1"/>
  <c r="BD71" i="10"/>
  <c r="CK71" i="10"/>
  <c r="BR28" i="10"/>
  <c r="CQ71" i="10"/>
  <c r="CY32" i="10"/>
  <c r="CY29" i="10" s="1"/>
  <c r="CW75" i="10"/>
  <c r="CW72" i="10" s="1"/>
  <c r="BN48" i="10"/>
  <c r="BI28" i="10"/>
  <c r="CF28" i="10"/>
  <c r="CU75" i="10"/>
  <c r="CU72" i="10" s="1"/>
  <c r="CO98" i="10"/>
  <c r="CO92" i="10" s="1"/>
  <c r="BF71" i="10"/>
  <c r="BT91" i="10"/>
  <c r="CS98" i="10"/>
  <c r="CS92" i="10" s="1"/>
  <c r="CH71" i="10"/>
  <c r="BF28" i="10"/>
  <c r="CS28" i="10"/>
  <c r="BP91" i="10"/>
  <c r="DF48" i="10"/>
  <c r="CE48" i="10"/>
  <c r="BT48" i="10"/>
  <c r="BE48" i="10"/>
  <c r="BK48" i="10"/>
  <c r="DE91" i="10"/>
  <c r="AO17" i="10"/>
  <c r="AP16" i="10"/>
  <c r="AM60" i="10"/>
  <c r="AN59" i="10"/>
  <c r="AK65" i="10"/>
  <c r="AK62" i="10" s="1"/>
  <c r="AL9" i="18"/>
  <c r="AL94" i="10" s="1"/>
  <c r="AL95" i="10" s="1"/>
  <c r="AL29" i="18"/>
  <c r="AL26" i="18"/>
  <c r="AG89" i="10"/>
  <c r="D89" i="10"/>
  <c r="AJ89" i="10"/>
  <c r="C89" i="10"/>
  <c r="AH89" i="10"/>
  <c r="E89" i="10"/>
  <c r="AL23" i="18"/>
  <c r="D4" i="18" a="1"/>
  <c r="D4" i="18" s="1"/>
  <c r="S11" i="18" s="1"/>
  <c r="AL85" i="10"/>
  <c r="AL82" i="10" s="1"/>
  <c r="AL81" i="10"/>
  <c r="O45" i="10"/>
  <c r="O26" i="18"/>
  <c r="M45" i="10"/>
  <c r="M26" i="18"/>
  <c r="N45" i="10"/>
  <c r="N26" i="18"/>
  <c r="X45" i="10"/>
  <c r="X26" i="18"/>
  <c r="Q45" i="10"/>
  <c r="Q26" i="18"/>
  <c r="W45" i="10"/>
  <c r="W26" i="18"/>
  <c r="AB45" i="10"/>
  <c r="AB26" i="18"/>
  <c r="F45" i="10"/>
  <c r="F26" i="18"/>
  <c r="AH42" i="10"/>
  <c r="AH23" i="18"/>
  <c r="T45" i="10"/>
  <c r="T26" i="18"/>
  <c r="AD45" i="10"/>
  <c r="AD26" i="18"/>
  <c r="AJ42" i="10"/>
  <c r="AJ23" i="18"/>
  <c r="AC45" i="10"/>
  <c r="AC26" i="18"/>
  <c r="S45" i="10"/>
  <c r="S26" i="18"/>
  <c r="AA45" i="10"/>
  <c r="AA26" i="18"/>
  <c r="V45" i="10"/>
  <c r="V26" i="18"/>
  <c r="AE45" i="10"/>
  <c r="AE26" i="18"/>
  <c r="L45" i="10"/>
  <c r="L26" i="18"/>
  <c r="Z45" i="10"/>
  <c r="Z26" i="18"/>
  <c r="R45" i="10"/>
  <c r="R26" i="18"/>
  <c r="K45" i="10"/>
  <c r="K26" i="18"/>
  <c r="I45" i="10"/>
  <c r="I26" i="18"/>
  <c r="AF45" i="10"/>
  <c r="AF26" i="18"/>
  <c r="H45" i="10"/>
  <c r="H26" i="18"/>
  <c r="AG42" i="10"/>
  <c r="AG23" i="18"/>
  <c r="AK42" i="10"/>
  <c r="AK23" i="18"/>
  <c r="G45" i="10"/>
  <c r="G26" i="18"/>
  <c r="J45" i="10"/>
  <c r="J26" i="18"/>
  <c r="U45" i="10"/>
  <c r="U26" i="18"/>
  <c r="AI45" i="10"/>
  <c r="AI26" i="18"/>
  <c r="P45" i="10"/>
  <c r="P26" i="18"/>
  <c r="AK45" i="10"/>
  <c r="AK26" i="18"/>
  <c r="Y45" i="10"/>
  <c r="Y26" i="18"/>
  <c r="AI42" i="10"/>
  <c r="AI23" i="18"/>
  <c r="AF42" i="10"/>
  <c r="AF23" i="18"/>
  <c r="AM298" i="2"/>
  <c r="AN298" i="11" s="1"/>
  <c r="AN297" i="2"/>
  <c r="AN298" i="2"/>
  <c r="O26" i="17"/>
  <c r="Q26" i="17" s="1"/>
  <c r="O27" i="17"/>
  <c r="Q28" i="17" s="1"/>
  <c r="AM297" i="2"/>
  <c r="AN297" i="11" s="1"/>
  <c r="AD91" i="10"/>
  <c r="O91" i="10"/>
  <c r="G91" i="10"/>
  <c r="K91" i="10"/>
  <c r="D91" i="10"/>
  <c r="X91" i="10"/>
  <c r="W91" i="10"/>
  <c r="AA91" i="10"/>
  <c r="R91" i="10"/>
  <c r="S91" i="10"/>
  <c r="AG91" i="10"/>
  <c r="Q91" i="10"/>
  <c r="Z91" i="10"/>
  <c r="U91" i="10"/>
  <c r="E91" i="10"/>
  <c r="AH91" i="10"/>
  <c r="H91" i="10"/>
  <c r="P91" i="10"/>
  <c r="AL97" i="10"/>
  <c r="AL98" i="10" s="1"/>
  <c r="AL67" i="10"/>
  <c r="AL68" i="10" s="1"/>
  <c r="AL14" i="18"/>
  <c r="AC49" i="10"/>
  <c r="AC48" i="10"/>
  <c r="AC29" i="10"/>
  <c r="L75" i="10"/>
  <c r="L72" i="10" s="1"/>
  <c r="AH92" i="10"/>
  <c r="AC28" i="10"/>
  <c r="AK28" i="10"/>
  <c r="AK71" i="10"/>
  <c r="W75" i="10"/>
  <c r="W72" i="10" s="1"/>
  <c r="AH49" i="10"/>
  <c r="AH48" i="10"/>
  <c r="AK48" i="10"/>
  <c r="P92" i="10"/>
  <c r="T75" i="10"/>
  <c r="T72" i="10" s="1"/>
  <c r="AG48" i="10"/>
  <c r="T91" i="10"/>
  <c r="AJ28" i="10"/>
  <c r="AJ29" i="10"/>
  <c r="AE48" i="10"/>
  <c r="AE49" i="10"/>
  <c r="AC71" i="10"/>
  <c r="AK29" i="10"/>
  <c r="J91" i="10"/>
  <c r="AE28" i="10"/>
  <c r="AF29" i="10"/>
  <c r="G71" i="10"/>
  <c r="AE29" i="10"/>
  <c r="AF28" i="10"/>
  <c r="AI29" i="10"/>
  <c r="M91" i="10"/>
  <c r="Y91" i="10"/>
  <c r="P71" i="10"/>
  <c r="K92" i="10"/>
  <c r="AG28" i="10"/>
  <c r="D71" i="10"/>
  <c r="I71" i="10"/>
  <c r="AB91" i="10"/>
  <c r="AD48" i="10"/>
  <c r="C75" i="10"/>
  <c r="C72" i="10" s="1"/>
  <c r="V91" i="10"/>
  <c r="Q92" i="10"/>
  <c r="Y75" i="10"/>
  <c r="Y72" i="10" s="1"/>
  <c r="W92" i="10"/>
  <c r="AB29" i="10"/>
  <c r="Z92" i="10"/>
  <c r="AJ75" i="10"/>
  <c r="AJ72" i="10" s="1"/>
  <c r="S92" i="10"/>
  <c r="AG29" i="10"/>
  <c r="Q75" i="10"/>
  <c r="Q72" i="10" s="1"/>
  <c r="N91" i="10"/>
  <c r="I91" i="10"/>
  <c r="AF91" i="10"/>
  <c r="R71" i="10"/>
  <c r="Z75" i="10"/>
  <c r="Z72" i="10" s="1"/>
  <c r="AG92" i="10"/>
  <c r="AE91" i="10"/>
  <c r="AH29" i="10"/>
  <c r="AB48" i="10"/>
  <c r="E92" i="10"/>
  <c r="AB75" i="10"/>
  <c r="AB72" i="10" s="1"/>
  <c r="E71" i="10"/>
  <c r="AL49" i="10"/>
  <c r="L91" i="10"/>
  <c r="S75" i="10"/>
  <c r="S72" i="10" s="1"/>
  <c r="J75" i="10"/>
  <c r="J72" i="10" s="1"/>
  <c r="O75" i="10"/>
  <c r="O72" i="10" s="1"/>
  <c r="AH28" i="10"/>
  <c r="M71" i="10"/>
  <c r="V75" i="10"/>
  <c r="V72" i="10" s="1"/>
  <c r="AL29" i="10"/>
  <c r="AA71" i="10"/>
  <c r="N71" i="10"/>
  <c r="D92" i="10"/>
  <c r="AE71" i="10"/>
  <c r="AI91" i="10"/>
  <c r="AL71" i="10"/>
  <c r="AG75" i="10"/>
  <c r="AG72" i="10" s="1"/>
  <c r="AD29" i="10"/>
  <c r="AL28" i="10"/>
  <c r="X92" i="10"/>
  <c r="AA92" i="10"/>
  <c r="R92" i="10"/>
  <c r="G92" i="10"/>
  <c r="AC91" i="10"/>
  <c r="AF75" i="10"/>
  <c r="AF72" i="10" s="1"/>
  <c r="AH75" i="10"/>
  <c r="AH72" i="10" s="1"/>
  <c r="AD75" i="10"/>
  <c r="AD72" i="10" s="1"/>
  <c r="AD28" i="10"/>
  <c r="F71" i="10"/>
  <c r="AD92" i="10"/>
  <c r="H92" i="10"/>
  <c r="AI75" i="10"/>
  <c r="AI72" i="10" s="1"/>
  <c r="O92" i="10"/>
  <c r="AF49" i="10"/>
  <c r="AJ48" i="10"/>
  <c r="AI48" i="10"/>
  <c r="AK91" i="10"/>
  <c r="U71" i="10"/>
  <c r="C91" i="10"/>
  <c r="AJ91" i="10"/>
  <c r="F91" i="10"/>
  <c r="AB28" i="10"/>
  <c r="AI28" i="10"/>
  <c r="AF48" i="10"/>
  <c r="AI49" i="10"/>
  <c r="K71" i="10"/>
  <c r="AL48" i="10"/>
  <c r="H71" i="10"/>
  <c r="U92" i="10"/>
  <c r="X75" i="10"/>
  <c r="X72" i="10" s="1"/>
  <c r="CS313" i="2"/>
  <c r="CS314" i="2"/>
  <c r="CR313" i="2"/>
  <c r="CR314" i="2"/>
  <c r="AF38" i="10"/>
  <c r="AI38" i="10"/>
  <c r="AK38" i="10"/>
  <c r="V81" i="10"/>
  <c r="G81" i="10"/>
  <c r="AE81" i="10"/>
  <c r="G82" i="10"/>
  <c r="S82" i="10"/>
  <c r="AE82" i="10"/>
  <c r="S81" i="10"/>
  <c r="Q81" i="10"/>
  <c r="AG45" i="10"/>
  <c r="AG38" i="10"/>
  <c r="AL45" i="10"/>
  <c r="AL39" i="10" s="1"/>
  <c r="AL38" i="10"/>
  <c r="AJ45" i="10"/>
  <c r="AJ38" i="10"/>
  <c r="AH45" i="10"/>
  <c r="AH38" i="10"/>
  <c r="K81" i="10"/>
  <c r="K82" i="10"/>
  <c r="R81" i="10"/>
  <c r="V82" i="10"/>
  <c r="X82" i="10"/>
  <c r="X81" i="10"/>
  <c r="Q82" i="10"/>
  <c r="T81" i="10"/>
  <c r="T82" i="10"/>
  <c r="R82" i="10"/>
  <c r="AC82" i="10"/>
  <c r="F82" i="10"/>
  <c r="L82" i="10"/>
  <c r="AA82" i="10"/>
  <c r="U82" i="10"/>
  <c r="AB82" i="10"/>
  <c r="W82" i="10"/>
  <c r="J82" i="10"/>
  <c r="J81" i="10"/>
  <c r="AA81" i="10"/>
  <c r="AC81" i="10"/>
  <c r="U81" i="10"/>
  <c r="F81" i="10"/>
  <c r="O82" i="10"/>
  <c r="O81" i="10"/>
  <c r="AB81" i="10"/>
  <c r="W81" i="10"/>
  <c r="P82" i="10"/>
  <c r="AD82" i="10"/>
  <c r="Y82" i="10"/>
  <c r="Z82" i="10"/>
  <c r="H82" i="10"/>
  <c r="L81" i="10"/>
  <c r="P81" i="10"/>
  <c r="AD81" i="10"/>
  <c r="I82" i="10"/>
  <c r="I81" i="10"/>
  <c r="Y81" i="10"/>
  <c r="Z81" i="10"/>
  <c r="H81" i="10"/>
  <c r="M82" i="10"/>
  <c r="M81" i="10"/>
  <c r="AN60" i="10" l="1"/>
  <c r="AO59" i="10"/>
  <c r="AQ16" i="10"/>
  <c r="AP17" i="10"/>
  <c r="AL64" i="10"/>
  <c r="AL65" i="10" s="1"/>
  <c r="AL62" i="10" s="1"/>
  <c r="AG39" i="10"/>
  <c r="AL89" i="10"/>
  <c r="AG86" i="10"/>
  <c r="AG83" i="10" s="1"/>
  <c r="Z89" i="10"/>
  <c r="AA89" i="10"/>
  <c r="AB89" i="10"/>
  <c r="AI86" i="10"/>
  <c r="AK89" i="10"/>
  <c r="AI89" i="10"/>
  <c r="J89" i="10"/>
  <c r="AL86" i="10"/>
  <c r="P89" i="10"/>
  <c r="AF89" i="10"/>
  <c r="K89" i="10"/>
  <c r="AE89" i="10"/>
  <c r="AC89" i="10"/>
  <c r="AD89" i="10"/>
  <c r="AH86" i="10"/>
  <c r="AH83" i="10" s="1"/>
  <c r="Q89" i="10"/>
  <c r="N89" i="10"/>
  <c r="O89" i="10"/>
  <c r="AK86" i="10"/>
  <c r="H89" i="10"/>
  <c r="I89" i="10"/>
  <c r="R89" i="10"/>
  <c r="L89" i="10"/>
  <c r="V89" i="10"/>
  <c r="S89" i="10"/>
  <c r="AJ86" i="10"/>
  <c r="AJ83" i="10" s="1"/>
  <c r="T89" i="10"/>
  <c r="F89" i="10"/>
  <c r="W89" i="10"/>
  <c r="X89" i="10"/>
  <c r="M89" i="10"/>
  <c r="AF86" i="10"/>
  <c r="Y89" i="10"/>
  <c r="U89" i="10"/>
  <c r="G89" i="10"/>
  <c r="AF39" i="10"/>
  <c r="AH39" i="10"/>
  <c r="AI39" i="10"/>
  <c r="AJ39" i="10"/>
  <c r="AK39" i="10"/>
  <c r="Q27" i="17"/>
  <c r="AH11" i="18"/>
  <c r="Z11" i="18"/>
  <c r="F11" i="18"/>
  <c r="L11" i="18"/>
  <c r="N11" i="18"/>
  <c r="AK11" i="18"/>
  <c r="AG11" i="18"/>
  <c r="AC11" i="18"/>
  <c r="Y11" i="18"/>
  <c r="U11" i="18"/>
  <c r="M11" i="18"/>
  <c r="J11" i="18"/>
  <c r="D11" i="18"/>
  <c r="C11" i="18"/>
  <c r="AD11" i="18"/>
  <c r="V11" i="18"/>
  <c r="K11" i="18"/>
  <c r="AJ11" i="18"/>
  <c r="AF11" i="18"/>
  <c r="AB11" i="18"/>
  <c r="X11" i="18"/>
  <c r="Q11" i="18"/>
  <c r="P11" i="18"/>
  <c r="T11" i="18"/>
  <c r="E11" i="18"/>
  <c r="G11" i="18"/>
  <c r="AL11" i="18"/>
  <c r="AI11" i="18"/>
  <c r="AE11" i="18"/>
  <c r="AA11" i="18"/>
  <c r="W11" i="18"/>
  <c r="I11" i="18"/>
  <c r="H11" i="18"/>
  <c r="R11" i="18"/>
  <c r="O11" i="18"/>
  <c r="S96" i="10"/>
  <c r="S66" i="10"/>
  <c r="AL99" i="10"/>
  <c r="AL69" i="10"/>
  <c r="AL92" i="10"/>
  <c r="AL91" i="10"/>
  <c r="CS315" i="2"/>
  <c r="CT315" i="2"/>
  <c r="D45" i="10"/>
  <c r="E45" i="10"/>
  <c r="C45" i="10"/>
  <c r="AR16" i="10" l="1"/>
  <c r="AQ17" i="10"/>
  <c r="AO60" i="10"/>
  <c r="AP59" i="10"/>
  <c r="AL61" i="10"/>
  <c r="AL83" i="10"/>
  <c r="AK83" i="10"/>
  <c r="AF83" i="10"/>
  <c r="AI83" i="10"/>
  <c r="S93" i="10"/>
  <c r="S63" i="10"/>
  <c r="I66" i="10"/>
  <c r="AI66" i="10"/>
  <c r="T66" i="10"/>
  <c r="AB96" i="10"/>
  <c r="V96" i="10"/>
  <c r="J96" i="10"/>
  <c r="AC66" i="10"/>
  <c r="L66" i="10"/>
  <c r="R66" i="10"/>
  <c r="AA96" i="10"/>
  <c r="G66" i="10"/>
  <c r="Q96" i="10"/>
  <c r="AJ96" i="10"/>
  <c r="C66" i="10"/>
  <c r="C63" i="10" s="1"/>
  <c r="U96" i="10"/>
  <c r="AK96" i="10"/>
  <c r="Z66" i="10"/>
  <c r="O96" i="10"/>
  <c r="W96" i="10"/>
  <c r="AL66" i="10"/>
  <c r="P96" i="10"/>
  <c r="AF66" i="10"/>
  <c r="AD96" i="10"/>
  <c r="M66" i="10"/>
  <c r="AG96" i="10"/>
  <c r="F66" i="10"/>
  <c r="F63" i="10" s="1"/>
  <c r="H66" i="10"/>
  <c r="AE96" i="10"/>
  <c r="E96" i="10"/>
  <c r="E93" i="10" s="1"/>
  <c r="X96" i="10"/>
  <c r="K96" i="10"/>
  <c r="D96" i="10"/>
  <c r="D93" i="10" s="1"/>
  <c r="Y66" i="10"/>
  <c r="N66" i="10"/>
  <c r="AH66" i="10"/>
  <c r="X66" i="10"/>
  <c r="R96" i="10"/>
  <c r="AH96" i="10"/>
  <c r="U66" i="10"/>
  <c r="AJ66" i="10"/>
  <c r="G96" i="10"/>
  <c r="Z96" i="10"/>
  <c r="AA66" i="10"/>
  <c r="Q66" i="10"/>
  <c r="C96" i="10"/>
  <c r="C93" i="10" s="1"/>
  <c r="AK66" i="10"/>
  <c r="T96" i="10"/>
  <c r="P66" i="10"/>
  <c r="AB66" i="10"/>
  <c r="V66" i="10"/>
  <c r="E66" i="10"/>
  <c r="E63" i="10" s="1"/>
  <c r="I96" i="10"/>
  <c r="AI96" i="10"/>
  <c r="J66" i="10"/>
  <c r="AC96" i="10"/>
  <c r="L96" i="10"/>
  <c r="AF96" i="10"/>
  <c r="O66" i="10"/>
  <c r="M96" i="10"/>
  <c r="AL96" i="10"/>
  <c r="W66" i="10"/>
  <c r="F96" i="10"/>
  <c r="F93" i="10" s="1"/>
  <c r="AG66" i="10"/>
  <c r="AD66" i="10"/>
  <c r="K66" i="10"/>
  <c r="H96" i="10"/>
  <c r="AE66" i="10"/>
  <c r="D66" i="10"/>
  <c r="D63" i="10" s="1"/>
  <c r="Y96" i="10"/>
  <c r="N96" i="10"/>
  <c r="C88" i="10"/>
  <c r="C82" i="10" s="1"/>
  <c r="C81" i="10"/>
  <c r="E34" i="10"/>
  <c r="E82" i="10"/>
  <c r="E81" i="10"/>
  <c r="D82" i="10"/>
  <c r="D81" i="10"/>
  <c r="D34" i="10"/>
  <c r="C34" i="10"/>
  <c r="AQ59" i="10" l="1"/>
  <c r="AP60" i="10"/>
  <c r="AS16" i="10"/>
  <c r="AR17" i="10"/>
  <c r="M93" i="10"/>
  <c r="T93" i="10"/>
  <c r="AD93" i="10"/>
  <c r="N93" i="10"/>
  <c r="Y93" i="10"/>
  <c r="AL93" i="10"/>
  <c r="L93" i="10"/>
  <c r="I93" i="10"/>
  <c r="AE93" i="10"/>
  <c r="AK93" i="10"/>
  <c r="Q93" i="10"/>
  <c r="AB93" i="10"/>
  <c r="U93" i="10"/>
  <c r="H93" i="10"/>
  <c r="Z93" i="10"/>
  <c r="X93" i="10"/>
  <c r="O93" i="10"/>
  <c r="AA93" i="10"/>
  <c r="J93" i="10"/>
  <c r="AC93" i="10"/>
  <c r="K93" i="10"/>
  <c r="W93" i="10"/>
  <c r="AH93" i="10"/>
  <c r="AF93" i="10"/>
  <c r="AI93" i="10"/>
  <c r="G93" i="10"/>
  <c r="R93" i="10"/>
  <c r="AG93" i="10"/>
  <c r="P93" i="10"/>
  <c r="AJ93" i="10"/>
  <c r="V93" i="10"/>
  <c r="J63" i="10"/>
  <c r="AK63" i="10"/>
  <c r="AF63" i="10"/>
  <c r="W63" i="10"/>
  <c r="AD63" i="10"/>
  <c r="P63" i="10"/>
  <c r="Q63" i="10"/>
  <c r="AJ63" i="10"/>
  <c r="X63" i="10"/>
  <c r="M63" i="10"/>
  <c r="AL63" i="10"/>
  <c r="L63" i="10"/>
  <c r="O63" i="10"/>
  <c r="V63" i="10"/>
  <c r="N63" i="10"/>
  <c r="AI63" i="10"/>
  <c r="K63" i="10"/>
  <c r="AB63" i="10"/>
  <c r="Y63" i="10"/>
  <c r="Z63" i="10"/>
  <c r="R63" i="10"/>
  <c r="I63" i="10"/>
  <c r="AE63" i="10"/>
  <c r="AG63" i="10"/>
  <c r="AA63" i="10"/>
  <c r="U63" i="10"/>
  <c r="AH63" i="10"/>
  <c r="H63" i="10"/>
  <c r="G63" i="10"/>
  <c r="AC63" i="10"/>
  <c r="T63" i="10"/>
  <c r="C35" i="10"/>
  <c r="E35" i="10"/>
  <c r="D35" i="10"/>
  <c r="AT16" i="10" l="1"/>
  <c r="AS17" i="10"/>
  <c r="AR59" i="10"/>
  <c r="AQ60" i="10"/>
  <c r="AA31" i="10"/>
  <c r="AE24" i="10"/>
  <c r="AE18" i="10" s="1"/>
  <c r="AB41" i="10"/>
  <c r="AB23" i="18" s="1"/>
  <c r="P24" i="10"/>
  <c r="P18" i="10" s="1"/>
  <c r="AD24" i="10"/>
  <c r="AD18" i="10" s="1"/>
  <c r="U24" i="10"/>
  <c r="U18" i="10" s="1"/>
  <c r="H24" i="10"/>
  <c r="H18" i="10" s="1"/>
  <c r="AC24" i="10"/>
  <c r="AC18" i="10" s="1"/>
  <c r="M24" i="10"/>
  <c r="M18" i="10" s="1"/>
  <c r="L24" i="10"/>
  <c r="L18" i="10" s="1"/>
  <c r="AE41" i="10"/>
  <c r="AE23" i="18" s="1"/>
  <c r="AD41" i="10"/>
  <c r="AD23" i="18" s="1"/>
  <c r="AC41" i="10"/>
  <c r="AC23" i="18" s="1"/>
  <c r="AS59" i="10" l="1"/>
  <c r="AR60" i="10"/>
  <c r="AT17" i="10"/>
  <c r="AU16" i="10"/>
  <c r="AD86" i="10"/>
  <c r="AD83" i="10" s="1"/>
  <c r="AB86" i="10"/>
  <c r="AB83" i="10" s="1"/>
  <c r="AE86" i="10"/>
  <c r="AE83" i="10" s="1"/>
  <c r="AC86" i="10"/>
  <c r="AC83" i="10" s="1"/>
  <c r="W54" i="10"/>
  <c r="W48" i="10" s="1"/>
  <c r="W31" i="10"/>
  <c r="W32" i="10" s="1"/>
  <c r="W29" i="10" s="1"/>
  <c r="Z54" i="10"/>
  <c r="Z48" i="10" s="1"/>
  <c r="AA54" i="10"/>
  <c r="AA32" i="10"/>
  <c r="AA29" i="10" s="1"/>
  <c r="AA28" i="10"/>
  <c r="C54" i="10"/>
  <c r="C55" i="10" s="1"/>
  <c r="C49" i="10" s="1"/>
  <c r="R54" i="10"/>
  <c r="R48" i="10" s="1"/>
  <c r="Y54" i="10"/>
  <c r="Y48" i="10" s="1"/>
  <c r="R31" i="10"/>
  <c r="R32" i="10" s="1"/>
  <c r="R29" i="10" s="1"/>
  <c r="X54" i="10"/>
  <c r="X55" i="10" s="1"/>
  <c r="X49" i="10" s="1"/>
  <c r="T54" i="10"/>
  <c r="T48" i="10" s="1"/>
  <c r="M31" i="10"/>
  <c r="M28" i="10" s="1"/>
  <c r="P31" i="10"/>
  <c r="P32" i="10" s="1"/>
  <c r="P29" i="10" s="1"/>
  <c r="J54" i="10"/>
  <c r="J48" i="10" s="1"/>
  <c r="J31" i="10"/>
  <c r="J32" i="10" s="1"/>
  <c r="J29" i="10" s="1"/>
  <c r="I54" i="10"/>
  <c r="I55" i="10" s="1"/>
  <c r="I49" i="10" s="1"/>
  <c r="H54" i="10"/>
  <c r="H48" i="10" s="1"/>
  <c r="K54" i="10"/>
  <c r="K55" i="10" s="1"/>
  <c r="K49" i="10" s="1"/>
  <c r="F54" i="10"/>
  <c r="F55" i="10" s="1"/>
  <c r="F49" i="10" s="1"/>
  <c r="I31" i="10"/>
  <c r="I32" i="10" s="1"/>
  <c r="I29" i="10" s="1"/>
  <c r="F31" i="10"/>
  <c r="F32" i="10" s="1"/>
  <c r="F29" i="10" s="1"/>
  <c r="Q54" i="10"/>
  <c r="Q48" i="10" s="1"/>
  <c r="S31" i="10"/>
  <c r="S32" i="10" s="1"/>
  <c r="S29" i="10" s="1"/>
  <c r="L54" i="10"/>
  <c r="L48" i="10" s="1"/>
  <c r="O54" i="10"/>
  <c r="O48" i="10" s="1"/>
  <c r="E54" i="10"/>
  <c r="E55" i="10" s="1"/>
  <c r="E49" i="10" s="1"/>
  <c r="S54" i="10"/>
  <c r="S55" i="10" s="1"/>
  <c r="S49" i="10" s="1"/>
  <c r="U54" i="10"/>
  <c r="U48" i="10" s="1"/>
  <c r="E31" i="10"/>
  <c r="E32" i="10" s="1"/>
  <c r="E29" i="10" s="1"/>
  <c r="P54" i="10"/>
  <c r="P55" i="10" s="1"/>
  <c r="P49" i="10" s="1"/>
  <c r="N31" i="10"/>
  <c r="N32" i="10" s="1"/>
  <c r="N29" i="10" s="1"/>
  <c r="G54" i="10"/>
  <c r="G48" i="10" s="1"/>
  <c r="V54" i="10"/>
  <c r="V48" i="10" s="1"/>
  <c r="D54" i="10"/>
  <c r="D48" i="10" s="1"/>
  <c r="Q31" i="10"/>
  <c r="Q32" i="10" s="1"/>
  <c r="Q29" i="10" s="1"/>
  <c r="N54" i="10"/>
  <c r="N55" i="10" s="1"/>
  <c r="N49" i="10" s="1"/>
  <c r="M54" i="10"/>
  <c r="M55" i="10" s="1"/>
  <c r="M49" i="10" s="1"/>
  <c r="T31" i="10"/>
  <c r="H31" i="10"/>
  <c r="V31" i="10"/>
  <c r="G31" i="10"/>
  <c r="K31" i="10"/>
  <c r="L31" i="10"/>
  <c r="X31" i="10"/>
  <c r="C31" i="10"/>
  <c r="Y31" i="10"/>
  <c r="Z31" i="10"/>
  <c r="D31" i="10"/>
  <c r="U31" i="10"/>
  <c r="O31" i="10"/>
  <c r="K24" i="10"/>
  <c r="K18" i="10" s="1"/>
  <c r="T24" i="10"/>
  <c r="T18" i="10" s="1"/>
  <c r="D24" i="10"/>
  <c r="D18" i="10" s="1"/>
  <c r="AB24" i="10"/>
  <c r="AB18" i="10" s="1"/>
  <c r="F24" i="10"/>
  <c r="F18" i="10" s="1"/>
  <c r="E24" i="10"/>
  <c r="E18" i="10" s="1"/>
  <c r="J24" i="10"/>
  <c r="J18" i="10" s="1"/>
  <c r="V24" i="10"/>
  <c r="V18" i="10" s="1"/>
  <c r="X24" i="10"/>
  <c r="X18" i="10" s="1"/>
  <c r="I24" i="10"/>
  <c r="I18" i="10" s="1"/>
  <c r="AA24" i="10"/>
  <c r="AA18" i="10" s="1"/>
  <c r="R24" i="10"/>
  <c r="R18" i="10" s="1"/>
  <c r="C24" i="10"/>
  <c r="C18" i="10" s="1"/>
  <c r="O24" i="10"/>
  <c r="O18" i="10" s="1"/>
  <c r="W24" i="10"/>
  <c r="W18" i="10" s="1"/>
  <c r="Y24" i="10"/>
  <c r="Y18" i="10" s="1"/>
  <c r="G24" i="10"/>
  <c r="G18" i="10" s="1"/>
  <c r="Q24" i="10"/>
  <c r="Q18" i="10" s="1"/>
  <c r="Z24" i="10"/>
  <c r="Z18" i="10" s="1"/>
  <c r="S24" i="10"/>
  <c r="S18" i="10" s="1"/>
  <c r="N24" i="10"/>
  <c r="N18" i="10" s="1"/>
  <c r="H25" i="10"/>
  <c r="H19" i="10" s="1"/>
  <c r="AC25" i="10"/>
  <c r="AC19" i="10" s="1"/>
  <c r="AE25" i="10"/>
  <c r="AE19" i="10" s="1"/>
  <c r="U25" i="10"/>
  <c r="U19" i="10" s="1"/>
  <c r="AD25" i="10"/>
  <c r="AD19" i="10" s="1"/>
  <c r="L25" i="10"/>
  <c r="L19" i="10" s="1"/>
  <c r="M25" i="10"/>
  <c r="M19" i="10" s="1"/>
  <c r="P25" i="10"/>
  <c r="P19" i="10" s="1"/>
  <c r="AD38" i="10"/>
  <c r="AD42" i="10"/>
  <c r="AD39" i="10" s="1"/>
  <c r="AE38" i="10"/>
  <c r="AE42" i="10"/>
  <c r="AE39" i="10" s="1"/>
  <c r="AC38" i="10"/>
  <c r="AC42" i="10"/>
  <c r="AC39" i="10" s="1"/>
  <c r="AB38" i="10"/>
  <c r="AB42" i="10"/>
  <c r="AB39" i="10" s="1"/>
  <c r="AV16" i="10" l="1"/>
  <c r="AU17" i="10"/>
  <c r="AT59" i="10"/>
  <c r="AS60" i="10"/>
  <c r="W55" i="10"/>
  <c r="W49" i="10" s="1"/>
  <c r="Z55" i="10"/>
  <c r="Z49" i="10" s="1"/>
  <c r="W28" i="10"/>
  <c r="C48" i="10"/>
  <c r="AA55" i="10"/>
  <c r="AA49" i="10" s="1"/>
  <c r="AA48" i="10"/>
  <c r="Z41" i="10"/>
  <c r="AA41" i="10"/>
  <c r="AA23" i="18" s="1"/>
  <c r="Y55" i="10"/>
  <c r="Y49" i="10" s="1"/>
  <c r="R55" i="10"/>
  <c r="R49" i="10" s="1"/>
  <c r="S28" i="10"/>
  <c r="T55" i="10"/>
  <c r="T49" i="10" s="1"/>
  <c r="M32" i="10"/>
  <c r="M29" i="10" s="1"/>
  <c r="J55" i="10"/>
  <c r="J49" i="10" s="1"/>
  <c r="R28" i="10"/>
  <c r="Y41" i="10"/>
  <c r="X48" i="10"/>
  <c r="X41" i="10"/>
  <c r="W41" i="10"/>
  <c r="U55" i="10"/>
  <c r="U49" i="10" s="1"/>
  <c r="P28" i="10"/>
  <c r="O55" i="10"/>
  <c r="O49" i="10" s="1"/>
  <c r="E28" i="10"/>
  <c r="H55" i="10"/>
  <c r="H49" i="10" s="1"/>
  <c r="F28" i="10"/>
  <c r="V55" i="10"/>
  <c r="V49" i="10" s="1"/>
  <c r="J41" i="10"/>
  <c r="Q28" i="10"/>
  <c r="J28" i="10"/>
  <c r="F48" i="10"/>
  <c r="O41" i="10"/>
  <c r="S48" i="10"/>
  <c r="N28" i="10"/>
  <c r="N48" i="10"/>
  <c r="L55" i="10"/>
  <c r="L49" i="10" s="1"/>
  <c r="I48" i="10"/>
  <c r="I28" i="10"/>
  <c r="M48" i="10"/>
  <c r="V25" i="10"/>
  <c r="V19" i="10" s="1"/>
  <c r="C41" i="10"/>
  <c r="E48" i="10"/>
  <c r="Q55" i="10"/>
  <c r="Q49" i="10" s="1"/>
  <c r="K48" i="10"/>
  <c r="P48" i="10"/>
  <c r="D55" i="10"/>
  <c r="D49" i="10" s="1"/>
  <c r="P41" i="10"/>
  <c r="P23" i="18" s="1"/>
  <c r="D41" i="10"/>
  <c r="E41" i="10"/>
  <c r="E23" i="18" s="1"/>
  <c r="G55" i="10"/>
  <c r="G49" i="10" s="1"/>
  <c r="G41" i="10"/>
  <c r="G23" i="18" s="1"/>
  <c r="K25" i="10"/>
  <c r="K19" i="10" s="1"/>
  <c r="U41" i="10"/>
  <c r="R41" i="10"/>
  <c r="L41" i="10"/>
  <c r="L23" i="18" s="1"/>
  <c r="F41" i="10"/>
  <c r="F23" i="18" s="1"/>
  <c r="K41" i="10"/>
  <c r="K23" i="18" s="1"/>
  <c r="Q41" i="10"/>
  <c r="Q23" i="18" s="1"/>
  <c r="T41" i="10"/>
  <c r="T23" i="18" s="1"/>
  <c r="I41" i="10"/>
  <c r="I23" i="18" s="1"/>
  <c r="N41" i="10"/>
  <c r="N23" i="18" s="1"/>
  <c r="V41" i="10"/>
  <c r="V23" i="18" s="1"/>
  <c r="M41" i="10"/>
  <c r="H41" i="10"/>
  <c r="S41" i="10"/>
  <c r="S23" i="18" s="1"/>
  <c r="AB25" i="10"/>
  <c r="AB19" i="10" s="1"/>
  <c r="D25" i="10"/>
  <c r="D19" i="10" s="1"/>
  <c r="T25" i="10"/>
  <c r="T19" i="10" s="1"/>
  <c r="Y28" i="10"/>
  <c r="Y32" i="10"/>
  <c r="Y29" i="10" s="1"/>
  <c r="K32" i="10"/>
  <c r="K29" i="10" s="1"/>
  <c r="K28" i="10"/>
  <c r="E25" i="10"/>
  <c r="E19" i="10" s="1"/>
  <c r="D32" i="10"/>
  <c r="D29" i="10" s="1"/>
  <c r="D28" i="10"/>
  <c r="C32" i="10"/>
  <c r="C29" i="10" s="1"/>
  <c r="C28" i="10"/>
  <c r="G32" i="10"/>
  <c r="G29" i="10" s="1"/>
  <c r="G28" i="10"/>
  <c r="V28" i="10"/>
  <c r="V32" i="10"/>
  <c r="V29" i="10" s="1"/>
  <c r="U28" i="10"/>
  <c r="U32" i="10"/>
  <c r="U29" i="10" s="1"/>
  <c r="H32" i="10"/>
  <c r="H29" i="10" s="1"/>
  <c r="H28" i="10"/>
  <c r="Z32" i="10"/>
  <c r="Z29" i="10" s="1"/>
  <c r="Z28" i="10"/>
  <c r="T32" i="10"/>
  <c r="T29" i="10" s="1"/>
  <c r="T28" i="10"/>
  <c r="O32" i="10"/>
  <c r="O29" i="10" s="1"/>
  <c r="O28" i="10"/>
  <c r="X32" i="10"/>
  <c r="X29" i="10" s="1"/>
  <c r="X28" i="10"/>
  <c r="L32" i="10"/>
  <c r="L29" i="10" s="1"/>
  <c r="L28" i="10"/>
  <c r="O25" i="10"/>
  <c r="O19" i="10" s="1"/>
  <c r="R25" i="10"/>
  <c r="R19" i="10" s="1"/>
  <c r="X25" i="10"/>
  <c r="X19" i="10" s="1"/>
  <c r="F25" i="10"/>
  <c r="F19" i="10" s="1"/>
  <c r="I25" i="10"/>
  <c r="I19" i="10" s="1"/>
  <c r="Z25" i="10"/>
  <c r="Z19" i="10" s="1"/>
  <c r="G25" i="10"/>
  <c r="G19" i="10" s="1"/>
  <c r="C25" i="10"/>
  <c r="C19" i="10" s="1"/>
  <c r="Y25" i="10"/>
  <c r="Y19" i="10" s="1"/>
  <c r="N25" i="10"/>
  <c r="N19" i="10" s="1"/>
  <c r="S25" i="10"/>
  <c r="S19" i="10" s="1"/>
  <c r="J25" i="10"/>
  <c r="J19" i="10" s="1"/>
  <c r="Q25" i="10"/>
  <c r="Q19" i="10" s="1"/>
  <c r="AA25" i="10"/>
  <c r="AA19" i="10" s="1"/>
  <c r="W25" i="10"/>
  <c r="W19" i="10" s="1"/>
  <c r="AU59" i="10" l="1"/>
  <c r="AT60" i="10"/>
  <c r="AW16" i="10"/>
  <c r="AV17" i="10"/>
  <c r="N86" i="10"/>
  <c r="N83" i="10" s="1"/>
  <c r="F86" i="10"/>
  <c r="F83" i="10" s="1"/>
  <c r="T86" i="10"/>
  <c r="T83" i="10" s="1"/>
  <c r="L86" i="10"/>
  <c r="L83" i="10" s="1"/>
  <c r="G86" i="10"/>
  <c r="G83" i="10" s="1"/>
  <c r="P86" i="10"/>
  <c r="P83" i="10" s="1"/>
  <c r="S86" i="10"/>
  <c r="S83" i="10" s="1"/>
  <c r="K86" i="10"/>
  <c r="K83" i="10" s="1"/>
  <c r="E86" i="10"/>
  <c r="E83" i="10" s="1"/>
  <c r="AA86" i="10"/>
  <c r="AA83" i="10" s="1"/>
  <c r="I86" i="10"/>
  <c r="I83" i="10" s="1"/>
  <c r="V86" i="10"/>
  <c r="V83" i="10" s="1"/>
  <c r="Q86" i="10"/>
  <c r="Q83" i="10" s="1"/>
  <c r="U42" i="10"/>
  <c r="U39" i="10" s="1"/>
  <c r="U23" i="18"/>
  <c r="C42" i="10"/>
  <c r="C39" i="10" s="1"/>
  <c r="C23" i="18"/>
  <c r="Y38" i="10"/>
  <c r="Y23" i="18"/>
  <c r="H42" i="10"/>
  <c r="H39" i="10" s="1"/>
  <c r="H23" i="18"/>
  <c r="D38" i="10"/>
  <c r="D23" i="18"/>
  <c r="O42" i="10"/>
  <c r="O39" i="10" s="1"/>
  <c r="O23" i="18"/>
  <c r="J38" i="10"/>
  <c r="J23" i="18"/>
  <c r="W38" i="10"/>
  <c r="W23" i="18"/>
  <c r="Z38" i="10"/>
  <c r="Z23" i="18"/>
  <c r="M42" i="10"/>
  <c r="M39" i="10" s="1"/>
  <c r="M23" i="18"/>
  <c r="X38" i="10"/>
  <c r="X23" i="18"/>
  <c r="R42" i="10"/>
  <c r="R39" i="10" s="1"/>
  <c r="R23" i="18"/>
  <c r="AA38" i="10"/>
  <c r="AA42" i="10"/>
  <c r="AA39" i="10" s="1"/>
  <c r="Z42" i="10"/>
  <c r="Z39" i="10" s="1"/>
  <c r="O38" i="10"/>
  <c r="X42" i="10"/>
  <c r="X39" i="10" s="1"/>
  <c r="Y42" i="10"/>
  <c r="Y39" i="10" s="1"/>
  <c r="W42" i="10"/>
  <c r="W39" i="10" s="1"/>
  <c r="J42" i="10"/>
  <c r="J39" i="10" s="1"/>
  <c r="D42" i="10"/>
  <c r="D39" i="10" s="1"/>
  <c r="C38" i="10"/>
  <c r="H38" i="10"/>
  <c r="R38" i="10"/>
  <c r="M38" i="10"/>
  <c r="U38" i="10"/>
  <c r="E42" i="10"/>
  <c r="E39" i="10" s="1"/>
  <c r="E38" i="10"/>
  <c r="P38" i="10"/>
  <c r="P42" i="10"/>
  <c r="P39" i="10" s="1"/>
  <c r="G38" i="10"/>
  <c r="G42" i="10"/>
  <c r="G39" i="10" s="1"/>
  <c r="L38" i="10"/>
  <c r="L42" i="10"/>
  <c r="L39" i="10" s="1"/>
  <c r="T38" i="10"/>
  <c r="T42" i="10"/>
  <c r="T39" i="10" s="1"/>
  <c r="V42" i="10"/>
  <c r="V39" i="10" s="1"/>
  <c r="V38" i="10"/>
  <c r="Q38" i="10"/>
  <c r="Q42" i="10"/>
  <c r="Q39" i="10" s="1"/>
  <c r="S38" i="10"/>
  <c r="S42" i="10"/>
  <c r="S39" i="10" s="1"/>
  <c r="N38" i="10"/>
  <c r="N42" i="10"/>
  <c r="N39" i="10" s="1"/>
  <c r="K38" i="10"/>
  <c r="K42" i="10"/>
  <c r="K39" i="10" s="1"/>
  <c r="I42" i="10"/>
  <c r="I39" i="10" s="1"/>
  <c r="I38" i="10"/>
  <c r="F38" i="10"/>
  <c r="F42" i="10"/>
  <c r="F39" i="10" s="1"/>
  <c r="AW17" i="10" l="1"/>
  <c r="AX16" i="10"/>
  <c r="AV59" i="10"/>
  <c r="AU60" i="10"/>
  <c r="R86" i="10"/>
  <c r="R83" i="10" s="1"/>
  <c r="M86" i="10"/>
  <c r="M83" i="10" s="1"/>
  <c r="W86" i="10"/>
  <c r="W83" i="10" s="1"/>
  <c r="O86" i="10"/>
  <c r="O83" i="10" s="1"/>
  <c r="H86" i="10"/>
  <c r="H83" i="10" s="1"/>
  <c r="C86" i="10"/>
  <c r="C83" i="10" s="1"/>
  <c r="X86" i="10"/>
  <c r="X83" i="10" s="1"/>
  <c r="Z86" i="10"/>
  <c r="Z83" i="10" s="1"/>
  <c r="J86" i="10"/>
  <c r="J83" i="10" s="1"/>
  <c r="D86" i="10"/>
  <c r="D83" i="10" s="1"/>
  <c r="Y86" i="10"/>
  <c r="Y83" i="10" s="1"/>
  <c r="U86" i="10"/>
  <c r="U83" i="10" s="1"/>
  <c r="AV60" i="10" l="1"/>
  <c r="AW59" i="10"/>
  <c r="AY16" i="10"/>
  <c r="AX17" i="10"/>
  <c r="AZ16" i="10" l="1"/>
  <c r="AY17" i="10"/>
  <c r="AW60" i="10"/>
  <c r="AX59" i="10"/>
  <c r="AY59" i="10" l="1"/>
  <c r="AX60" i="10"/>
  <c r="BA16" i="10"/>
  <c r="AZ17" i="10"/>
  <c r="BB16" i="10" l="1"/>
  <c r="BA17" i="10"/>
  <c r="AZ59" i="10"/>
  <c r="AY60" i="10"/>
  <c r="BA59" i="10" l="1"/>
  <c r="AZ60" i="10"/>
  <c r="BC16" i="10"/>
  <c r="BB17" i="10"/>
  <c r="BC17" i="10" l="1"/>
  <c r="BD16" i="10"/>
  <c r="BB59" i="10"/>
  <c r="BA60" i="10"/>
  <c r="BE16" i="10" l="1"/>
  <c r="BD17" i="10"/>
  <c r="BC59" i="10"/>
  <c r="BB60" i="10"/>
  <c r="BF16" i="10" l="1"/>
  <c r="BE17" i="10"/>
  <c r="BC60" i="10"/>
  <c r="BD59" i="10"/>
  <c r="BE59" i="10" l="1"/>
  <c r="BD60" i="10"/>
  <c r="BF17" i="10"/>
  <c r="BG16" i="10"/>
  <c r="BH16" i="10" l="1"/>
  <c r="BG17" i="10"/>
  <c r="BF59" i="10"/>
  <c r="BE60" i="10"/>
  <c r="BI16" i="10" l="1"/>
  <c r="BH17" i="10"/>
  <c r="BF60" i="10"/>
  <c r="BG59" i="10"/>
  <c r="BG60" i="10" l="1"/>
  <c r="BH59" i="10"/>
  <c r="BJ16" i="10"/>
  <c r="BI17" i="10"/>
  <c r="BI59" i="10" l="1"/>
  <c r="BH60" i="10"/>
  <c r="BK16" i="10"/>
  <c r="BJ17" i="10"/>
  <c r="BJ59" i="10" l="1"/>
  <c r="BI60" i="10"/>
  <c r="BL16" i="10"/>
  <c r="BK17" i="10"/>
  <c r="BJ60" i="10" l="1"/>
  <c r="BK59" i="10"/>
  <c r="BM16" i="10"/>
  <c r="BL17" i="10"/>
  <c r="BK60" i="10" l="1"/>
  <c r="BL59" i="10"/>
  <c r="BN16" i="10"/>
  <c r="BM17" i="10"/>
  <c r="BM59" i="10" l="1"/>
  <c r="BL60" i="10"/>
  <c r="BN17" i="10"/>
  <c r="BO16" i="10"/>
  <c r="BP16" i="10" l="1"/>
  <c r="BO17" i="10"/>
  <c r="BN59" i="10"/>
  <c r="BM60" i="10"/>
  <c r="BQ16" i="10" l="1"/>
  <c r="BP17" i="10"/>
  <c r="BO59" i="10"/>
  <c r="BN60" i="10"/>
  <c r="BQ17" i="10" l="1"/>
  <c r="BR16" i="10"/>
  <c r="BO60" i="10"/>
  <c r="BP59" i="10"/>
  <c r="BQ59" i="10" l="1"/>
  <c r="BP60" i="10"/>
  <c r="BS16" i="10"/>
  <c r="BR17" i="10"/>
  <c r="BQ60" i="10" l="1"/>
  <c r="BR59" i="10"/>
  <c r="BS17" i="10"/>
  <c r="BT16" i="10"/>
  <c r="BR60" i="10" l="1"/>
  <c r="BS59" i="10"/>
  <c r="BT17" i="10"/>
  <c r="BU16" i="10"/>
  <c r="BV16" i="10" l="1"/>
  <c r="BU17" i="10"/>
  <c r="BT59" i="10"/>
  <c r="BS60" i="10"/>
  <c r="BV17" i="10" l="1"/>
  <c r="BW16" i="10"/>
  <c r="BT60" i="10"/>
  <c r="BU59" i="10"/>
  <c r="BV59" i="10" l="1"/>
  <c r="BU60" i="10"/>
  <c r="BW17" i="10"/>
  <c r="BX16" i="10"/>
  <c r="BY16" i="10" l="1"/>
  <c r="BX17" i="10"/>
  <c r="BW59" i="10"/>
  <c r="BV60" i="10"/>
  <c r="BZ16" i="10" l="1"/>
  <c r="BY17" i="10"/>
  <c r="BW60" i="10"/>
  <c r="BX59" i="10"/>
  <c r="BX60" i="10" l="1"/>
  <c r="BY59" i="10"/>
  <c r="BZ17" i="10"/>
  <c r="CA16" i="10"/>
  <c r="CA17" i="10" l="1"/>
  <c r="CB16" i="10"/>
  <c r="BZ59" i="10"/>
  <c r="BY60" i="10"/>
  <c r="CC16" i="10" l="1"/>
  <c r="CB17" i="10"/>
  <c r="CA59" i="10"/>
  <c r="BZ60" i="10"/>
  <c r="CC17" i="10" l="1"/>
  <c r="CD16" i="10"/>
  <c r="CA60" i="10"/>
  <c r="CB59" i="10"/>
  <c r="CB60" i="10" l="1"/>
  <c r="CC59" i="10"/>
  <c r="CE16" i="10"/>
  <c r="CD17" i="10"/>
  <c r="CC60" i="10" l="1"/>
  <c r="CD59" i="10"/>
  <c r="CF16" i="10"/>
  <c r="CE17" i="10"/>
  <c r="CE59" i="10" l="1"/>
  <c r="CD60" i="10"/>
  <c r="CF17" i="10"/>
  <c r="CG16" i="10"/>
  <c r="CF59" i="10" l="1"/>
  <c r="CE60" i="10"/>
  <c r="CH16" i="10"/>
  <c r="CG17" i="10"/>
  <c r="CG59" i="10" l="1"/>
  <c r="CF60" i="10"/>
  <c r="CH17" i="10"/>
  <c r="CI16" i="10"/>
  <c r="CJ16" i="10" l="1"/>
  <c r="CI17" i="10"/>
  <c r="CG60" i="10"/>
  <c r="CH59" i="10"/>
  <c r="CH60" i="10" l="1"/>
  <c r="CI59" i="10"/>
  <c r="CJ17" i="10"/>
  <c r="CK16" i="10"/>
  <c r="CL16" i="10" l="1"/>
  <c r="CK17" i="10"/>
  <c r="CJ59" i="10"/>
  <c r="CI60" i="10"/>
  <c r="CM16" i="10" l="1"/>
  <c r="CL17" i="10"/>
  <c r="CK59" i="10"/>
  <c r="CJ60" i="10"/>
  <c r="CN16" i="10" l="1"/>
  <c r="CM17" i="10"/>
  <c r="CK60" i="10"/>
  <c r="CL59" i="10"/>
  <c r="CM59" i="10" l="1"/>
  <c r="CL60" i="10"/>
  <c r="CN17" i="10"/>
  <c r="CO16" i="10"/>
  <c r="CO17" i="10" l="1"/>
  <c r="CP16" i="10"/>
  <c r="CN59" i="10"/>
  <c r="CM60" i="10"/>
  <c r="CQ16" i="10" l="1"/>
  <c r="CP17" i="10"/>
  <c r="CO59" i="10"/>
  <c r="CN60" i="10"/>
  <c r="CR16" i="10" l="1"/>
  <c r="CQ17" i="10"/>
  <c r="CO60" i="10"/>
  <c r="CP59" i="10"/>
  <c r="CQ59" i="10" l="1"/>
  <c r="CP60" i="10"/>
  <c r="CR17" i="10"/>
  <c r="CS16" i="10"/>
  <c r="CT16" i="10" l="1"/>
  <c r="CS17" i="10"/>
  <c r="CR59" i="10"/>
  <c r="CQ60" i="10"/>
  <c r="CU16" i="10" l="1"/>
  <c r="CT17" i="10"/>
  <c r="CS59" i="10"/>
  <c r="CR60" i="10"/>
  <c r="CU17" i="10" l="1"/>
  <c r="CV16" i="10"/>
  <c r="CT59" i="10"/>
  <c r="CS60" i="10"/>
  <c r="CW16" i="10" l="1"/>
  <c r="CV17" i="10"/>
  <c r="CT60" i="10"/>
  <c r="CU59" i="10"/>
  <c r="CU60" i="10" l="1"/>
  <c r="CV59" i="10"/>
  <c r="CX16" i="10"/>
  <c r="CW17" i="10"/>
  <c r="CV60" i="10" l="1"/>
  <c r="CW59" i="10"/>
  <c r="CY16" i="10"/>
  <c r="CX17" i="10"/>
  <c r="CZ16" i="10" l="1"/>
  <c r="CY17" i="10"/>
  <c r="CW60" i="10"/>
  <c r="CX59" i="10"/>
  <c r="CY59" i="10" l="1"/>
  <c r="CX60" i="10"/>
  <c r="CZ17" i="10"/>
  <c r="DA16" i="10"/>
  <c r="DB16" i="10" l="1"/>
  <c r="DA17" i="10"/>
  <c r="CZ59" i="10"/>
  <c r="CY60" i="10"/>
  <c r="DC16" i="10" l="1"/>
  <c r="DB17" i="10"/>
  <c r="DA59" i="10"/>
  <c r="CZ60" i="10"/>
  <c r="DD16" i="10" l="1"/>
  <c r="DC17" i="10"/>
  <c r="DA60" i="10"/>
  <c r="DB59" i="10"/>
  <c r="DC59" i="10" l="1"/>
  <c r="DB60" i="10"/>
  <c r="DE16" i="10"/>
  <c r="DD17" i="10"/>
  <c r="DD59" i="10" l="1"/>
  <c r="DC60" i="10"/>
  <c r="DF16" i="10"/>
  <c r="DE17" i="10"/>
  <c r="DE59" i="10" l="1"/>
  <c r="DD60" i="10"/>
  <c r="DF17" i="10"/>
  <c r="DG16" i="10"/>
  <c r="DF59" i="10" l="1"/>
  <c r="DE60" i="10"/>
  <c r="DH16" i="10"/>
  <c r="DG17" i="10"/>
  <c r="DG59" i="10" l="1"/>
  <c r="DF60" i="10"/>
  <c r="DI16" i="10"/>
  <c r="DH17" i="10"/>
  <c r="DH59" i="10" l="1"/>
  <c r="DG60" i="10"/>
  <c r="DI17" i="10"/>
  <c r="DJ16" i="10"/>
  <c r="DI59" i="10" l="1"/>
  <c r="DH60" i="10"/>
  <c r="DJ17" i="10"/>
  <c r="DK16" i="10"/>
  <c r="DL16" i="10" l="1"/>
  <c r="DK17" i="10"/>
  <c r="DI60" i="10"/>
  <c r="DJ59" i="10"/>
  <c r="DK59" i="10" l="1"/>
  <c r="DJ60" i="10"/>
  <c r="DM16" i="10"/>
  <c r="DL17" i="10"/>
  <c r="DL59" i="10" l="1"/>
  <c r="DK60" i="10"/>
  <c r="DN16" i="10"/>
  <c r="DM17" i="10"/>
  <c r="DM59" i="10" l="1"/>
  <c r="DL60" i="10"/>
  <c r="DN17" i="10"/>
  <c r="DO16" i="10"/>
  <c r="DP16" i="10" l="1"/>
  <c r="DO17" i="10"/>
  <c r="DN59" i="10"/>
  <c r="DM60" i="10"/>
  <c r="DO59" i="10" l="1"/>
  <c r="DN60" i="10"/>
  <c r="DQ16" i="10"/>
  <c r="DP17" i="10"/>
  <c r="DP59" i="10" l="1"/>
  <c r="DO60" i="10"/>
  <c r="DQ17" i="10"/>
  <c r="DR16" i="10"/>
  <c r="DR17" i="10" s="1"/>
  <c r="DQ59" i="10" l="1"/>
  <c r="DP60" i="10"/>
  <c r="DQ60" i="10" l="1"/>
  <c r="DR59" i="10"/>
  <c r="DR60" i="10"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Бондаренко Юрий Валентинович</author>
  </authors>
  <commentList>
    <comment ref="A10" authorId="0" shapeId="0" xr:uid="{00000000-0006-0000-0000-000001000000}">
      <text>
        <r>
          <rPr>
            <b/>
            <sz val="10"/>
            <color indexed="81"/>
            <rFont val="Tahoma"/>
            <family val="2"/>
            <charset val="204"/>
          </rPr>
          <t>Комментарии</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Ротов Александр Сергеевич</author>
  </authors>
  <commentList>
    <comment ref="AB5" authorId="0" shapeId="0" xr:uid="{00000000-0006-0000-0100-000001000000}">
      <text>
        <r>
          <rPr>
            <sz val="9"/>
            <color indexed="81"/>
            <rFont val="Tahoma"/>
            <family val="2"/>
            <charset val="204"/>
          </rPr>
          <t>макс МТ в текущих условиях (нехватка площадей)</t>
        </r>
      </text>
    </comment>
    <comment ref="AC5" authorId="0" shapeId="0" xr:uid="{00000000-0006-0000-0100-000002000000}">
      <text>
        <r>
          <rPr>
            <sz val="9"/>
            <color indexed="81"/>
            <rFont val="Tahoma"/>
            <family val="2"/>
            <charset val="204"/>
          </rPr>
          <t>макс МТ в текущих условиях (нехватка клощадей)</t>
        </r>
      </text>
    </comment>
    <comment ref="AE5" authorId="0" shapeId="0" xr:uid="{00000000-0006-0000-0100-000003000000}">
      <text>
        <r>
          <rPr>
            <sz val="9"/>
            <color indexed="81"/>
            <rFont val="Tahoma"/>
            <family val="2"/>
            <charset val="204"/>
          </rPr>
          <t>коэффициент доп.роста</t>
        </r>
      </text>
    </comment>
    <comment ref="AF5" authorId="0" shapeId="0" xr:uid="{00000000-0006-0000-0100-000004000000}">
      <text>
        <r>
          <rPr>
            <sz val="9"/>
            <color indexed="81"/>
            <rFont val="Tahoma"/>
            <family val="2"/>
            <charset val="204"/>
          </rPr>
          <t>коэффициент доп.роста</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Ротов Александр Сергеевич</author>
  </authors>
  <commentList>
    <comment ref="AB5" authorId="0" shapeId="0" xr:uid="{00000000-0006-0000-0300-000001000000}">
      <text>
        <r>
          <rPr>
            <sz val="9"/>
            <color indexed="81"/>
            <rFont val="Tahoma"/>
            <family val="2"/>
            <charset val="204"/>
          </rPr>
          <t>макс МТ в текущих условиях (нехватка площадей)</t>
        </r>
      </text>
    </comment>
    <comment ref="AC5" authorId="0" shapeId="0" xr:uid="{00000000-0006-0000-0300-000002000000}">
      <text>
        <r>
          <rPr>
            <sz val="9"/>
            <color indexed="81"/>
            <rFont val="Tahoma"/>
            <family val="2"/>
            <charset val="204"/>
          </rPr>
          <t>макс МТ в текущих условиях (нехватка клощадей)</t>
        </r>
      </text>
    </comment>
    <comment ref="AE5" authorId="0" shapeId="0" xr:uid="{00000000-0006-0000-0300-000003000000}">
      <text>
        <r>
          <rPr>
            <sz val="9"/>
            <color indexed="81"/>
            <rFont val="Tahoma"/>
            <family val="2"/>
            <charset val="204"/>
          </rPr>
          <t>коэффициент доп.роста</t>
        </r>
      </text>
    </comment>
    <comment ref="AF5" authorId="0" shapeId="0" xr:uid="{00000000-0006-0000-0300-000004000000}">
      <text>
        <r>
          <rPr>
            <sz val="9"/>
            <color indexed="81"/>
            <rFont val="Tahoma"/>
            <family val="2"/>
            <charset val="204"/>
          </rPr>
          <t>коэффициент доп.роста</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Бондаренко Юрий Валентинович</author>
  </authors>
  <commentList>
    <comment ref="L1" authorId="0" shapeId="0" xr:uid="{12E0E40A-0B0E-4F57-B173-680DD8C4FFD8}">
      <text>
        <r>
          <rPr>
            <b/>
            <sz val="9"/>
            <color indexed="81"/>
            <rFont val="Tahoma"/>
            <family val="2"/>
            <charset val="204"/>
          </rPr>
          <t>По последним 2-м факт. годам (24 мес.)</t>
        </r>
        <r>
          <rPr>
            <sz val="9"/>
            <color indexed="81"/>
            <rFont val="Tahoma"/>
            <family val="2"/>
            <charset val="204"/>
          </rPr>
          <t xml:space="preserve">
</t>
        </r>
      </text>
    </comment>
    <comment ref="AA1" authorId="0" shapeId="0" xr:uid="{4F7329C2-CAAA-47E3-A1CD-A873F0182F56}">
      <text>
        <r>
          <rPr>
            <b/>
            <sz val="9"/>
            <color indexed="81"/>
            <rFont val="Tahoma"/>
            <family val="2"/>
            <charset val="204"/>
          </rPr>
          <t>По последним 2-м факт. годам (24 мес.)</t>
        </r>
      </text>
    </comment>
  </commentList>
</comments>
</file>

<file path=xl/sharedStrings.xml><?xml version="1.0" encoding="utf-8"?>
<sst xmlns="http://schemas.openxmlformats.org/spreadsheetml/2006/main" count="1066" uniqueCount="439">
  <si>
    <t>МТ вход</t>
  </si>
  <si>
    <t>РД</t>
  </si>
  <si>
    <t>Мес</t>
  </si>
  <si>
    <t>АД / (МТ-Край)</t>
  </si>
  <si>
    <t>Край / МТ</t>
  </si>
  <si>
    <t>Ф/П</t>
  </si>
  <si>
    <t>абс</t>
  </si>
  <si>
    <t>на РД</t>
  </si>
  <si>
    <t>промежуточный расчёт</t>
  </si>
  <si>
    <t>итоговый расчёт</t>
  </si>
  <si>
    <t>доли</t>
  </si>
  <si>
    <t>без переезда</t>
  </si>
  <si>
    <t>МТ предел</t>
  </si>
  <si>
    <t>SPCC</t>
  </si>
  <si>
    <t>1C</t>
  </si>
  <si>
    <t>(указать наименование)</t>
  </si>
  <si>
    <t>(указать дату)</t>
  </si>
  <si>
    <t>1 месяц</t>
  </si>
  <si>
    <t>2 месяц</t>
  </si>
  <si>
    <t>3 месяц</t>
  </si>
  <si>
    <t>4 месяц</t>
  </si>
  <si>
    <t>5 месяц</t>
  </si>
  <si>
    <t>6 месяц</t>
  </si>
  <si>
    <t>7 месяц</t>
  </si>
  <si>
    <t>8 месяц</t>
  </si>
  <si>
    <t>9 месяц</t>
  </si>
  <si>
    <t>10 месяц</t>
  </si>
  <si>
    <t>11 месяц</t>
  </si>
  <si>
    <t>12 месяц</t>
  </si>
  <si>
    <t>13 месяц</t>
  </si>
  <si>
    <t>14 месяц</t>
  </si>
  <si>
    <t>15 месяц</t>
  </si>
  <si>
    <t>16 месяц</t>
  </si>
  <si>
    <t>17 месяц</t>
  </si>
  <si>
    <t>18 месяц</t>
  </si>
  <si>
    <t>19 месяц</t>
  </si>
  <si>
    <t>20 месяц</t>
  </si>
  <si>
    <t>21 месяц</t>
  </si>
  <si>
    <t>22 месяц</t>
  </si>
  <si>
    <t>23 месяц</t>
  </si>
  <si>
    <t>24 месяц</t>
  </si>
  <si>
    <t>2. Перечислить все краевые города:</t>
  </si>
  <si>
    <t>Краевые города</t>
  </si>
  <si>
    <t>№</t>
  </si>
  <si>
    <t>Край забор</t>
  </si>
  <si>
    <t>АД забор</t>
  </si>
  <si>
    <t>МТ исх</t>
  </si>
  <si>
    <t>вх</t>
  </si>
  <si>
    <t>исх</t>
  </si>
  <si>
    <t>МТ вх без_пер</t>
  </si>
  <si>
    <t>МТ исх без_пер</t>
  </si>
  <si>
    <t>АД забор без_пер</t>
  </si>
  <si>
    <t>Край забор без_пер</t>
  </si>
  <si>
    <t>переезд</t>
  </si>
  <si>
    <t>Экспресс вход</t>
  </si>
  <si>
    <t>Экспресс исх</t>
  </si>
  <si>
    <t>Экспресс / МТ</t>
  </si>
  <si>
    <t>Прогноз</t>
  </si>
  <si>
    <t>Модель</t>
  </si>
  <si>
    <t>Экспресс исх без_пер</t>
  </si>
  <si>
    <t>Экспресс вход без_пер</t>
  </si>
  <si>
    <t>Край отвоз</t>
  </si>
  <si>
    <t>АД отвоз</t>
  </si>
  <si>
    <t>МТ входящий</t>
  </si>
  <si>
    <t>МТ исходящий</t>
  </si>
  <si>
    <t>АД отвозбез_пер</t>
  </si>
  <si>
    <t>Край отвозбез_пер</t>
  </si>
  <si>
    <t>МТ доп. Рост</t>
  </si>
  <si>
    <t>25 месяц</t>
  </si>
  <si>
    <t>26 месяц</t>
  </si>
  <si>
    <t>27 месяц</t>
  </si>
  <si>
    <t>28 месяц</t>
  </si>
  <si>
    <t>29 месяц</t>
  </si>
  <si>
    <t>30 месяц</t>
  </si>
  <si>
    <t>31 месяц</t>
  </si>
  <si>
    <t>32 месяц</t>
  </si>
  <si>
    <t>33 месяц</t>
  </si>
  <si>
    <t>34 месяц</t>
  </si>
  <si>
    <t>35 месяц</t>
  </si>
  <si>
    <t>36 месяц</t>
  </si>
  <si>
    <t>Алгоритм</t>
  </si>
  <si>
    <t>Источник</t>
  </si>
  <si>
    <t>Действие</t>
  </si>
  <si>
    <t>База грузообороты</t>
  </si>
  <si>
    <t>Заявка в ЦУП</t>
  </si>
  <si>
    <t>Лист Расчёт</t>
  </si>
  <si>
    <t>Данные SPSS вставить на лист SPSS</t>
  </si>
  <si>
    <t>SPSS</t>
  </si>
  <si>
    <t>Тарифы из ЦО</t>
  </si>
  <si>
    <t>Проверить Форму</t>
  </si>
  <si>
    <t>-</t>
  </si>
  <si>
    <t>Вставить грузообороты по МТ, АД, Край, Экспресс</t>
  </si>
  <si>
    <t>Установить диапазоны АД, Края, МТ предельный</t>
  </si>
  <si>
    <t>Установить коэффициент прироста при переезде</t>
  </si>
  <si>
    <t>СРЗНАЧ</t>
  </si>
  <si>
    <t>СУММ</t>
  </si>
  <si>
    <t>бюджет</t>
  </si>
  <si>
    <t>Тарифы от ЦО</t>
  </si>
  <si>
    <t>Рост тарифов</t>
  </si>
  <si>
    <r>
      <t xml:space="preserve">Указать месяц начала прогноза на листе </t>
    </r>
    <r>
      <rPr>
        <b/>
        <sz val="8"/>
        <color theme="1"/>
        <rFont val="Calibri"/>
        <family val="2"/>
        <charset val="204"/>
        <scheme val="minor"/>
      </rPr>
      <t>Форма</t>
    </r>
  </si>
  <si>
    <r>
      <t xml:space="preserve">Скопировать </t>
    </r>
    <r>
      <rPr>
        <b/>
        <sz val="8"/>
        <color theme="1"/>
        <rFont val="Calibri"/>
        <family val="2"/>
        <charset val="204"/>
        <scheme val="minor"/>
      </rPr>
      <t>МТ исх</t>
    </r>
    <r>
      <rPr>
        <sz val="8"/>
        <color theme="1"/>
        <rFont val="Calibri"/>
        <family val="2"/>
        <charset val="204"/>
        <scheme val="minor"/>
      </rPr>
      <t xml:space="preserve"> и </t>
    </r>
    <r>
      <rPr>
        <b/>
        <sz val="8"/>
        <color theme="1"/>
        <rFont val="Calibri"/>
        <family val="2"/>
        <charset val="204"/>
        <scheme val="minor"/>
      </rPr>
      <t>МТ вх</t>
    </r>
    <r>
      <rPr>
        <sz val="8"/>
        <color theme="1"/>
        <rFont val="Calibri"/>
        <family val="2"/>
        <charset val="204"/>
        <scheme val="minor"/>
      </rPr>
      <t xml:space="preserve"> на РД в SPSS</t>
    </r>
  </si>
  <si>
    <t>Верхняя граница доверительного интервала</t>
  </si>
  <si>
    <t>Нижняя граница доверительного интервала</t>
  </si>
  <si>
    <t>По каждой модели прогноз начинается после последнего непропущенного значения в заданном интервале оценивания и заканчивается последним периодом, в котором все предикторы имеют непропущенные значения, или последней датой заданного интервала прогноза, в зависимости от того, что встретилось раньше.</t>
  </si>
  <si>
    <t>Вставить тарифы на лист Тарифы</t>
  </si>
  <si>
    <t>VAR00001-Модель_1</t>
  </si>
  <si>
    <t>VAR00002-Модель_2</t>
  </si>
  <si>
    <t>Город-родитель:</t>
  </si>
  <si>
    <t>Дата открытия:</t>
  </si>
  <si>
    <t>1. Заполнить данные по грузу МТ, АД, Краевой доставке, Упаковке, Страховке и прочие услуги при необходимости:*</t>
  </si>
  <si>
    <t>Груз межтерминальный</t>
  </si>
  <si>
    <t>кг нетто</t>
  </si>
  <si>
    <t>руб.</t>
  </si>
  <si>
    <t>кол-во накл.</t>
  </si>
  <si>
    <t>Груз входящий межтерминальный</t>
  </si>
  <si>
    <t>Груз исходящий межтерминальный</t>
  </si>
  <si>
    <t>Краевая доставка</t>
  </si>
  <si>
    <t>Краевая доставка забор</t>
  </si>
  <si>
    <t>Краевая доставка отвоз</t>
  </si>
  <si>
    <t>Автодоставка</t>
  </si>
  <si>
    <t>Автодоставка забор</t>
  </si>
  <si>
    <t>Автодоставка отвоз</t>
  </si>
  <si>
    <r>
      <rPr>
        <b/>
        <sz val="10"/>
        <rFont val="Arial Cyr"/>
        <charset val="204"/>
      </rPr>
      <t>Примечание</t>
    </r>
    <r>
      <rPr>
        <sz val="10"/>
        <rFont val="Arial Cyr"/>
        <charset val="204"/>
      </rPr>
      <t xml:space="preserve">
В случае переезда ОСП необходимо предоставить план по грузообороту (по форме указанной выше) для варианта работы ОСП с учетом переезда и для варианта работы ОСП без переезда.
В случае открытия дополнительного склада в городе необходимо предоставить дополнительно прогноз по изменению грузооборота существующих складов в городе (по форме указанной выше).
Для оценки влияния открытия нового ОСП на деятельность существующего ОСП, для которого новое ОСП было краевым городом, необходимо предоставить дополнительно прогноз по изменению грузооборота существующего склада/города после открытия и без открытия ОСП (по форме указанной выше).
Расчет "Влияния открытия нового ОСП на Компанию" производится только в случае открытия нового ОСП в городе, где у Компании еще нет ОСП.</t>
    </r>
  </si>
  <si>
    <t>Экспресс-груз входящий</t>
  </si>
  <si>
    <t>Экспресс-груз</t>
  </si>
  <si>
    <t>Экспресс-груз исходящий</t>
  </si>
  <si>
    <t>На расчетных листах</t>
  </si>
  <si>
    <t>Экспресс исх.</t>
  </si>
  <si>
    <t>Экспресс вх.</t>
  </si>
  <si>
    <t>Экспресс исходящий</t>
  </si>
  <si>
    <t>Экспресс входящий</t>
  </si>
  <si>
    <t>АД / МТ</t>
  </si>
  <si>
    <t>Санкт-Петербург Воздухоплавательная</t>
  </si>
  <si>
    <t>Санкт-Петербург Восток</t>
  </si>
  <si>
    <t>Санкт-Петербург Парнас</t>
  </si>
  <si>
    <t>Санкт-Петербург Стачек</t>
  </si>
  <si>
    <t>Санкт-Петербург Юг</t>
  </si>
  <si>
    <t>Киров</t>
  </si>
  <si>
    <t>Волжский</t>
  </si>
  <si>
    <t>Прием+загрузка+выгрузка+выдача+перегруз</t>
  </si>
  <si>
    <t>Календарных дней</t>
  </si>
  <si>
    <t>Год</t>
  </si>
  <si>
    <t>Месяц</t>
  </si>
  <si>
    <t>100% в кг по прогнозу с перегрузом (без учета задвоеености операций)</t>
  </si>
  <si>
    <t>Абакан</t>
  </si>
  <si>
    <t>Адлер</t>
  </si>
  <si>
    <t>Ангарск</t>
  </si>
  <si>
    <t>Апатиты</t>
  </si>
  <si>
    <t>Архангельск</t>
  </si>
  <si>
    <t>Астрахань</t>
  </si>
  <si>
    <t>Ачинск</t>
  </si>
  <si>
    <t>Балаково</t>
  </si>
  <si>
    <t>Балашиха</t>
  </si>
  <si>
    <t>Барнаул</t>
  </si>
  <si>
    <t>Белгород</t>
  </si>
  <si>
    <t>Бийск</t>
  </si>
  <si>
    <t>Благовещенск</t>
  </si>
  <si>
    <t>Братск</t>
  </si>
  <si>
    <t>Брянск</t>
  </si>
  <si>
    <t>Бугульма</t>
  </si>
  <si>
    <t>Великие Луки</t>
  </si>
  <si>
    <t>Великий Новгород</t>
  </si>
  <si>
    <t>Владивосток</t>
  </si>
  <si>
    <t>Владикавказ</t>
  </si>
  <si>
    <t>Владимир</t>
  </si>
  <si>
    <t>Волгоград</t>
  </si>
  <si>
    <t>Волгодонск</t>
  </si>
  <si>
    <t>Вологда</t>
  </si>
  <si>
    <t>Воронеж</t>
  </si>
  <si>
    <t>Воронеж Левобережный</t>
  </si>
  <si>
    <t>Всеволожск</t>
  </si>
  <si>
    <t>Дзержинск</t>
  </si>
  <si>
    <t>Димитровград</t>
  </si>
  <si>
    <t>Дмитров</t>
  </si>
  <si>
    <t>Екатеринбург Север</t>
  </si>
  <si>
    <t>Екатеринбург Сортировка</t>
  </si>
  <si>
    <t>Екатеринбург Чкаловский</t>
  </si>
  <si>
    <t>Екатеринбург Эльмаш</t>
  </si>
  <si>
    <t>Железнодорожный</t>
  </si>
  <si>
    <t>Забайкальск</t>
  </si>
  <si>
    <t>Зеленоград</t>
  </si>
  <si>
    <t>Иваново</t>
  </si>
  <si>
    <t>Иваново Рио</t>
  </si>
  <si>
    <t>Иваново Текстиль Профи</t>
  </si>
  <si>
    <t>Ижевск</t>
  </si>
  <si>
    <t>Ижевск Север</t>
  </si>
  <si>
    <t>Йошкар-Ола</t>
  </si>
  <si>
    <t>Иркутск</t>
  </si>
  <si>
    <t>Казань</t>
  </si>
  <si>
    <t>Казань Магистральная</t>
  </si>
  <si>
    <t>Казань Химград</t>
  </si>
  <si>
    <t>Калининград</t>
  </si>
  <si>
    <t>Калуга</t>
  </si>
  <si>
    <t>Каменск-Уральский</t>
  </si>
  <si>
    <t>Камышин</t>
  </si>
  <si>
    <t>Кемерово</t>
  </si>
  <si>
    <t>Клин</t>
  </si>
  <si>
    <t>Коломна</t>
  </si>
  <si>
    <t>Комсомольск-на-Амуре</t>
  </si>
  <si>
    <t>Кострома</t>
  </si>
  <si>
    <t>Котлас</t>
  </si>
  <si>
    <t>Красногорск</t>
  </si>
  <si>
    <t>Краснодар Восток</t>
  </si>
  <si>
    <t>Краснодар Север 2</t>
  </si>
  <si>
    <t>Красноярск</t>
  </si>
  <si>
    <t>Курган</t>
  </si>
  <si>
    <t>Курск</t>
  </si>
  <si>
    <t>Липецк</t>
  </si>
  <si>
    <t>Магнитогорск</t>
  </si>
  <si>
    <t>Миасс</t>
  </si>
  <si>
    <t>Москва Быково РЦ</t>
  </si>
  <si>
    <t>Москва Войковская</t>
  </si>
  <si>
    <t>Москва Восток</t>
  </si>
  <si>
    <t>Москва Запад</t>
  </si>
  <si>
    <t>Москва Капотня</t>
  </si>
  <si>
    <t>Москва Красносельская</t>
  </si>
  <si>
    <t>Москва Марьино</t>
  </si>
  <si>
    <t>Москва Север 2</t>
  </si>
  <si>
    <t>Москва Щелковская</t>
  </si>
  <si>
    <t>Москва Юг 2</t>
  </si>
  <si>
    <t>Мурманск</t>
  </si>
  <si>
    <t>Муром</t>
  </si>
  <si>
    <t>Мытищи</t>
  </si>
  <si>
    <t>Набережные Челны</t>
  </si>
  <si>
    <t>Нижневартовск</t>
  </si>
  <si>
    <t>Нижнекамск</t>
  </si>
  <si>
    <t>Нижний Новгород Московское</t>
  </si>
  <si>
    <t>Нижний Тагил</t>
  </si>
  <si>
    <t>Новокузнецк</t>
  </si>
  <si>
    <t>Новомосковск</t>
  </si>
  <si>
    <t>Новороссийск</t>
  </si>
  <si>
    <t>Новосибирск</t>
  </si>
  <si>
    <t>Новосибирск Авиастроителей</t>
  </si>
  <si>
    <t>Новосибирск Сухарная</t>
  </si>
  <si>
    <t>Новосибирск Толмачево РЦ</t>
  </si>
  <si>
    <t>Новосибирск Толмачевское</t>
  </si>
  <si>
    <t>Новочеркасск</t>
  </si>
  <si>
    <t>Ногинск</t>
  </si>
  <si>
    <t>Обнинск</t>
  </si>
  <si>
    <t>Омск</t>
  </si>
  <si>
    <t>Орел</t>
  </si>
  <si>
    <t>Оренбург</t>
  </si>
  <si>
    <t>Орск</t>
  </si>
  <si>
    <t>Пенза</t>
  </si>
  <si>
    <t>Первоуральск</t>
  </si>
  <si>
    <t>Пермь</t>
  </si>
  <si>
    <t>Пермь Докучаева</t>
  </si>
  <si>
    <t>Петрозаводск</t>
  </si>
  <si>
    <t>Подольск</t>
  </si>
  <si>
    <t>Псков</t>
  </si>
  <si>
    <t>Пушкино</t>
  </si>
  <si>
    <t>Пятигорск</t>
  </si>
  <si>
    <t>Ростов-на-Дону</t>
  </si>
  <si>
    <t>Ростов-на-Дону Вавилова</t>
  </si>
  <si>
    <t>Ростов-на-Дону Логистик РЦ</t>
  </si>
  <si>
    <t>Ростов-на-Дону Сельмаш</t>
  </si>
  <si>
    <t>Рыбинск</t>
  </si>
  <si>
    <t>Рязань</t>
  </si>
  <si>
    <t>Самара</t>
  </si>
  <si>
    <t>Самара Придорожный</t>
  </si>
  <si>
    <t>Самара Стройкерамика</t>
  </si>
  <si>
    <t>Саранск</t>
  </si>
  <si>
    <t>Саратов</t>
  </si>
  <si>
    <t>Севастополь</t>
  </si>
  <si>
    <t>Северодвинск</t>
  </si>
  <si>
    <t>Серов</t>
  </si>
  <si>
    <t>Серпухов</t>
  </si>
  <si>
    <t>Симферополь</t>
  </si>
  <si>
    <t>Смоленск</t>
  </si>
  <si>
    <t>Солнечногорск</t>
  </si>
  <si>
    <t>Сочи</t>
  </si>
  <si>
    <t>Ставрополь 2</t>
  </si>
  <si>
    <t>Старый Оскол</t>
  </si>
  <si>
    <t>Стерлитамак</t>
  </si>
  <si>
    <t>Ступино</t>
  </si>
  <si>
    <t>Сургут</t>
  </si>
  <si>
    <t>Сызрань</t>
  </si>
  <si>
    <t>Сыктывкар</t>
  </si>
  <si>
    <t>Таганрог</t>
  </si>
  <si>
    <t>Тамбов</t>
  </si>
  <si>
    <t>Тверь</t>
  </si>
  <si>
    <t>Тольятти Автозаводской</t>
  </si>
  <si>
    <t>Томилино</t>
  </si>
  <si>
    <t>Томск</t>
  </si>
  <si>
    <t>Тула</t>
  </si>
  <si>
    <t>Тюмень</t>
  </si>
  <si>
    <t>Улан-Удэ</t>
  </si>
  <si>
    <t>Ульяновск</t>
  </si>
  <si>
    <t>Уфа</t>
  </si>
  <si>
    <t>Уфа Дёма</t>
  </si>
  <si>
    <t>Ухта</t>
  </si>
  <si>
    <t>Хабаровск</t>
  </si>
  <si>
    <t>Ханты-Мансийск</t>
  </si>
  <si>
    <t>Чебоксары</t>
  </si>
  <si>
    <t>Челябинск</t>
  </si>
  <si>
    <t>Челябинск Восток</t>
  </si>
  <si>
    <t>Челябинск Юг</t>
  </si>
  <si>
    <t>Череповец</t>
  </si>
  <si>
    <t>Чита</t>
  </si>
  <si>
    <t>Шахты</t>
  </si>
  <si>
    <t>Энгельс</t>
  </si>
  <si>
    <t>Ярославль Промышленная</t>
  </si>
  <si>
    <t>Макс. нагрузка</t>
  </si>
  <si>
    <t>янв</t>
  </si>
  <si>
    <t>фев</t>
  </si>
  <si>
    <t>мар</t>
  </si>
  <si>
    <t>апр</t>
  </si>
  <si>
    <t>май</t>
  </si>
  <si>
    <t>июн</t>
  </si>
  <si>
    <t>июл</t>
  </si>
  <si>
    <t>авг</t>
  </si>
  <si>
    <t>сен</t>
  </si>
  <si>
    <t>окт</t>
  </si>
  <si>
    <t>ноя</t>
  </si>
  <si>
    <t>дек</t>
  </si>
  <si>
    <r>
      <t xml:space="preserve">МТ исх </t>
    </r>
    <r>
      <rPr>
        <b/>
        <u/>
        <sz val="10"/>
        <color rgb="FFFF0000"/>
        <rFont val="Calibri"/>
        <family val="2"/>
        <charset val="204"/>
        <scheme val="minor"/>
      </rPr>
      <t>МАКС</t>
    </r>
  </si>
  <si>
    <r>
      <t xml:space="preserve">МТ вход </t>
    </r>
    <r>
      <rPr>
        <b/>
        <u/>
        <sz val="10"/>
        <color rgb="FFFF0000"/>
        <rFont val="Calibri"/>
        <family val="2"/>
        <charset val="204"/>
        <scheme val="minor"/>
      </rPr>
      <t>МАКС</t>
    </r>
  </si>
  <si>
    <t>Доля МТ исх
на РД</t>
  </si>
  <si>
    <t>Доля МТ вх
на РД</t>
  </si>
  <si>
    <t>МТ исх
накл</t>
  </si>
  <si>
    <t>МТ вход
накл</t>
  </si>
  <si>
    <t>МТ исх
кг/накл</t>
  </si>
  <si>
    <t>МТ вход
кг/накл</t>
  </si>
  <si>
    <t>накл</t>
  </si>
  <si>
    <t>Выбор методики ограничения прогноза орг. роста</t>
  </si>
  <si>
    <t>Выбранная методика ограничения прогноза орг. роста</t>
  </si>
  <si>
    <t>ограничение</t>
  </si>
  <si>
    <t>&lt; - - - - - - - выставлять актуальный 1-й месяц бюджета</t>
  </si>
  <si>
    <t>СПб Шушары Армада</t>
  </si>
  <si>
    <t>МТ исх
кг нетто</t>
  </si>
  <si>
    <t>МТ вход
кг нетто</t>
  </si>
  <si>
    <t>МТ исх.</t>
  </si>
  <si>
    <t>МТ вх.</t>
  </si>
  <si>
    <t>кг</t>
  </si>
  <si>
    <t>исходя из тарифа</t>
  </si>
  <si>
    <t>кг/накл.</t>
  </si>
  <si>
    <t>Октябрьский</t>
  </si>
  <si>
    <t>по дек.21</t>
  </si>
  <si>
    <t>доп. оборот/мес.</t>
  </si>
  <si>
    <t>Боровичи</t>
  </si>
  <si>
    <t>по мар.22</t>
  </si>
  <si>
    <t>Рославль</t>
  </si>
  <si>
    <t>Домодедово</t>
  </si>
  <si>
    <t>Салават</t>
  </si>
  <si>
    <t>МТ исх. (в расчете на 1 р.д.)</t>
  </si>
  <si>
    <t>МТ вх. (в расчете на 1 р.д.)</t>
  </si>
  <si>
    <t>АД забор (в расчете на 1 р.д.)</t>
  </si>
  <si>
    <t>АД отвоз (в расчете на 1 р.д.)</t>
  </si>
  <si>
    <t>Итого</t>
  </si>
  <si>
    <t>Златоуст</t>
  </si>
  <si>
    <t>по май.22</t>
  </si>
  <si>
    <t>Ноябрьск</t>
  </si>
  <si>
    <r>
      <t xml:space="preserve">Прогноз грузопотока на основе органического роста </t>
    </r>
    <r>
      <rPr>
        <b/>
        <i/>
        <u/>
        <sz val="11"/>
        <color rgb="FFFF0000"/>
        <rFont val="Arial Cyr"/>
        <charset val="204"/>
      </rPr>
      <t>без</t>
    </r>
    <r>
      <rPr>
        <b/>
        <i/>
        <sz val="11"/>
        <color rgb="FF0070C0"/>
        <rFont val="Arial Cyr"/>
        <charset val="204"/>
      </rPr>
      <t xml:space="preserve"> учёта отсутствия возможностей развития на текущих площадях</t>
    </r>
  </si>
  <si>
    <t>макс. ср. суточ. нагрузка</t>
  </si>
  <si>
    <t>Наименование ОСП:</t>
  </si>
  <si>
    <t>37 месяц</t>
  </si>
  <si>
    <t>38 месяц</t>
  </si>
  <si>
    <t>39 месяц</t>
  </si>
  <si>
    <t>40 месяц</t>
  </si>
  <si>
    <t>41 месяц</t>
  </si>
  <si>
    <t>42 месяц</t>
  </si>
  <si>
    <t>43 месяц</t>
  </si>
  <si>
    <t>44 месяц</t>
  </si>
  <si>
    <t>45 месяц</t>
  </si>
  <si>
    <t>46 месяц</t>
  </si>
  <si>
    <t>47 месяц</t>
  </si>
  <si>
    <t>48 месяц</t>
  </si>
  <si>
    <t>49 месяц</t>
  </si>
  <si>
    <t>50 месяц</t>
  </si>
  <si>
    <t>51 месяц</t>
  </si>
  <si>
    <t>52 месяц</t>
  </si>
  <si>
    <t>53 месяц</t>
  </si>
  <si>
    <t>54 месяц</t>
  </si>
  <si>
    <t>55 месяц</t>
  </si>
  <si>
    <t>56 месяц</t>
  </si>
  <si>
    <t>57 месяц</t>
  </si>
  <si>
    <t>58 месяц</t>
  </si>
  <si>
    <t>59 месяц</t>
  </si>
  <si>
    <t>60 месяц</t>
  </si>
  <si>
    <t>61 месяц</t>
  </si>
  <si>
    <t>62 месяц</t>
  </si>
  <si>
    <t>63 месяц</t>
  </si>
  <si>
    <t>64 месяц</t>
  </si>
  <si>
    <t>65 месяц</t>
  </si>
  <si>
    <t>66 месяц</t>
  </si>
  <si>
    <t>67 месяц</t>
  </si>
  <si>
    <t>68 месяц</t>
  </si>
  <si>
    <t>69 месяц</t>
  </si>
  <si>
    <t>70 месяц</t>
  </si>
  <si>
    <t>71 месяц</t>
  </si>
  <si>
    <t>72 месяц</t>
  </si>
  <si>
    <t>73 месяц</t>
  </si>
  <si>
    <t>74 месяц</t>
  </si>
  <si>
    <t>75 месяц</t>
  </si>
  <si>
    <t>76 месяц</t>
  </si>
  <si>
    <t>77 месяц</t>
  </si>
  <si>
    <t>78 месяц</t>
  </si>
  <si>
    <t>79 месяц</t>
  </si>
  <si>
    <t>80 месяц</t>
  </si>
  <si>
    <t>81 месяц</t>
  </si>
  <si>
    <t>82 месяц</t>
  </si>
  <si>
    <t>83 месяц</t>
  </si>
  <si>
    <t>84 месяц</t>
  </si>
  <si>
    <t>85 месяц</t>
  </si>
  <si>
    <t>86 месяц</t>
  </si>
  <si>
    <t>87 месяц</t>
  </si>
  <si>
    <t>88 месяц</t>
  </si>
  <si>
    <t>89 месяц</t>
  </si>
  <si>
    <t>90 месяц</t>
  </si>
  <si>
    <t>91 месяц</t>
  </si>
  <si>
    <t>92 месяц</t>
  </si>
  <si>
    <t>93 месяц</t>
  </si>
  <si>
    <t>94 месяц</t>
  </si>
  <si>
    <t>95 месяц</t>
  </si>
  <si>
    <t>96 месяц</t>
  </si>
  <si>
    <t>97 месяц</t>
  </si>
  <si>
    <t>98 месяц</t>
  </si>
  <si>
    <t>99 месяц</t>
  </si>
  <si>
    <t>100 месяц</t>
  </si>
  <si>
    <t>101 месяц</t>
  </si>
  <si>
    <t>102 месяц</t>
  </si>
  <si>
    <t>103 месяц</t>
  </si>
  <si>
    <t>104 месяц</t>
  </si>
  <si>
    <t>105 месяц</t>
  </si>
  <si>
    <t>106 месяц</t>
  </si>
  <si>
    <t>107 месяц</t>
  </si>
  <si>
    <t>108 месяц</t>
  </si>
  <si>
    <t>109 месяц</t>
  </si>
  <si>
    <t>110 месяц</t>
  </si>
  <si>
    <t>111 месяц</t>
  </si>
  <si>
    <t>112 месяц</t>
  </si>
  <si>
    <t>113 месяц</t>
  </si>
  <si>
    <t>114 месяц</t>
  </si>
  <si>
    <t>115 месяц</t>
  </si>
  <si>
    <t>116 месяц</t>
  </si>
  <si>
    <t>117 месяц</t>
  </si>
  <si>
    <t>118 месяц</t>
  </si>
  <si>
    <t>119 месяц</t>
  </si>
  <si>
    <t>120 месяц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</si>
</sst>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43" formatCode="_-* #,##0.00\ _₽_-;\-* #,##0.00\ _₽_-;_-* &quot;-&quot;??\ _₽_-;_-@_-"/>
    <numFmt numFmtId="164" formatCode="_-* #,##0.00&quot;р.&quot;_-;\-* #,##0.00&quot;р.&quot;_-;_-* &quot;-&quot;??&quot;р.&quot;_-;_-@_-"/>
    <numFmt numFmtId="165" formatCode="_-* #,##0.00_р_._-;\-* #,##0.00_р_._-;_-* &quot;-&quot;??_р_._-;_-@_-"/>
    <numFmt numFmtId="166" formatCode="#,##0;;"/>
    <numFmt numFmtId="167" formatCode="#,##0;\-#,##0;"/>
    <numFmt numFmtId="168" formatCode="0%;\-0%;"/>
    <numFmt numFmtId="169" formatCode="0.0%;\-0.0%;"/>
    <numFmt numFmtId="170" formatCode="0.0%"/>
    <numFmt numFmtId="171" formatCode="#,##0,;;"/>
    <numFmt numFmtId="172" formatCode="0&quot; мес&quot;"/>
    <numFmt numFmtId="173" formatCode="0.0%;\-0.0%;\-"/>
    <numFmt numFmtId="174" formatCode="#,##0.00;;"/>
    <numFmt numFmtId="175" formatCode="0.0%;[Red]\-0.0%;"/>
    <numFmt numFmtId="176" formatCode="0.0000"/>
    <numFmt numFmtId="177" formatCode="0.00;;"/>
    <numFmt numFmtId="178" formatCode="_-* #,##0.00_р_._-;\-* #,##0.00_р_._-;_-* \-??_р_._-;_-@_-"/>
    <numFmt numFmtId="179" formatCode="[$-419]mmmm;@"/>
    <numFmt numFmtId="180" formatCode="mmm"/>
    <numFmt numFmtId="181" formatCode="_-* #,##0\ _₽_-;\-* #,##0\ _₽_-;_-* &quot;-&quot;??\ _₽_-;_-@_-"/>
    <numFmt numFmtId="182" formatCode="#,##0.0"/>
    <numFmt numFmtId="183" formatCode="_-* #,##0.00_-;\-* #,##0.00_-;_-* &quot;-&quot;??_-;_-@_-"/>
    <numFmt numFmtId="184" formatCode="[$-F800]dddd\,\ mmmm\ dd\,\ yyyy"/>
  </numFmts>
  <fonts count="78">
    <font>
      <sz val="11"/>
      <color theme="1"/>
      <name val="Calibri"/>
      <family val="2"/>
      <charset val="204"/>
      <scheme val="minor"/>
    </font>
    <font>
      <sz val="11"/>
      <color theme="1"/>
      <name val="Calibri"/>
      <family val="2"/>
      <charset val="204"/>
      <scheme val="minor"/>
    </font>
    <font>
      <sz val="8"/>
      <name val="Arial"/>
      <family val="2"/>
    </font>
    <font>
      <b/>
      <sz val="10"/>
      <name val="Calibri"/>
      <family val="2"/>
      <charset val="204"/>
      <scheme val="minor"/>
    </font>
    <font>
      <sz val="10"/>
      <name val="Calibri"/>
      <family val="2"/>
      <charset val="204"/>
      <scheme val="minor"/>
    </font>
    <font>
      <sz val="10"/>
      <color theme="1"/>
      <name val="Calibri"/>
      <family val="2"/>
      <charset val="204"/>
      <scheme val="minor"/>
    </font>
    <font>
      <sz val="9"/>
      <color indexed="81"/>
      <name val="Tahoma"/>
      <family val="2"/>
      <charset val="204"/>
    </font>
    <font>
      <sz val="10"/>
      <name val="Arial Cyr"/>
      <charset val="204"/>
    </font>
    <font>
      <b/>
      <u/>
      <sz val="9"/>
      <name val="Arial Cyr"/>
      <charset val="204"/>
    </font>
    <font>
      <b/>
      <sz val="8"/>
      <name val="Arial Cyr"/>
      <charset val="204"/>
    </font>
    <font>
      <i/>
      <sz val="8"/>
      <color indexed="10"/>
      <name val="Arial Cyr"/>
      <charset val="204"/>
    </font>
    <font>
      <sz val="8"/>
      <color rgb="FFFF0000"/>
      <name val="Arial Cyr"/>
      <charset val="204"/>
    </font>
    <font>
      <b/>
      <u/>
      <sz val="8"/>
      <name val="Arial Cyr"/>
      <charset val="204"/>
    </font>
    <font>
      <b/>
      <i/>
      <sz val="11"/>
      <color rgb="FF0070C0"/>
      <name val="Arial Cyr"/>
      <charset val="204"/>
    </font>
    <font>
      <sz val="8"/>
      <name val="Arial Cyr"/>
      <charset val="204"/>
    </font>
    <font>
      <u/>
      <sz val="10"/>
      <color theme="10"/>
      <name val="Arial"/>
      <family val="2"/>
      <charset val="204"/>
    </font>
    <font>
      <sz val="10"/>
      <name val="Arial"/>
      <family val="2"/>
      <charset val="204"/>
    </font>
    <font>
      <sz val="8"/>
      <color theme="1"/>
      <name val="Calibri"/>
      <family val="2"/>
      <charset val="204"/>
      <scheme val="minor"/>
    </font>
    <font>
      <b/>
      <sz val="8"/>
      <name val="Calibri"/>
      <family val="2"/>
      <charset val="204"/>
      <scheme val="minor"/>
    </font>
    <font>
      <b/>
      <sz val="8"/>
      <color indexed="8"/>
      <name val="Calibri"/>
      <family val="2"/>
      <charset val="204"/>
      <scheme val="minor"/>
    </font>
    <font>
      <sz val="8"/>
      <name val="Calibri"/>
      <family val="2"/>
      <charset val="204"/>
      <scheme val="minor"/>
    </font>
    <font>
      <sz val="8"/>
      <color theme="0" tint="-0.249977111117893"/>
      <name val="Calibri"/>
      <family val="2"/>
      <charset val="204"/>
      <scheme val="minor"/>
    </font>
    <font>
      <b/>
      <sz val="8"/>
      <color theme="1"/>
      <name val="Calibri"/>
      <family val="2"/>
      <charset val="204"/>
      <scheme val="minor"/>
    </font>
    <font>
      <b/>
      <sz val="9"/>
      <color indexed="8"/>
      <name val="Arial Bold"/>
    </font>
    <font>
      <sz val="8"/>
      <color rgb="FFFF0000"/>
      <name val="Calibri"/>
      <family val="2"/>
      <charset val="204"/>
      <scheme val="minor"/>
    </font>
    <font>
      <sz val="10"/>
      <name val="Arial"/>
      <family val="2"/>
      <charset val="204"/>
    </font>
    <font>
      <sz val="9"/>
      <color indexed="8"/>
      <name val="Arial"/>
      <family val="2"/>
      <charset val="204"/>
    </font>
    <font>
      <b/>
      <sz val="10"/>
      <name val="Arial"/>
      <family val="2"/>
      <charset val="204"/>
    </font>
    <font>
      <sz val="8"/>
      <color theme="1"/>
      <name val="Arial Cyr"/>
      <charset val="204"/>
    </font>
    <font>
      <b/>
      <sz val="10"/>
      <name val="Arial Cyr"/>
      <charset val="204"/>
    </font>
    <font>
      <b/>
      <sz val="10"/>
      <color indexed="81"/>
      <name val="Tahoma"/>
      <family val="2"/>
      <charset val="204"/>
    </font>
    <font>
      <sz val="11"/>
      <color indexed="8"/>
      <name val="Calibri"/>
      <family val="2"/>
      <charset val="204"/>
    </font>
    <font>
      <sz val="11"/>
      <color indexed="22"/>
      <name val="Calibri"/>
      <family val="2"/>
      <charset val="204"/>
    </font>
    <font>
      <sz val="11"/>
      <color indexed="62"/>
      <name val="Calibri"/>
      <family val="2"/>
      <charset val="204"/>
    </font>
    <font>
      <b/>
      <sz val="11"/>
      <color indexed="63"/>
      <name val="Calibri"/>
      <family val="2"/>
      <charset val="204"/>
    </font>
    <font>
      <b/>
      <sz val="11"/>
      <color indexed="52"/>
      <name val="Calibri"/>
      <family val="2"/>
      <charset val="204"/>
    </font>
    <font>
      <u/>
      <sz val="10"/>
      <color indexed="12"/>
      <name val="Arial"/>
      <family val="2"/>
      <charset val="204"/>
    </font>
    <font>
      <u/>
      <sz val="6.8"/>
      <color indexed="12"/>
      <name val="Arial"/>
      <family val="2"/>
      <charset val="204"/>
    </font>
    <font>
      <b/>
      <sz val="15"/>
      <color indexed="62"/>
      <name val="Calibri"/>
      <family val="2"/>
      <charset val="204"/>
    </font>
    <font>
      <b/>
      <sz val="13"/>
      <color indexed="62"/>
      <name val="Calibri"/>
      <family val="2"/>
      <charset val="204"/>
    </font>
    <font>
      <b/>
      <sz val="11"/>
      <color indexed="62"/>
      <name val="Calibri"/>
      <family val="2"/>
      <charset val="204"/>
    </font>
    <font>
      <b/>
      <sz val="11"/>
      <color indexed="8"/>
      <name val="Calibri"/>
      <family val="2"/>
      <charset val="204"/>
    </font>
    <font>
      <b/>
      <sz val="11"/>
      <color indexed="22"/>
      <name val="Calibri"/>
      <family val="2"/>
      <charset val="204"/>
    </font>
    <font>
      <b/>
      <sz val="18"/>
      <color indexed="62"/>
      <name val="Cambria"/>
      <family val="2"/>
      <charset val="204"/>
    </font>
    <font>
      <sz val="11"/>
      <color indexed="60"/>
      <name val="Calibri"/>
      <family val="2"/>
      <charset val="204"/>
    </font>
    <font>
      <sz val="11"/>
      <color theme="1"/>
      <name val="Calibri"/>
      <family val="2"/>
      <scheme val="minor"/>
    </font>
    <font>
      <sz val="8"/>
      <name val="Arial"/>
      <family val="2"/>
      <charset val="204"/>
    </font>
    <font>
      <sz val="11"/>
      <color rgb="FF000000"/>
      <name val="Calibri"/>
      <family val="2"/>
      <charset val="1"/>
    </font>
    <font>
      <sz val="10"/>
      <name val="Arial"/>
      <family val="2"/>
    </font>
    <font>
      <sz val="10"/>
      <color theme="1"/>
      <name val="Arial Cyr"/>
      <family val="2"/>
      <charset val="204"/>
    </font>
    <font>
      <sz val="11"/>
      <color indexed="20"/>
      <name val="Calibri"/>
      <family val="2"/>
      <charset val="204"/>
    </font>
    <font>
      <i/>
      <sz val="11"/>
      <color indexed="23"/>
      <name val="Calibri"/>
      <family val="2"/>
      <charset val="204"/>
    </font>
    <font>
      <sz val="11"/>
      <color indexed="52"/>
      <name val="Calibri"/>
      <family val="2"/>
      <charset val="204"/>
    </font>
    <font>
      <sz val="11"/>
      <color indexed="10"/>
      <name val="Calibri"/>
      <family val="2"/>
      <charset val="204"/>
    </font>
    <font>
      <sz val="11"/>
      <color indexed="17"/>
      <name val="Calibri"/>
      <family val="2"/>
      <charset val="204"/>
    </font>
    <font>
      <sz val="11"/>
      <color rgb="FFFF0000"/>
      <name val="Calibri"/>
      <family val="2"/>
      <charset val="204"/>
      <scheme val="minor"/>
    </font>
    <font>
      <b/>
      <sz val="11"/>
      <color theme="1"/>
      <name val="Calibri"/>
      <family val="2"/>
      <charset val="204"/>
      <scheme val="minor"/>
    </font>
    <font>
      <b/>
      <sz val="11"/>
      <color rgb="FF0000FF"/>
      <name val="Calibri"/>
      <family val="2"/>
      <charset val="204"/>
      <scheme val="minor"/>
    </font>
    <font>
      <b/>
      <i/>
      <sz val="11"/>
      <color theme="1"/>
      <name val="Calibri"/>
      <family val="2"/>
      <charset val="204"/>
      <scheme val="minor"/>
    </font>
    <font>
      <i/>
      <sz val="11"/>
      <color theme="1"/>
      <name val="Calibri"/>
      <family val="2"/>
      <charset val="204"/>
      <scheme val="minor"/>
    </font>
    <font>
      <b/>
      <u/>
      <sz val="10"/>
      <color rgb="FFFF0000"/>
      <name val="Calibri"/>
      <family val="2"/>
      <charset val="204"/>
      <scheme val="minor"/>
    </font>
    <font>
      <b/>
      <sz val="10"/>
      <color theme="1"/>
      <name val="Calibri"/>
      <family val="2"/>
      <charset val="204"/>
      <scheme val="minor"/>
    </font>
    <font>
      <b/>
      <i/>
      <u/>
      <sz val="11"/>
      <color theme="1"/>
      <name val="Calibri"/>
      <family val="2"/>
      <charset val="204"/>
      <scheme val="minor"/>
    </font>
    <font>
      <b/>
      <sz val="10"/>
      <color rgb="FFFFFF00"/>
      <name val="Calibri"/>
      <family val="2"/>
      <charset val="204"/>
      <scheme val="minor"/>
    </font>
    <font>
      <b/>
      <sz val="10"/>
      <color rgb="FFFF0000"/>
      <name val="Calibri"/>
      <family val="2"/>
      <charset val="204"/>
      <scheme val="minor"/>
    </font>
    <font>
      <sz val="10"/>
      <name val="Arial"/>
      <family val="2"/>
      <charset val="204"/>
    </font>
    <font>
      <sz val="9"/>
      <color indexed="8"/>
      <name val="Arial"/>
      <family val="2"/>
      <charset val="204"/>
    </font>
    <font>
      <b/>
      <sz val="10"/>
      <color rgb="FFFF0000"/>
      <name val="Arial"/>
      <family val="2"/>
      <charset val="204"/>
    </font>
    <font>
      <b/>
      <sz val="11"/>
      <color rgb="FFFF0000"/>
      <name val="Calibri"/>
      <family val="2"/>
      <charset val="204"/>
      <scheme val="minor"/>
    </font>
    <font>
      <b/>
      <sz val="11"/>
      <name val="Calibri"/>
      <family val="2"/>
      <charset val="204"/>
      <scheme val="minor"/>
    </font>
    <font>
      <b/>
      <sz val="9"/>
      <color indexed="81"/>
      <name val="Tahoma"/>
      <family val="2"/>
      <charset val="204"/>
    </font>
    <font>
      <b/>
      <i/>
      <u/>
      <sz val="11"/>
      <color rgb="FFFF0000"/>
      <name val="Arial Cyr"/>
      <charset val="204"/>
    </font>
    <font>
      <sz val="11"/>
      <name val="Calibri"/>
      <family val="2"/>
      <charset val="204"/>
      <scheme val="minor"/>
    </font>
    <font>
      <sz val="11"/>
      <color theme="0"/>
      <name val="Calibri"/>
      <family val="2"/>
      <charset val="204"/>
      <scheme val="minor"/>
    </font>
    <font>
      <sz val="11"/>
      <color rgb="FF000000"/>
      <name val="Calibri"/>
      <family val="2"/>
      <charset val="204"/>
    </font>
    <font>
      <u/>
      <sz val="11"/>
      <color theme="10"/>
      <name val="Calibri"/>
      <family val="2"/>
      <scheme val="minor"/>
    </font>
    <font>
      <sz val="10"/>
      <color theme="1"/>
      <name val="Arial"/>
      <family val="2"/>
      <charset val="204"/>
    </font>
    <font>
      <u/>
      <sz val="11"/>
      <color theme="10"/>
      <name val="Calibri"/>
      <family val="2"/>
      <charset val="204"/>
      <scheme val="minor"/>
    </font>
  </fonts>
  <fills count="59">
    <fill>
      <patternFill patternType="none"/>
    </fill>
    <fill>
      <patternFill patternType="gray125"/>
    </fill>
    <fill>
      <patternFill patternType="solid">
        <fgColor indexed="9"/>
        <bgColor indexed="64"/>
      </patternFill>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rgb="FFFFC000"/>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indexed="41"/>
        <bgColor indexed="64"/>
      </patternFill>
    </fill>
    <fill>
      <patternFill patternType="solid">
        <fgColor indexed="42"/>
        <bgColor indexed="64"/>
      </patternFill>
    </fill>
    <fill>
      <patternFill patternType="solid">
        <fgColor rgb="FFFFFFCC"/>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theme="8" tint="0.39997558519241921"/>
        <bgColor indexed="64"/>
      </patternFill>
    </fill>
    <fill>
      <patternFill patternType="solid">
        <fgColor theme="7" tint="0.59999389629810485"/>
        <bgColor indexed="64"/>
      </patternFill>
    </fill>
    <fill>
      <patternFill patternType="solid">
        <fgColor indexed="9"/>
      </patternFill>
    </fill>
    <fill>
      <patternFill patternType="solid">
        <fgColor indexed="47"/>
      </patternFill>
    </fill>
    <fill>
      <patternFill patternType="solid">
        <fgColor indexed="26"/>
      </patternFill>
    </fill>
    <fill>
      <patternFill patternType="solid">
        <fgColor indexed="27"/>
      </patternFill>
    </fill>
    <fill>
      <patternFill patternType="solid">
        <fgColor indexed="22"/>
      </patternFill>
    </fill>
    <fill>
      <patternFill patternType="solid">
        <fgColor indexed="29"/>
      </patternFill>
    </fill>
    <fill>
      <patternFill patternType="solid">
        <fgColor indexed="43"/>
      </patternFill>
    </fill>
    <fill>
      <patternFill patternType="solid">
        <fgColor indexed="44"/>
      </patternFill>
    </fill>
    <fill>
      <patternFill patternType="solid">
        <fgColor indexed="49"/>
      </patternFill>
    </fill>
    <fill>
      <patternFill patternType="solid">
        <fgColor indexed="10"/>
      </patternFill>
    </fill>
    <fill>
      <patternFill patternType="solid">
        <fgColor indexed="57"/>
      </patternFill>
    </fill>
    <fill>
      <patternFill patternType="solid">
        <fgColor indexed="54"/>
      </patternFill>
    </fill>
    <fill>
      <patternFill patternType="solid">
        <fgColor indexed="53"/>
      </patternFill>
    </fill>
    <fill>
      <patternFill patternType="solid">
        <fgColor indexed="55"/>
      </patternFill>
    </fill>
    <fill>
      <patternFill patternType="solid">
        <fgColor indexed="45"/>
      </patternFill>
    </fill>
    <fill>
      <patternFill patternType="solid">
        <fgColor indexed="42"/>
      </patternFill>
    </fill>
    <fill>
      <patternFill patternType="solid">
        <fgColor theme="7" tint="0.39997558519241921"/>
        <bgColor indexed="64"/>
      </patternFill>
    </fill>
    <fill>
      <patternFill patternType="solid">
        <fgColor rgb="FF00FF00"/>
        <bgColor indexed="64"/>
      </patternFill>
    </fill>
    <fill>
      <patternFill patternType="solid">
        <fgColor rgb="FFFFCCFF"/>
        <bgColor indexed="64"/>
      </patternFill>
    </fill>
    <fill>
      <patternFill patternType="solid">
        <fgColor rgb="FFCCFFFF"/>
        <bgColor indexed="64"/>
      </patternFill>
    </fill>
    <fill>
      <patternFill patternType="solid">
        <fgColor rgb="FFFFFF99"/>
        <bgColor indexed="64"/>
      </patternFill>
    </fill>
    <fill>
      <patternFill patternType="solid">
        <fgColor theme="5"/>
        <bgColor indexed="64"/>
      </patternFill>
    </fill>
    <fill>
      <patternFill patternType="solid">
        <fgColor theme="9" tint="0.79998168889431442"/>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68">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style="thin">
        <color indexed="64"/>
      </top>
      <bottom/>
      <diagonal/>
    </border>
    <border>
      <left style="thick">
        <color indexed="8"/>
      </left>
      <right/>
      <top style="thick">
        <color indexed="8"/>
      </top>
      <bottom style="thick">
        <color indexed="8"/>
      </bottom>
      <diagonal/>
    </border>
    <border>
      <left/>
      <right style="thick">
        <color indexed="8"/>
      </right>
      <top style="thick">
        <color indexed="8"/>
      </top>
      <bottom style="thick">
        <color indexed="8"/>
      </bottom>
      <diagonal/>
    </border>
    <border>
      <left style="thick">
        <color indexed="8"/>
      </left>
      <right/>
      <top style="thick">
        <color indexed="8"/>
      </top>
      <bottom/>
      <diagonal/>
    </border>
    <border>
      <left style="thick">
        <color indexed="8"/>
      </left>
      <right style="thin">
        <color indexed="8"/>
      </right>
      <top style="thick">
        <color indexed="8"/>
      </top>
      <bottom/>
      <diagonal/>
    </border>
    <border>
      <left style="thin">
        <color indexed="8"/>
      </left>
      <right style="thick">
        <color indexed="8"/>
      </right>
      <top style="thick">
        <color indexed="8"/>
      </top>
      <bottom/>
      <diagonal/>
    </border>
    <border>
      <left style="thick">
        <color indexed="8"/>
      </left>
      <right/>
      <top/>
      <bottom/>
      <diagonal/>
    </border>
    <border>
      <left style="thick">
        <color indexed="8"/>
      </left>
      <right style="thin">
        <color indexed="8"/>
      </right>
      <top/>
      <bottom/>
      <diagonal/>
    </border>
    <border>
      <left style="thin">
        <color indexed="8"/>
      </left>
      <right style="thin">
        <color indexed="8"/>
      </right>
      <top/>
      <bottom/>
      <diagonal/>
    </border>
    <border>
      <left style="thick">
        <color indexed="8"/>
      </left>
      <right/>
      <top/>
      <bottom style="thick">
        <color indexed="8"/>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8"/>
      </left>
      <right style="thick">
        <color indexed="8"/>
      </right>
      <top/>
      <bottom/>
      <diagonal/>
    </border>
    <border>
      <left style="thick">
        <color indexed="8"/>
      </left>
      <right style="thin">
        <color indexed="8"/>
      </right>
      <top style="thick">
        <color indexed="8"/>
      </top>
      <bottom style="thick">
        <color indexed="8"/>
      </bottom>
      <diagonal/>
    </border>
    <border>
      <left style="thin">
        <color indexed="8"/>
      </left>
      <right style="thin">
        <color indexed="8"/>
      </right>
      <top style="thick">
        <color indexed="8"/>
      </top>
      <bottom style="thick">
        <color indexed="8"/>
      </bottom>
      <diagonal/>
    </border>
    <border>
      <left/>
      <right style="thick">
        <color indexed="8"/>
      </right>
      <top style="thick">
        <color indexed="8"/>
      </top>
      <bottom/>
      <diagonal/>
    </border>
    <border>
      <left/>
      <right style="thick">
        <color indexed="8"/>
      </right>
      <top/>
      <bottom/>
      <diagonal/>
    </border>
    <border>
      <left/>
      <right style="thick">
        <color indexed="8"/>
      </right>
      <top/>
      <bottom style="thick">
        <color indexed="8"/>
      </bottom>
      <diagonal/>
    </border>
    <border>
      <left style="thick">
        <color indexed="8"/>
      </left>
      <right style="thin">
        <color indexed="8"/>
      </right>
      <top/>
      <bottom style="thick">
        <color indexed="8"/>
      </bottom>
      <diagonal/>
    </border>
    <border>
      <left style="thin">
        <color indexed="8"/>
      </left>
      <right style="thin">
        <color indexed="8"/>
      </right>
      <top/>
      <bottom style="thick">
        <color indexed="8"/>
      </bottom>
      <diagonal/>
    </border>
    <border>
      <left style="thin">
        <color indexed="8"/>
      </left>
      <right style="thick">
        <color indexed="8"/>
      </right>
      <top/>
      <bottom style="thick">
        <color indexed="8"/>
      </bottom>
      <diagonal/>
    </border>
    <border>
      <left/>
      <right/>
      <top style="thick">
        <color indexed="8"/>
      </top>
      <bottom/>
      <diagonal/>
    </border>
    <border>
      <left/>
      <right/>
      <top/>
      <bottom style="thick">
        <color indexed="8"/>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hair">
        <color indexed="64"/>
      </right>
      <top style="hair">
        <color indexed="64"/>
      </top>
      <bottom style="thin">
        <color indexed="64"/>
      </bottom>
      <diagonal/>
    </border>
    <border>
      <left style="hair">
        <color indexed="64"/>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hair">
        <color indexed="64"/>
      </right>
      <top style="thin">
        <color indexed="64"/>
      </top>
      <bottom style="hair">
        <color indexed="64"/>
      </bottom>
      <diagonal/>
    </border>
    <border>
      <left style="thin">
        <color indexed="64"/>
      </left>
      <right style="thin">
        <color indexed="64"/>
      </right>
      <top style="thin">
        <color indexed="64"/>
      </top>
      <bottom style="medium">
        <color indexed="64"/>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bottom style="thick">
        <color indexed="49"/>
      </bottom>
      <diagonal/>
    </border>
    <border>
      <left/>
      <right/>
      <top/>
      <bottom style="thick">
        <color indexed="22"/>
      </bottom>
      <diagonal/>
    </border>
    <border>
      <left/>
      <right/>
      <top/>
      <bottom style="medium">
        <color indexed="49"/>
      </bottom>
      <diagonal/>
    </border>
    <border>
      <left/>
      <right/>
      <top style="thin">
        <color indexed="49"/>
      </top>
      <bottom style="double">
        <color indexed="49"/>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medium">
        <color indexed="64"/>
      </left>
      <right style="medium">
        <color indexed="64"/>
      </right>
      <top style="medium">
        <color indexed="64"/>
      </top>
      <bottom style="thin">
        <color indexed="64"/>
      </bottom>
      <diagonal/>
    </border>
    <border>
      <left style="medium">
        <color rgb="FFFF0000"/>
      </left>
      <right style="medium">
        <color rgb="FFFF0000"/>
      </right>
      <top style="medium">
        <color rgb="FFFF0000"/>
      </top>
      <bottom style="medium">
        <color rgb="FFFF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00FF00"/>
      </left>
      <right style="medium">
        <color rgb="FF00FF00"/>
      </right>
      <top style="medium">
        <color rgb="FF00FF00"/>
      </top>
      <bottom style="medium">
        <color rgb="FF00FF00"/>
      </bottom>
      <diagonal/>
    </border>
    <border>
      <left style="thin">
        <color indexed="8"/>
      </left>
      <right style="thin">
        <color indexed="8"/>
      </right>
      <top style="thick">
        <color indexed="8"/>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s>
  <cellStyleXfs count="286">
    <xf numFmtId="0" fontId="0" fillId="0" borderId="0"/>
    <xf numFmtId="9" fontId="1" fillId="0" borderId="0" applyFont="0" applyFill="0" applyBorder="0" applyAlignment="0" applyProtection="0"/>
    <xf numFmtId="0" fontId="2" fillId="0" borderId="0"/>
    <xf numFmtId="0" fontId="7" fillId="0" borderId="0"/>
    <xf numFmtId="0" fontId="16" fillId="0" borderId="0"/>
    <xf numFmtId="0" fontId="25" fillId="0" borderId="0"/>
    <xf numFmtId="0" fontId="25" fillId="0" borderId="0"/>
    <xf numFmtId="0" fontId="25" fillId="0" borderId="0"/>
    <xf numFmtId="0" fontId="1" fillId="0" borderId="0"/>
    <xf numFmtId="0" fontId="31" fillId="18" borderId="0" applyNumberFormat="0" applyBorder="0" applyAlignment="0" applyProtection="0"/>
    <xf numFmtId="0" fontId="31" fillId="19" borderId="0" applyNumberFormat="0" applyBorder="0" applyAlignment="0" applyProtection="0"/>
    <xf numFmtId="0" fontId="31" fillId="20" borderId="0" applyNumberFormat="0" applyBorder="0" applyAlignment="0" applyProtection="0"/>
    <xf numFmtId="0" fontId="31" fillId="18" borderId="0" applyNumberFormat="0" applyBorder="0" applyAlignment="0" applyProtection="0"/>
    <xf numFmtId="0" fontId="31" fillId="21" borderId="0" applyNumberFormat="0" applyBorder="0" applyAlignment="0" applyProtection="0"/>
    <xf numFmtId="0" fontId="31" fillId="19" borderId="0" applyNumberFormat="0" applyBorder="0" applyAlignment="0" applyProtection="0"/>
    <xf numFmtId="0" fontId="31" fillId="22" borderId="0" applyNumberFormat="0" applyBorder="0" applyAlignment="0" applyProtection="0"/>
    <xf numFmtId="0" fontId="31" fillId="23" borderId="0" applyNumberFormat="0" applyBorder="0" applyAlignment="0" applyProtection="0"/>
    <xf numFmtId="0" fontId="31" fillId="24" borderId="0" applyNumberFormat="0" applyBorder="0" applyAlignment="0" applyProtection="0"/>
    <xf numFmtId="0" fontId="31" fillId="22" borderId="0" applyNumberFormat="0" applyBorder="0" applyAlignment="0" applyProtection="0"/>
    <xf numFmtId="0" fontId="31" fillId="25" borderId="0" applyNumberFormat="0" applyBorder="0" applyAlignment="0" applyProtection="0"/>
    <xf numFmtId="0" fontId="31" fillId="19" borderId="0" applyNumberFormat="0" applyBorder="0" applyAlignment="0" applyProtection="0"/>
    <xf numFmtId="0" fontId="32" fillId="26" borderId="0" applyNumberFormat="0" applyBorder="0" applyAlignment="0" applyProtection="0"/>
    <xf numFmtId="0" fontId="32" fillId="23" borderId="0" applyNumberFormat="0" applyBorder="0" applyAlignment="0" applyProtection="0"/>
    <xf numFmtId="0" fontId="32" fillId="24" borderId="0" applyNumberFormat="0" applyBorder="0" applyAlignment="0" applyProtection="0"/>
    <xf numFmtId="0" fontId="32" fillId="22" borderId="0" applyNumberFormat="0" applyBorder="0" applyAlignment="0" applyProtection="0"/>
    <xf numFmtId="0" fontId="32" fillId="26" borderId="0" applyNumberFormat="0" applyBorder="0" applyAlignment="0" applyProtection="0"/>
    <xf numFmtId="0" fontId="32" fillId="19" borderId="0" applyNumberFormat="0" applyBorder="0" applyAlignment="0" applyProtection="0"/>
    <xf numFmtId="0" fontId="16" fillId="0" borderId="0"/>
    <xf numFmtId="0" fontId="32" fillId="26" borderId="0" applyNumberFormat="0" applyBorder="0" applyAlignment="0" applyProtection="0"/>
    <xf numFmtId="0" fontId="32" fillId="27" borderId="0" applyNumberFormat="0" applyBorder="0" applyAlignment="0" applyProtection="0"/>
    <xf numFmtId="0" fontId="32" fillId="28" borderId="0" applyNumberFormat="0" applyBorder="0" applyAlignment="0" applyProtection="0"/>
    <xf numFmtId="0" fontId="32" fillId="29" borderId="0" applyNumberFormat="0" applyBorder="0" applyAlignment="0" applyProtection="0"/>
    <xf numFmtId="0" fontId="32" fillId="26" borderId="0" applyNumberFormat="0" applyBorder="0" applyAlignment="0" applyProtection="0"/>
    <xf numFmtId="0" fontId="32" fillId="30" borderId="0" applyNumberFormat="0" applyBorder="0" applyAlignment="0" applyProtection="0"/>
    <xf numFmtId="0" fontId="33" fillId="19" borderId="40" applyNumberFormat="0" applyAlignment="0" applyProtection="0"/>
    <xf numFmtId="0" fontId="34" fillId="18" borderId="41" applyNumberFormat="0" applyAlignment="0" applyProtection="0"/>
    <xf numFmtId="0" fontId="35" fillId="18" borderId="40" applyNumberFormat="0" applyAlignment="0" applyProtection="0"/>
    <xf numFmtId="0" fontId="36" fillId="0" borderId="0" applyNumberFormat="0" applyFill="0" applyBorder="0" applyAlignment="0" applyProtection="0"/>
    <xf numFmtId="0" fontId="37" fillId="0" borderId="0" applyNumberFormat="0" applyFill="0" applyBorder="0" applyAlignment="0" applyProtection="0">
      <alignment vertical="top"/>
      <protection locked="0"/>
    </xf>
    <xf numFmtId="0" fontId="15" fillId="0" borderId="0" applyNumberFormat="0" applyFill="0" applyBorder="0" applyAlignment="0" applyProtection="0"/>
    <xf numFmtId="0" fontId="15" fillId="0" borderId="0" applyNumberFormat="0" applyFill="0" applyBorder="0" applyAlignment="0" applyProtection="0"/>
    <xf numFmtId="164" fontId="31" fillId="0" borderId="0" applyFont="0" applyFill="0" applyBorder="0" applyAlignment="0" applyProtection="0"/>
    <xf numFmtId="0" fontId="38" fillId="0" borderId="42" applyNumberFormat="0" applyFill="0" applyAlignment="0" applyProtection="0"/>
    <xf numFmtId="0" fontId="39" fillId="0" borderId="43" applyNumberFormat="0" applyFill="0" applyAlignment="0" applyProtection="0"/>
    <xf numFmtId="0" fontId="40" fillId="0" borderId="44" applyNumberFormat="0" applyFill="0" applyAlignment="0" applyProtection="0"/>
    <xf numFmtId="0" fontId="40" fillId="0" borderId="0" applyNumberFormat="0" applyFill="0" applyBorder="0" applyAlignment="0" applyProtection="0"/>
    <xf numFmtId="0" fontId="41" fillId="0" borderId="45" applyNumberFormat="0" applyFill="0" applyAlignment="0" applyProtection="0"/>
    <xf numFmtId="0" fontId="42" fillId="31" borderId="46" applyNumberFormat="0" applyAlignment="0" applyProtection="0"/>
    <xf numFmtId="0" fontId="43" fillId="0" borderId="0" applyNumberFormat="0" applyFill="0" applyBorder="0" applyAlignment="0" applyProtection="0"/>
    <xf numFmtId="0" fontId="44" fillId="24" borderId="0" applyNumberFormat="0" applyBorder="0" applyAlignment="0" applyProtection="0"/>
    <xf numFmtId="0" fontId="45" fillId="0" borderId="0"/>
    <xf numFmtId="0" fontId="1" fillId="0" borderId="0"/>
    <xf numFmtId="0" fontId="1" fillId="0" borderId="0"/>
    <xf numFmtId="0" fontId="46" fillId="0" borderId="0"/>
    <xf numFmtId="0" fontId="1" fillId="0" borderId="0"/>
    <xf numFmtId="0" fontId="1" fillId="0" borderId="0"/>
    <xf numFmtId="0" fontId="1" fillId="0" borderId="0"/>
    <xf numFmtId="0" fontId="1" fillId="0" borderId="0"/>
    <xf numFmtId="0" fontId="1" fillId="0" borderId="0"/>
    <xf numFmtId="0" fontId="47" fillId="0" borderId="0"/>
    <xf numFmtId="0" fontId="16" fillId="0" borderId="0"/>
    <xf numFmtId="0" fontId="7" fillId="0" borderId="0"/>
    <xf numFmtId="0" fontId="16" fillId="0" borderId="0"/>
    <xf numFmtId="0" fontId="16" fillId="0" borderId="0"/>
    <xf numFmtId="0" fontId="16" fillId="0" borderId="0"/>
    <xf numFmtId="0" fontId="2" fillId="0" borderId="0"/>
    <xf numFmtId="0" fontId="7" fillId="0" borderId="0"/>
    <xf numFmtId="0" fontId="7" fillId="0" borderId="0"/>
    <xf numFmtId="0" fontId="48" fillId="0" borderId="0"/>
    <xf numFmtId="0" fontId="1" fillId="0" borderId="0"/>
    <xf numFmtId="0" fontId="48" fillId="0" borderId="0"/>
    <xf numFmtId="0" fontId="1" fillId="0" borderId="0"/>
    <xf numFmtId="0" fontId="1" fillId="0" borderId="0"/>
    <xf numFmtId="0" fontId="1" fillId="0" borderId="0"/>
    <xf numFmtId="0" fontId="16" fillId="0" borderId="0"/>
    <xf numFmtId="0" fontId="49" fillId="0" borderId="0"/>
    <xf numFmtId="0" fontId="16" fillId="0" borderId="0"/>
    <xf numFmtId="0" fontId="16" fillId="0" borderId="0"/>
    <xf numFmtId="0" fontId="45" fillId="0" borderId="0"/>
    <xf numFmtId="0" fontId="45" fillId="0" borderId="0"/>
    <xf numFmtId="0" fontId="16" fillId="0" borderId="0"/>
    <xf numFmtId="0" fontId="31" fillId="0" borderId="0"/>
    <xf numFmtId="0" fontId="48" fillId="0" borderId="0"/>
    <xf numFmtId="0" fontId="31" fillId="0" borderId="0"/>
    <xf numFmtId="0" fontId="16" fillId="0" borderId="0"/>
    <xf numFmtId="0" fontId="48" fillId="0" borderId="0"/>
    <xf numFmtId="0" fontId="16" fillId="0" borderId="0"/>
    <xf numFmtId="0" fontId="46" fillId="0" borderId="0"/>
    <xf numFmtId="0" fontId="45" fillId="0" borderId="0"/>
    <xf numFmtId="0" fontId="50" fillId="32" borderId="0" applyNumberFormat="0" applyBorder="0" applyAlignment="0" applyProtection="0"/>
    <xf numFmtId="0" fontId="51" fillId="0" borderId="0" applyNumberFormat="0" applyFill="0" applyBorder="0" applyAlignment="0" applyProtection="0"/>
    <xf numFmtId="0" fontId="31" fillId="20" borderId="47" applyNumberFormat="0" applyFont="0" applyAlignment="0" applyProtection="0"/>
    <xf numFmtId="9" fontId="16" fillId="0" borderId="0" applyFont="0" applyFill="0" applyBorder="0" applyAlignment="0" applyProtection="0"/>
    <xf numFmtId="9" fontId="7" fillId="0" borderId="0" applyFont="0" applyFill="0" applyBorder="0" applyAlignment="0" applyProtection="0"/>
    <xf numFmtId="9" fontId="16" fillId="0" borderId="0" applyFont="0" applyFill="0" applyBorder="0" applyAlignment="0" applyProtection="0"/>
    <xf numFmtId="9" fontId="48" fillId="0" borderId="0" applyFill="0" applyBorder="0" applyAlignment="0" applyProtection="0"/>
    <xf numFmtId="9" fontId="31" fillId="0" borderId="0" applyFont="0" applyFill="0" applyBorder="0" applyAlignment="0" applyProtection="0"/>
    <xf numFmtId="9" fontId="45"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5" fillId="0" borderId="0" applyFont="0" applyFill="0" applyBorder="0" applyAlignment="0" applyProtection="0"/>
    <xf numFmtId="9" fontId="45" fillId="0" borderId="0" applyFont="0" applyFill="0" applyBorder="0" applyAlignment="0" applyProtection="0"/>
    <xf numFmtId="9" fontId="3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52" fillId="0" borderId="48" applyNumberFormat="0" applyFill="0" applyAlignment="0" applyProtection="0"/>
    <xf numFmtId="0" fontId="53" fillId="0" borderId="0" applyNumberFormat="0" applyFill="0" applyBorder="0" applyAlignment="0" applyProtection="0"/>
    <xf numFmtId="178" fontId="48" fillId="0" borderId="0" applyFill="0" applyBorder="0" applyAlignment="0" applyProtection="0"/>
    <xf numFmtId="165" fontId="16" fillId="0" borderId="0" applyFill="0" applyBorder="0" applyAlignment="0" applyProtection="0"/>
    <xf numFmtId="165" fontId="1" fillId="0" borderId="0" applyFont="0" applyFill="0" applyBorder="0" applyAlignment="0" applyProtection="0"/>
    <xf numFmtId="165" fontId="31" fillId="0" borderId="0" applyFont="0" applyFill="0" applyBorder="0" applyAlignment="0" applyProtection="0"/>
    <xf numFmtId="0" fontId="54" fillId="33" borderId="0" applyNumberFormat="0" applyBorder="0" applyAlignment="0" applyProtection="0"/>
    <xf numFmtId="43" fontId="1" fillId="0" borderId="0" applyFont="0" applyFill="0" applyBorder="0" applyAlignment="0" applyProtection="0"/>
    <xf numFmtId="0" fontId="65" fillId="0" borderId="0"/>
    <xf numFmtId="0" fontId="65" fillId="0" borderId="0"/>
    <xf numFmtId="0" fontId="74" fillId="0" borderId="0"/>
    <xf numFmtId="0" fontId="1" fillId="0" borderId="0"/>
    <xf numFmtId="0" fontId="1" fillId="0" borderId="0"/>
    <xf numFmtId="0" fontId="16" fillId="0" borderId="0"/>
    <xf numFmtId="9" fontId="45"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6"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9" fontId="1" fillId="0" borderId="0" applyFont="0" applyFill="0" applyBorder="0" applyAlignment="0" applyProtection="0"/>
    <xf numFmtId="9" fontId="45"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0" fontId="46" fillId="0" borderId="0"/>
    <xf numFmtId="43" fontId="1" fillId="0" borderId="0" applyFont="0" applyFill="0" applyBorder="0" applyAlignment="0" applyProtection="0"/>
    <xf numFmtId="0" fontId="1" fillId="0" borderId="0"/>
    <xf numFmtId="0" fontId="76" fillId="0" borderId="0"/>
    <xf numFmtId="0" fontId="46" fillId="0" borderId="0"/>
    <xf numFmtId="0" fontId="76" fillId="0" borderId="0"/>
    <xf numFmtId="0" fontId="1" fillId="0" borderId="0"/>
    <xf numFmtId="0" fontId="2" fillId="0" borderId="0"/>
    <xf numFmtId="0" fontId="75" fillId="0" borderId="0" applyNumberFormat="0" applyFill="0" applyBorder="0" applyAlignment="0" applyProtection="0"/>
    <xf numFmtId="0" fontId="7" fillId="0" borderId="0"/>
    <xf numFmtId="0" fontId="1" fillId="0" borderId="0"/>
    <xf numFmtId="0" fontId="2" fillId="0" borderId="0"/>
    <xf numFmtId="0" fontId="45" fillId="0" borderId="0"/>
    <xf numFmtId="0" fontId="2" fillId="0" borderId="0"/>
    <xf numFmtId="0" fontId="2" fillId="0" borderId="0"/>
    <xf numFmtId="9" fontId="1" fillId="0" borderId="0" applyFont="0" applyFill="0" applyBorder="0" applyAlignment="0" applyProtection="0"/>
    <xf numFmtId="0" fontId="76" fillId="0" borderId="0"/>
    <xf numFmtId="0" fontId="1" fillId="0" borderId="0"/>
    <xf numFmtId="0" fontId="1" fillId="41" borderId="0" applyNumberFormat="0" applyBorder="0" applyAlignment="0" applyProtection="0"/>
    <xf numFmtId="0" fontId="1" fillId="41" borderId="0" applyNumberFormat="0" applyBorder="0" applyAlignment="0" applyProtection="0"/>
    <xf numFmtId="0" fontId="1" fillId="44" borderId="0" applyNumberFormat="0" applyBorder="0" applyAlignment="0" applyProtection="0"/>
    <xf numFmtId="0" fontId="1" fillId="44"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3" borderId="0" applyNumberFormat="0" applyBorder="0" applyAlignment="0" applyProtection="0"/>
    <xf numFmtId="0" fontId="1" fillId="53" borderId="0" applyNumberFormat="0" applyBorder="0" applyAlignment="0" applyProtection="0"/>
    <xf numFmtId="0" fontId="1" fillId="56" borderId="0" applyNumberFormat="0" applyBorder="0" applyAlignment="0" applyProtection="0"/>
    <xf numFmtId="0" fontId="1" fillId="56"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7" borderId="0" applyNumberFormat="0" applyBorder="0" applyAlignment="0" applyProtection="0"/>
    <xf numFmtId="0" fontId="1" fillId="57" borderId="0" applyNumberFormat="0" applyBorder="0" applyAlignment="0" applyProtection="0"/>
    <xf numFmtId="0" fontId="73" fillId="43" borderId="0" applyNumberFormat="0" applyBorder="0" applyAlignment="0" applyProtection="0"/>
    <xf numFmtId="0" fontId="73" fillId="46" borderId="0" applyNumberFormat="0" applyBorder="0" applyAlignment="0" applyProtection="0"/>
    <xf numFmtId="0" fontId="73" fillId="49" borderId="0" applyNumberFormat="0" applyBorder="0" applyAlignment="0" applyProtection="0"/>
    <xf numFmtId="0" fontId="73" fillId="52" borderId="0" applyNumberFormat="0" applyBorder="0" applyAlignment="0" applyProtection="0"/>
    <xf numFmtId="0" fontId="73" fillId="55" borderId="0" applyNumberFormat="0" applyBorder="0" applyAlignment="0" applyProtection="0"/>
    <xf numFmtId="0" fontId="73" fillId="58" borderId="0" applyNumberFormat="0" applyBorder="0" applyAlignment="0" applyProtection="0"/>
    <xf numFmtId="0" fontId="31" fillId="0" borderId="0"/>
    <xf numFmtId="0" fontId="31" fillId="0" borderId="0"/>
    <xf numFmtId="0" fontId="31" fillId="0" borderId="0"/>
    <xf numFmtId="0" fontId="31" fillId="0" borderId="0"/>
    <xf numFmtId="0" fontId="36" fillId="0" borderId="0" applyNumberFormat="0" applyFill="0" applyBorder="0" applyAlignment="0" applyProtection="0"/>
    <xf numFmtId="0" fontId="77" fillId="0" borderId="0" applyNumberFormat="0" applyFill="0" applyBorder="0" applyAlignment="0" applyProtection="0"/>
    <xf numFmtId="0" fontId="49" fillId="0" borderId="0"/>
    <xf numFmtId="0" fontId="1" fillId="0" borderId="0"/>
    <xf numFmtId="0" fontId="45" fillId="0" borderId="0"/>
    <xf numFmtId="0" fontId="45" fillId="0" borderId="0"/>
    <xf numFmtId="0" fontId="45" fillId="0" borderId="0"/>
    <xf numFmtId="184" fontId="45" fillId="0" borderId="0"/>
    <xf numFmtId="0" fontId="1" fillId="0" borderId="0"/>
    <xf numFmtId="0" fontId="46" fillId="0" borderId="0"/>
    <xf numFmtId="0" fontId="45" fillId="0" borderId="0"/>
    <xf numFmtId="0" fontId="1" fillId="0" borderId="0"/>
    <xf numFmtId="0" fontId="1" fillId="0" borderId="0"/>
    <xf numFmtId="0" fontId="16" fillId="0" borderId="0"/>
    <xf numFmtId="0" fontId="1" fillId="0" borderId="0"/>
    <xf numFmtId="0" fontId="1" fillId="0" borderId="0"/>
    <xf numFmtId="0" fontId="1" fillId="0" borderId="0"/>
    <xf numFmtId="0" fontId="16" fillId="0" borderId="0"/>
    <xf numFmtId="0" fontId="45" fillId="0" borderId="0"/>
    <xf numFmtId="0" fontId="45" fillId="0" borderId="0"/>
    <xf numFmtId="0" fontId="45" fillId="0" borderId="0"/>
    <xf numFmtId="0" fontId="1" fillId="0" borderId="0"/>
    <xf numFmtId="0" fontId="45" fillId="0" borderId="0"/>
    <xf numFmtId="0" fontId="16" fillId="0" borderId="0"/>
    <xf numFmtId="0" fontId="1" fillId="0" borderId="0"/>
    <xf numFmtId="0" fontId="1" fillId="0" borderId="0"/>
    <xf numFmtId="0" fontId="45" fillId="0" borderId="0"/>
    <xf numFmtId="0" fontId="16" fillId="0" borderId="0"/>
    <xf numFmtId="0" fontId="16" fillId="0" borderId="0"/>
    <xf numFmtId="0" fontId="7" fillId="0" borderId="0"/>
    <xf numFmtId="0" fontId="7" fillId="0" borderId="0"/>
    <xf numFmtId="0" fontId="45"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45" fillId="0" borderId="0"/>
    <xf numFmtId="0" fontId="16" fillId="0" borderId="0"/>
    <xf numFmtId="0" fontId="16" fillId="0" borderId="0"/>
    <xf numFmtId="0" fontId="1" fillId="0" borderId="0"/>
    <xf numFmtId="0" fontId="49" fillId="0" borderId="0"/>
    <xf numFmtId="0" fontId="49" fillId="0" borderId="0"/>
    <xf numFmtId="0" fontId="49" fillId="0" borderId="0"/>
    <xf numFmtId="0" fontId="31" fillId="0" borderId="0"/>
    <xf numFmtId="0" fontId="16" fillId="0" borderId="0"/>
    <xf numFmtId="0" fontId="16" fillId="0" borderId="0"/>
    <xf numFmtId="0" fontId="1" fillId="0" borderId="0"/>
    <xf numFmtId="0" fontId="1" fillId="0" borderId="0"/>
    <xf numFmtId="0" fontId="16" fillId="0" borderId="0"/>
    <xf numFmtId="0" fontId="1" fillId="0" borderId="0"/>
    <xf numFmtId="0" fontId="16" fillId="0" borderId="0"/>
    <xf numFmtId="0" fontId="1" fillId="0" borderId="0"/>
    <xf numFmtId="0" fontId="16" fillId="0" borderId="0"/>
    <xf numFmtId="0" fontId="48" fillId="0" borderId="0"/>
    <xf numFmtId="0" fontId="1" fillId="0" borderId="0"/>
    <xf numFmtId="0" fontId="2" fillId="0" borderId="0"/>
    <xf numFmtId="0" fontId="48" fillId="0" borderId="0"/>
    <xf numFmtId="0" fontId="48" fillId="0" borderId="0"/>
    <xf numFmtId="0" fontId="16" fillId="0" borderId="0"/>
    <xf numFmtId="0" fontId="7" fillId="0" borderId="0"/>
    <xf numFmtId="0" fontId="48" fillId="0" borderId="0"/>
    <xf numFmtId="0" fontId="1" fillId="0" borderId="0"/>
    <xf numFmtId="0" fontId="46" fillId="0" borderId="0"/>
    <xf numFmtId="0" fontId="1" fillId="0" borderId="0"/>
    <xf numFmtId="0" fontId="45" fillId="0" borderId="0"/>
    <xf numFmtId="0" fontId="45" fillId="0" borderId="0"/>
    <xf numFmtId="9" fontId="1" fillId="0" borderId="0" applyFont="0" applyFill="0" applyBorder="0" applyAlignment="0" applyProtection="0"/>
    <xf numFmtId="9" fontId="31"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16" fillId="0" borderId="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45"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6" fillId="0" borderId="0" applyFill="0" applyBorder="0" applyAlignment="0" applyProtection="0"/>
    <xf numFmtId="165" fontId="16" fillId="0" borderId="0" applyFill="0" applyBorder="0" applyAlignment="0" applyProtection="0"/>
    <xf numFmtId="165" fontId="31" fillId="0" borderId="0" applyFont="0" applyFill="0" applyBorder="0" applyAlignment="0" applyProtection="0"/>
    <xf numFmtId="165" fontId="16" fillId="0" borderId="0" applyFont="0" applyFill="0" applyBorder="0" applyAlignment="0" applyProtection="0"/>
    <xf numFmtId="165" fontId="1" fillId="0" borderId="0" applyFont="0" applyFill="0" applyBorder="0" applyAlignment="0" applyProtection="0"/>
    <xf numFmtId="178" fontId="48" fillId="0" borderId="0" applyFill="0" applyBorder="0" applyAlignment="0" applyProtection="0"/>
    <xf numFmtId="43" fontId="1" fillId="0" borderId="0" applyFont="0" applyFill="0" applyBorder="0" applyAlignment="0" applyProtection="0"/>
    <xf numFmtId="43" fontId="45" fillId="0" borderId="0" applyFont="0" applyFill="0" applyBorder="0" applyAlignment="0" applyProtection="0"/>
    <xf numFmtId="183" fontId="45" fillId="0" borderId="0" applyFont="0" applyFill="0" applyBorder="0" applyAlignment="0" applyProtection="0"/>
    <xf numFmtId="0" fontId="49" fillId="0" borderId="0"/>
    <xf numFmtId="183" fontId="45" fillId="0" borderId="0" applyFont="0" applyFill="0" applyBorder="0" applyAlignment="0" applyProtection="0"/>
  </cellStyleXfs>
  <cellXfs count="285">
    <xf numFmtId="0" fontId="0" fillId="0" borderId="0" xfId="0"/>
    <xf numFmtId="0" fontId="5" fillId="0" borderId="0" xfId="0" applyFont="1"/>
    <xf numFmtId="166" fontId="5" fillId="0" borderId="0" xfId="0" applyNumberFormat="1" applyFont="1"/>
    <xf numFmtId="166" fontId="5" fillId="0" borderId="0" xfId="0" applyNumberFormat="1" applyFont="1" applyAlignment="1">
      <alignment horizontal="right"/>
    </xf>
    <xf numFmtId="167" fontId="5" fillId="0" borderId="0" xfId="0" applyNumberFormat="1" applyFont="1" applyAlignment="1">
      <alignment horizontal="right"/>
    </xf>
    <xf numFmtId="0" fontId="3" fillId="0" borderId="0" xfId="2" applyNumberFormat="1" applyFont="1" applyBorder="1" applyAlignment="1">
      <alignment horizontal="center" vertical="center" wrapText="1"/>
    </xf>
    <xf numFmtId="0" fontId="3" fillId="5" borderId="0" xfId="2" applyNumberFormat="1" applyFont="1" applyFill="1" applyBorder="1" applyAlignment="1">
      <alignment horizontal="center" vertical="center" wrapText="1"/>
    </xf>
    <xf numFmtId="0" fontId="9" fillId="10" borderId="1" xfId="3" applyFont="1" applyFill="1" applyBorder="1" applyAlignment="1">
      <alignment horizontal="left" vertical="center"/>
    </xf>
    <xf numFmtId="0" fontId="5" fillId="0" borderId="0" xfId="0" applyFont="1" applyBorder="1"/>
    <xf numFmtId="168" fontId="5" fillId="3" borderId="0" xfId="1" applyNumberFormat="1" applyFont="1" applyFill="1" applyBorder="1"/>
    <xf numFmtId="0" fontId="4" fillId="13" borderId="0" xfId="2" applyNumberFormat="1" applyFont="1" applyFill="1" applyBorder="1" applyAlignment="1">
      <alignment horizontal="center" vertical="center" wrapText="1"/>
    </xf>
    <xf numFmtId="0" fontId="4" fillId="14" borderId="0" xfId="2" applyNumberFormat="1" applyFont="1" applyFill="1" applyBorder="1" applyAlignment="1">
      <alignment horizontal="center" vertical="center" wrapText="1"/>
    </xf>
    <xf numFmtId="0" fontId="4" fillId="7" borderId="0" xfId="2" applyNumberFormat="1" applyFont="1" applyFill="1" applyBorder="1" applyAlignment="1">
      <alignment horizontal="center" vertical="center" wrapText="1"/>
    </xf>
    <xf numFmtId="166" fontId="4" fillId="0" borderId="0" xfId="2" applyNumberFormat="1" applyFont="1" applyBorder="1" applyAlignment="1">
      <alignment horizontal="right"/>
    </xf>
    <xf numFmtId="166" fontId="4" fillId="6" borderId="0" xfId="2" applyNumberFormat="1" applyFont="1" applyFill="1" applyBorder="1" applyAlignment="1">
      <alignment horizontal="right"/>
    </xf>
    <xf numFmtId="166" fontId="4" fillId="3" borderId="0" xfId="2" applyNumberFormat="1" applyFont="1" applyFill="1" applyBorder="1" applyAlignment="1">
      <alignment horizontal="right"/>
    </xf>
    <xf numFmtId="166" fontId="5" fillId="0" borderId="0" xfId="0" applyNumberFormat="1" applyFont="1" applyBorder="1"/>
    <xf numFmtId="166" fontId="4" fillId="4" borderId="0" xfId="2" applyNumberFormat="1" applyFont="1" applyFill="1" applyBorder="1" applyAlignment="1">
      <alignment horizontal="right"/>
    </xf>
    <xf numFmtId="166" fontId="4" fillId="5" borderId="0" xfId="2" applyNumberFormat="1" applyFont="1" applyFill="1" applyBorder="1" applyAlignment="1">
      <alignment horizontal="right"/>
    </xf>
    <xf numFmtId="0" fontId="3" fillId="14" borderId="2" xfId="2" applyNumberFormat="1" applyFont="1" applyFill="1" applyBorder="1" applyAlignment="1">
      <alignment horizontal="center" vertical="center" wrapText="1"/>
    </xf>
    <xf numFmtId="0" fontId="3" fillId="7" borderId="2" xfId="2" applyNumberFormat="1" applyFont="1" applyFill="1" applyBorder="1" applyAlignment="1">
      <alignment horizontal="center" vertical="center" wrapText="1"/>
    </xf>
    <xf numFmtId="0" fontId="5" fillId="0" borderId="2" xfId="0" applyFont="1" applyBorder="1"/>
    <xf numFmtId="0" fontId="3" fillId="4" borderId="2" xfId="2" applyNumberFormat="1" applyFont="1" applyFill="1" applyBorder="1" applyAlignment="1">
      <alignment horizontal="center" vertical="center" wrapText="1"/>
    </xf>
    <xf numFmtId="0" fontId="3" fillId="5" borderId="2" xfId="2" applyNumberFormat="1" applyFont="1" applyFill="1" applyBorder="1" applyAlignment="1">
      <alignment horizontal="center" vertical="center" wrapText="1"/>
    </xf>
    <xf numFmtId="0" fontId="17" fillId="0" borderId="0" xfId="0" applyFont="1"/>
    <xf numFmtId="0" fontId="18" fillId="7" borderId="2" xfId="2" applyNumberFormat="1" applyFont="1" applyFill="1" applyBorder="1" applyAlignment="1">
      <alignment horizontal="center" vertical="center" wrapText="1"/>
    </xf>
    <xf numFmtId="17" fontId="20" fillId="4" borderId="0" xfId="2" applyNumberFormat="1" applyFont="1" applyFill="1" applyBorder="1" applyAlignment="1">
      <alignment horizontal="center" vertical="center" wrapText="1"/>
    </xf>
    <xf numFmtId="0" fontId="17" fillId="4" borderId="0" xfId="0" applyFont="1" applyFill="1"/>
    <xf numFmtId="169" fontId="5" fillId="3" borderId="0" xfId="1" applyNumberFormat="1" applyFont="1" applyFill="1" applyBorder="1"/>
    <xf numFmtId="0" fontId="3" fillId="0" borderId="2" xfId="2" applyNumberFormat="1" applyFont="1" applyFill="1" applyBorder="1" applyAlignment="1">
      <alignment horizontal="center" vertical="center" wrapText="1"/>
    </xf>
    <xf numFmtId="0" fontId="19" fillId="0" borderId="0" xfId="4" applyFont="1" applyBorder="1" applyAlignment="1">
      <alignment horizontal="center" vertical="center"/>
    </xf>
    <xf numFmtId="172" fontId="5" fillId="0" borderId="0" xfId="0" applyNumberFormat="1" applyFont="1" applyAlignment="1">
      <alignment horizontal="center" vertical="center"/>
    </xf>
    <xf numFmtId="0" fontId="5" fillId="0" borderId="0" xfId="0" applyFont="1" applyFill="1" applyBorder="1"/>
    <xf numFmtId="17" fontId="4" fillId="0" borderId="0" xfId="2" applyNumberFormat="1" applyFont="1" applyFill="1" applyBorder="1" applyAlignment="1">
      <alignment horizontal="center" vertical="center" wrapText="1"/>
    </xf>
    <xf numFmtId="0" fontId="4" fillId="0" borderId="0" xfId="2" applyNumberFormat="1" applyFont="1" applyFill="1" applyBorder="1" applyAlignment="1">
      <alignment horizontal="center"/>
    </xf>
    <xf numFmtId="0" fontId="5" fillId="0" borderId="0" xfId="0" applyFont="1" applyFill="1"/>
    <xf numFmtId="14" fontId="4" fillId="0" borderId="0" xfId="2" applyNumberFormat="1" applyFont="1" applyFill="1" applyBorder="1" applyAlignment="1">
      <alignment horizontal="center" vertical="center" wrapText="1"/>
    </xf>
    <xf numFmtId="14" fontId="5" fillId="0" borderId="0" xfId="0" applyNumberFormat="1" applyFont="1" applyFill="1"/>
    <xf numFmtId="0" fontId="20" fillId="10" borderId="1" xfId="3" applyFont="1" applyFill="1" applyBorder="1"/>
    <xf numFmtId="10" fontId="21" fillId="0" borderId="0" xfId="0" applyNumberFormat="1" applyFont="1" applyAlignment="1">
      <alignment horizontal="left"/>
    </xf>
    <xf numFmtId="0" fontId="17" fillId="0" borderId="0" xfId="0" applyFont="1" applyAlignment="1">
      <alignment horizontal="center"/>
    </xf>
    <xf numFmtId="0" fontId="17" fillId="0" borderId="1" xfId="0" applyFont="1" applyBorder="1"/>
    <xf numFmtId="17" fontId="22" fillId="15" borderId="1" xfId="0" applyNumberFormat="1" applyFont="1" applyFill="1" applyBorder="1" applyAlignment="1">
      <alignment horizontal="center"/>
    </xf>
    <xf numFmtId="0" fontId="20" fillId="9" borderId="1" xfId="3" applyFont="1" applyFill="1" applyBorder="1"/>
    <xf numFmtId="2" fontId="17" fillId="0" borderId="1" xfId="0" applyNumberFormat="1" applyFont="1" applyBorder="1"/>
    <xf numFmtId="0" fontId="20" fillId="11" borderId="1" xfId="3" applyFont="1" applyFill="1" applyBorder="1"/>
    <xf numFmtId="174" fontId="5" fillId="0" borderId="0" xfId="0" applyNumberFormat="1" applyFont="1" applyAlignment="1">
      <alignment horizontal="center" vertical="center"/>
    </xf>
    <xf numFmtId="0" fontId="5" fillId="0" borderId="0" xfId="0" applyFont="1" applyAlignment="1">
      <alignment horizontal="center"/>
    </xf>
    <xf numFmtId="166" fontId="5" fillId="7" borderId="0" xfId="0" applyNumberFormat="1" applyFont="1" applyFill="1"/>
    <xf numFmtId="0" fontId="5" fillId="0" borderId="2" xfId="0" applyFont="1" applyBorder="1" applyAlignment="1">
      <alignment horizontal="center" vertical="center"/>
    </xf>
    <xf numFmtId="171" fontId="4" fillId="0" borderId="3" xfId="2" applyNumberFormat="1" applyFont="1" applyFill="1" applyBorder="1" applyAlignment="1">
      <alignment horizontal="right"/>
    </xf>
    <xf numFmtId="171" fontId="4" fillId="0" borderId="4" xfId="2" applyNumberFormat="1" applyFont="1" applyFill="1" applyBorder="1" applyAlignment="1">
      <alignment horizontal="right"/>
    </xf>
    <xf numFmtId="175" fontId="5" fillId="0" borderId="17" xfId="1" applyNumberFormat="1" applyFont="1" applyFill="1" applyBorder="1"/>
    <xf numFmtId="171" fontId="4" fillId="14" borderId="4" xfId="2" applyNumberFormat="1" applyFont="1" applyFill="1" applyBorder="1" applyAlignment="1">
      <alignment horizontal="right"/>
    </xf>
    <xf numFmtId="175" fontId="5" fillId="14" borderId="17" xfId="1" applyNumberFormat="1" applyFont="1" applyFill="1" applyBorder="1"/>
    <xf numFmtId="171" fontId="4" fillId="0" borderId="5" xfId="2" applyNumberFormat="1" applyFont="1" applyFill="1" applyBorder="1" applyAlignment="1">
      <alignment horizontal="right"/>
    </xf>
    <xf numFmtId="175" fontId="5" fillId="0" borderId="18" xfId="1" applyNumberFormat="1" applyFont="1" applyFill="1" applyBorder="1"/>
    <xf numFmtId="0" fontId="20" fillId="0" borderId="0" xfId="4" applyFont="1" applyAlignment="1"/>
    <xf numFmtId="170" fontId="5" fillId="0" borderId="0" xfId="1" applyNumberFormat="1" applyFont="1" applyAlignment="1">
      <alignment horizontal="center"/>
    </xf>
    <xf numFmtId="166" fontId="4" fillId="16" borderId="0" xfId="2" applyNumberFormat="1" applyFont="1" applyFill="1" applyBorder="1" applyAlignment="1">
      <alignment horizontal="right"/>
    </xf>
    <xf numFmtId="166" fontId="4" fillId="17" borderId="0" xfId="2" applyNumberFormat="1" applyFont="1" applyFill="1" applyBorder="1" applyAlignment="1">
      <alignment horizontal="right"/>
    </xf>
    <xf numFmtId="176" fontId="17" fillId="0" borderId="1" xfId="0" applyNumberFormat="1" applyFont="1" applyBorder="1" applyAlignment="1">
      <alignment horizontal="center"/>
    </xf>
    <xf numFmtId="0" fontId="22" fillId="0" borderId="0" xfId="0" applyFont="1" applyAlignment="1">
      <alignment horizontal="center"/>
    </xf>
    <xf numFmtId="177" fontId="17" fillId="0" borderId="1" xfId="0" applyNumberFormat="1" applyFont="1" applyBorder="1"/>
    <xf numFmtId="0" fontId="22" fillId="0" borderId="0" xfId="0" applyFont="1" applyAlignment="1">
      <alignment horizontal="center" vertical="center"/>
    </xf>
    <xf numFmtId="0" fontId="23" fillId="0" borderId="29" xfId="5" applyFont="1" applyBorder="1" applyAlignment="1">
      <alignment horizontal="center" vertical="center"/>
    </xf>
    <xf numFmtId="0" fontId="26" fillId="0" borderId="22" xfId="6" applyFont="1" applyBorder="1" applyAlignment="1">
      <alignment horizontal="left" vertical="top"/>
    </xf>
    <xf numFmtId="0" fontId="26" fillId="0" borderId="23" xfId="6" applyFont="1" applyBorder="1" applyAlignment="1">
      <alignment horizontal="left" vertical="top"/>
    </xf>
    <xf numFmtId="0" fontId="26" fillId="0" borderId="24" xfId="6" applyFont="1" applyBorder="1" applyAlignment="1">
      <alignment horizontal="left" vertical="top"/>
    </xf>
    <xf numFmtId="174" fontId="4" fillId="0" borderId="0" xfId="2" applyNumberFormat="1" applyFont="1" applyBorder="1" applyAlignment="1">
      <alignment horizontal="center"/>
    </xf>
    <xf numFmtId="0" fontId="8" fillId="0" borderId="0" xfId="3" applyFont="1" applyFill="1" applyBorder="1" applyAlignment="1">
      <alignment vertical="center"/>
    </xf>
    <xf numFmtId="0" fontId="25" fillId="0" borderId="0" xfId="7" applyAlignment="1">
      <alignment vertical="center"/>
    </xf>
    <xf numFmtId="0" fontId="12" fillId="0" borderId="0" xfId="3" applyFont="1" applyFill="1" applyBorder="1" applyAlignment="1">
      <alignment vertical="center"/>
    </xf>
    <xf numFmtId="0" fontId="10" fillId="0" borderId="0" xfId="3" applyFont="1" applyFill="1" applyBorder="1" applyAlignment="1">
      <alignment vertical="center"/>
    </xf>
    <xf numFmtId="1" fontId="14" fillId="9" borderId="1" xfId="3" applyNumberFormat="1" applyFont="1" applyFill="1" applyBorder="1" applyAlignment="1">
      <alignment horizontal="center" vertical="center"/>
    </xf>
    <xf numFmtId="0" fontId="9" fillId="9" borderId="1" xfId="3" applyFont="1" applyFill="1" applyBorder="1" applyAlignment="1">
      <alignment horizontal="left" vertical="center"/>
    </xf>
    <xf numFmtId="3" fontId="9" fillId="9" borderId="1" xfId="3" applyNumberFormat="1" applyFont="1" applyFill="1" applyBorder="1" applyAlignment="1">
      <alignment vertical="center"/>
    </xf>
    <xf numFmtId="0" fontId="27" fillId="0" borderId="0" xfId="7" applyFont="1" applyAlignment="1">
      <alignment vertical="center"/>
    </xf>
    <xf numFmtId="0" fontId="9" fillId="9" borderId="39" xfId="3" applyFont="1" applyFill="1" applyBorder="1" applyAlignment="1">
      <alignment horizontal="left" vertical="center"/>
    </xf>
    <xf numFmtId="3" fontId="9" fillId="9" borderId="39" xfId="3" applyNumberFormat="1" applyFont="1" applyFill="1" applyBorder="1" applyAlignment="1">
      <alignment vertical="center"/>
    </xf>
    <xf numFmtId="0" fontId="14" fillId="9" borderId="32" xfId="3" applyFont="1" applyFill="1" applyBorder="1" applyAlignment="1">
      <alignment horizontal="left" vertical="center"/>
    </xf>
    <xf numFmtId="3" fontId="14" fillId="9" borderId="32" xfId="3" applyNumberFormat="1" applyFont="1" applyFill="1" applyBorder="1" applyAlignment="1">
      <alignment vertical="center"/>
    </xf>
    <xf numFmtId="0" fontId="14" fillId="9" borderId="1" xfId="3" applyFont="1" applyFill="1" applyBorder="1" applyAlignment="1">
      <alignment horizontal="left" vertical="center"/>
    </xf>
    <xf numFmtId="3" fontId="14" fillId="9" borderId="1" xfId="3" applyNumberFormat="1" applyFont="1" applyFill="1" applyBorder="1" applyAlignment="1">
      <alignment vertical="center"/>
    </xf>
    <xf numFmtId="0" fontId="14" fillId="0" borderId="0" xfId="3" applyFont="1" applyFill="1" applyBorder="1" applyAlignment="1">
      <alignment vertical="center"/>
    </xf>
    <xf numFmtId="0" fontId="14" fillId="0" borderId="0" xfId="3" applyFont="1" applyFill="1" applyBorder="1" applyAlignment="1">
      <alignment horizontal="left" vertical="center"/>
    </xf>
    <xf numFmtId="3" fontId="11" fillId="0" borderId="0" xfId="3" applyNumberFormat="1" applyFont="1" applyFill="1" applyBorder="1" applyAlignment="1">
      <alignment vertical="center"/>
    </xf>
    <xf numFmtId="3" fontId="14" fillId="0" borderId="0" xfId="3" applyNumberFormat="1" applyFont="1" applyFill="1" applyBorder="1" applyAlignment="1">
      <alignment vertical="center"/>
    </xf>
    <xf numFmtId="3" fontId="9" fillId="10" borderId="1" xfId="3" applyNumberFormat="1" applyFont="1" applyFill="1" applyBorder="1" applyAlignment="1">
      <alignment vertical="center"/>
    </xf>
    <xf numFmtId="0" fontId="9" fillId="10" borderId="39" xfId="3" applyFont="1" applyFill="1" applyBorder="1" applyAlignment="1">
      <alignment horizontal="left" vertical="center"/>
    </xf>
    <xf numFmtId="3" fontId="9" fillId="10" borderId="39" xfId="3" applyNumberFormat="1" applyFont="1" applyFill="1" applyBorder="1" applyAlignment="1">
      <alignment vertical="center"/>
    </xf>
    <xf numFmtId="0" fontId="14" fillId="10" borderId="32" xfId="3" applyFont="1" applyFill="1" applyBorder="1" applyAlignment="1">
      <alignment horizontal="left" vertical="center"/>
    </xf>
    <xf numFmtId="3" fontId="14" fillId="10" borderId="32" xfId="3" applyNumberFormat="1" applyFont="1" applyFill="1" applyBorder="1" applyAlignment="1">
      <alignment vertical="center"/>
    </xf>
    <xf numFmtId="0" fontId="14" fillId="10" borderId="1" xfId="3" applyFont="1" applyFill="1" applyBorder="1" applyAlignment="1">
      <alignment horizontal="left" vertical="center"/>
    </xf>
    <xf numFmtId="3" fontId="14" fillId="10" borderId="1" xfId="3" applyNumberFormat="1" applyFont="1" applyFill="1" applyBorder="1" applyAlignment="1">
      <alignment vertical="center"/>
    </xf>
    <xf numFmtId="0" fontId="14" fillId="2" borderId="0" xfId="3" applyFont="1" applyFill="1" applyBorder="1" applyAlignment="1">
      <alignment vertical="center"/>
    </xf>
    <xf numFmtId="0" fontId="14" fillId="2" borderId="0" xfId="3" applyFont="1" applyFill="1" applyBorder="1" applyAlignment="1">
      <alignment horizontal="left" vertical="center"/>
    </xf>
    <xf numFmtId="3" fontId="14" fillId="2" borderId="0" xfId="3" applyNumberFormat="1" applyFont="1" applyFill="1" applyBorder="1" applyAlignment="1">
      <alignment vertical="center"/>
    </xf>
    <xf numFmtId="0" fontId="28" fillId="0" borderId="0" xfId="8" applyFont="1" applyAlignment="1">
      <alignment vertical="center"/>
    </xf>
    <xf numFmtId="0" fontId="9" fillId="11" borderId="1" xfId="3" applyFont="1" applyFill="1" applyBorder="1" applyAlignment="1">
      <alignment horizontal="left" vertical="center"/>
    </xf>
    <xf numFmtId="3" fontId="9" fillId="11" borderId="1" xfId="3" applyNumberFormat="1" applyFont="1" applyFill="1" applyBorder="1" applyAlignment="1">
      <alignment vertical="center"/>
    </xf>
    <xf numFmtId="0" fontId="9" fillId="11" borderId="39" xfId="3" applyFont="1" applyFill="1" applyBorder="1" applyAlignment="1">
      <alignment horizontal="left" vertical="center"/>
    </xf>
    <xf numFmtId="3" fontId="9" fillId="11" borderId="39" xfId="3" applyNumberFormat="1" applyFont="1" applyFill="1" applyBorder="1" applyAlignment="1">
      <alignment vertical="center"/>
    </xf>
    <xf numFmtId="0" fontId="14" fillId="11" borderId="32" xfId="3" applyFont="1" applyFill="1" applyBorder="1" applyAlignment="1">
      <alignment horizontal="left" vertical="center"/>
    </xf>
    <xf numFmtId="3" fontId="14" fillId="11" borderId="32" xfId="3" applyNumberFormat="1" applyFont="1" applyFill="1" applyBorder="1" applyAlignment="1">
      <alignment vertical="center"/>
    </xf>
    <xf numFmtId="0" fontId="14" fillId="11" borderId="1" xfId="3" applyFont="1" applyFill="1" applyBorder="1" applyAlignment="1">
      <alignment horizontal="left" vertical="center"/>
    </xf>
    <xf numFmtId="3" fontId="14" fillId="11" borderId="1" xfId="3" applyNumberFormat="1" applyFont="1" applyFill="1" applyBorder="1" applyAlignment="1">
      <alignment vertical="center"/>
    </xf>
    <xf numFmtId="0" fontId="25" fillId="0" borderId="0" xfId="7" applyFill="1" applyAlignment="1">
      <alignment vertical="center"/>
    </xf>
    <xf numFmtId="0" fontId="9" fillId="10" borderId="1" xfId="3" applyNumberFormat="1" applyFont="1" applyFill="1" applyBorder="1" applyAlignment="1">
      <alignment horizontal="left" vertical="center"/>
    </xf>
    <xf numFmtId="179" fontId="14" fillId="9" borderId="1" xfId="3" applyNumberFormat="1" applyFont="1" applyFill="1" applyBorder="1" applyAlignment="1">
      <alignment horizontal="center" vertical="center"/>
    </xf>
    <xf numFmtId="0" fontId="46" fillId="0" borderId="0" xfId="7" applyFont="1" applyAlignment="1">
      <alignment horizontal="center" vertical="center"/>
    </xf>
    <xf numFmtId="3" fontId="4" fillId="0" borderId="4" xfId="2" applyNumberFormat="1" applyFont="1" applyFill="1" applyBorder="1" applyAlignment="1">
      <alignment horizontal="right"/>
    </xf>
    <xf numFmtId="3" fontId="4" fillId="14" borderId="4" xfId="2" applyNumberFormat="1" applyFont="1" applyFill="1" applyBorder="1" applyAlignment="1">
      <alignment horizontal="right"/>
    </xf>
    <xf numFmtId="0" fontId="17" fillId="0" borderId="0" xfId="0" applyFont="1" applyAlignment="1">
      <alignment vertical="center"/>
    </xf>
    <xf numFmtId="0" fontId="17" fillId="0" borderId="0" xfId="0" applyFont="1" applyAlignment="1">
      <alignment horizontal="center" vertical="center"/>
    </xf>
    <xf numFmtId="0" fontId="22" fillId="0" borderId="0" xfId="0" applyFont="1" applyAlignment="1">
      <alignment vertical="center"/>
    </xf>
    <xf numFmtId="0" fontId="17" fillId="6" borderId="1" xfId="0" applyFont="1" applyFill="1" applyBorder="1" applyAlignment="1">
      <alignment vertical="center"/>
    </xf>
    <xf numFmtId="166" fontId="20" fillId="8" borderId="1" xfId="2" applyNumberFormat="1" applyFont="1" applyFill="1" applyBorder="1" applyAlignment="1">
      <alignment horizontal="left" vertical="center"/>
    </xf>
    <xf numFmtId="0" fontId="17" fillId="3" borderId="1" xfId="0" applyFont="1" applyFill="1" applyBorder="1" applyAlignment="1">
      <alignment vertical="center"/>
    </xf>
    <xf numFmtId="0" fontId="17" fillId="4" borderId="1" xfId="0" applyFont="1" applyFill="1" applyBorder="1" applyAlignment="1">
      <alignment vertical="center"/>
    </xf>
    <xf numFmtId="0" fontId="17" fillId="5" borderId="1" xfId="0" applyFont="1" applyFill="1" applyBorder="1" applyAlignment="1">
      <alignment vertical="center"/>
    </xf>
    <xf numFmtId="14" fontId="17" fillId="0" borderId="0" xfId="0" applyNumberFormat="1" applyFont="1" applyAlignment="1">
      <alignment vertical="center"/>
    </xf>
    <xf numFmtId="0" fontId="27" fillId="0" borderId="0" xfId="64" applyFont="1" applyAlignment="1">
      <alignment vertical="center"/>
    </xf>
    <xf numFmtId="0" fontId="16" fillId="0" borderId="0" xfId="64" applyAlignment="1">
      <alignment vertical="center"/>
    </xf>
    <xf numFmtId="0" fontId="55" fillId="0" borderId="0" xfId="0" applyFont="1" applyAlignment="1">
      <alignment vertical="center"/>
    </xf>
    <xf numFmtId="0" fontId="0" fillId="0" borderId="0" xfId="0" applyAlignment="1">
      <alignment vertical="center"/>
    </xf>
    <xf numFmtId="0" fontId="56" fillId="15" borderId="49" xfId="0" applyFont="1" applyFill="1" applyBorder="1" applyAlignment="1">
      <alignment vertical="center"/>
    </xf>
    <xf numFmtId="43" fontId="0" fillId="0" borderId="0" xfId="0" applyNumberFormat="1" applyAlignment="1">
      <alignment vertical="center"/>
    </xf>
    <xf numFmtId="0" fontId="0" fillId="0" borderId="0" xfId="0" applyAlignment="1">
      <alignment horizontal="center" vertical="center"/>
    </xf>
    <xf numFmtId="3" fontId="0" fillId="0" borderId="0" xfId="0" applyNumberFormat="1" applyAlignment="1">
      <alignment vertical="center"/>
    </xf>
    <xf numFmtId="4" fontId="0" fillId="0" borderId="0" xfId="0" applyNumberFormat="1" applyAlignment="1">
      <alignment vertical="center"/>
    </xf>
    <xf numFmtId="0" fontId="56" fillId="0" borderId="0" xfId="0" applyFont="1" applyAlignment="1">
      <alignment horizontal="center" vertical="center"/>
    </xf>
    <xf numFmtId="3" fontId="57" fillId="35" borderId="50" xfId="0" applyNumberFormat="1" applyFont="1" applyFill="1" applyBorder="1" applyAlignment="1">
      <alignment horizontal="center" vertical="center"/>
    </xf>
    <xf numFmtId="0" fontId="58" fillId="0" borderId="0" xfId="0" applyFont="1" applyAlignment="1">
      <alignment horizontal="center" vertical="center"/>
    </xf>
    <xf numFmtId="180" fontId="59" fillId="0" borderId="0" xfId="0" applyNumberFormat="1" applyFont="1" applyAlignment="1">
      <alignment horizontal="center" vertical="center"/>
    </xf>
    <xf numFmtId="0" fontId="59" fillId="0" borderId="0" xfId="0" applyFont="1" applyAlignment="1">
      <alignment horizontal="center" vertical="center"/>
    </xf>
    <xf numFmtId="0" fontId="56" fillId="0" borderId="0" xfId="0" applyFont="1" applyAlignment="1">
      <alignment horizontal="center" vertical="center" wrapText="1"/>
    </xf>
    <xf numFmtId="0" fontId="0" fillId="0" borderId="51" xfId="0" applyBorder="1" applyAlignment="1">
      <alignment vertical="center"/>
    </xf>
    <xf numFmtId="4" fontId="0" fillId="0" borderId="52" xfId="0" applyNumberFormat="1" applyBorder="1" applyAlignment="1">
      <alignment vertical="center"/>
    </xf>
    <xf numFmtId="3" fontId="0" fillId="0" borderId="52" xfId="0" applyNumberFormat="1" applyBorder="1" applyAlignment="1">
      <alignment vertical="center"/>
    </xf>
    <xf numFmtId="0" fontId="0" fillId="0" borderId="54" xfId="0" applyBorder="1" applyAlignment="1">
      <alignment vertical="center"/>
    </xf>
    <xf numFmtId="4" fontId="0" fillId="0" borderId="0" xfId="0" applyNumberFormat="1" applyBorder="1" applyAlignment="1">
      <alignment vertical="center"/>
    </xf>
    <xf numFmtId="3" fontId="0" fillId="0" borderId="0" xfId="0" applyNumberFormat="1" applyBorder="1" applyAlignment="1">
      <alignment vertical="center"/>
    </xf>
    <xf numFmtId="0" fontId="0" fillId="0" borderId="56" xfId="0" applyBorder="1" applyAlignment="1">
      <alignment vertical="center"/>
    </xf>
    <xf numFmtId="4" fontId="0" fillId="0" borderId="57" xfId="0" applyNumberFormat="1" applyBorder="1" applyAlignment="1">
      <alignment vertical="center"/>
    </xf>
    <xf numFmtId="3" fontId="0" fillId="0" borderId="57" xfId="0" applyNumberFormat="1" applyBorder="1" applyAlignment="1">
      <alignment vertical="center"/>
    </xf>
    <xf numFmtId="3" fontId="0" fillId="36" borderId="52" xfId="0" applyNumberFormat="1" applyFill="1" applyBorder="1" applyAlignment="1">
      <alignment vertical="center"/>
    </xf>
    <xf numFmtId="3" fontId="0" fillId="36" borderId="53" xfId="0" applyNumberFormat="1" applyFill="1" applyBorder="1" applyAlignment="1">
      <alignment vertical="center"/>
    </xf>
    <xf numFmtId="3" fontId="0" fillId="36" borderId="0" xfId="0" applyNumberFormat="1" applyFill="1" applyBorder="1" applyAlignment="1">
      <alignment vertical="center"/>
    </xf>
    <xf numFmtId="3" fontId="0" fillId="36" borderId="55" xfId="0" applyNumberFormat="1" applyFill="1" applyBorder="1" applyAlignment="1">
      <alignment vertical="center"/>
    </xf>
    <xf numFmtId="3" fontId="0" fillId="36" borderId="57" xfId="0" applyNumberFormat="1" applyFill="1" applyBorder="1" applyAlignment="1">
      <alignment vertical="center"/>
    </xf>
    <xf numFmtId="3" fontId="0" fillId="36" borderId="58" xfId="0" applyNumberFormat="1" applyFill="1" applyBorder="1" applyAlignment="1">
      <alignment vertical="center"/>
    </xf>
    <xf numFmtId="0" fontId="3" fillId="0" borderId="60" xfId="2" applyNumberFormat="1" applyFont="1" applyFill="1" applyBorder="1" applyAlignment="1">
      <alignment horizontal="center" vertical="center" wrapText="1"/>
    </xf>
    <xf numFmtId="0" fontId="3" fillId="0" borderId="61" xfId="2" applyNumberFormat="1" applyFont="1" applyFill="1" applyBorder="1" applyAlignment="1">
      <alignment horizontal="center" vertical="center" wrapText="1"/>
    </xf>
    <xf numFmtId="166" fontId="4" fillId="0" borderId="0" xfId="2" applyNumberFormat="1" applyFont="1" applyBorder="1" applyAlignment="1">
      <alignment horizontal="center" vertical="center"/>
    </xf>
    <xf numFmtId="3" fontId="25" fillId="0" borderId="0" xfId="7" applyNumberFormat="1" applyAlignment="1">
      <alignment vertical="center"/>
    </xf>
    <xf numFmtId="3" fontId="4" fillId="0" borderId="5" xfId="2" applyNumberFormat="1" applyFont="1" applyFill="1" applyBorder="1" applyAlignment="1">
      <alignment horizontal="right"/>
    </xf>
    <xf numFmtId="174" fontId="3" fillId="7" borderId="2" xfId="2" applyNumberFormat="1" applyFont="1" applyFill="1" applyBorder="1" applyAlignment="1">
      <alignment horizontal="center" vertical="center" wrapText="1"/>
    </xf>
    <xf numFmtId="0" fontId="3" fillId="35" borderId="50" xfId="0" applyFont="1" applyFill="1" applyBorder="1"/>
    <xf numFmtId="0" fontId="62" fillId="0" borderId="0" xfId="0" applyFont="1"/>
    <xf numFmtId="0" fontId="5" fillId="0" borderId="0" xfId="0" applyFont="1" applyAlignment="1">
      <alignment vertical="center" wrapText="1"/>
    </xf>
    <xf numFmtId="0" fontId="5" fillId="0" borderId="0" xfId="0" applyNumberFormat="1" applyFont="1" applyAlignment="1">
      <alignment horizontal="center" vertical="center" wrapText="1"/>
    </xf>
    <xf numFmtId="0" fontId="5" fillId="0" borderId="0" xfId="0" applyFont="1" applyAlignment="1">
      <alignment horizontal="centerContinuous" vertical="center"/>
    </xf>
    <xf numFmtId="0" fontId="5" fillId="0" borderId="0" xfId="0" applyFont="1" applyAlignment="1">
      <alignment vertical="center"/>
    </xf>
    <xf numFmtId="0" fontId="5" fillId="0" borderId="0" xfId="0" applyFont="1" applyFill="1" applyAlignment="1">
      <alignment vertical="center"/>
    </xf>
    <xf numFmtId="17" fontId="63" fillId="5" borderId="62" xfId="2" applyNumberFormat="1" applyFont="1" applyFill="1" applyBorder="1" applyAlignment="1">
      <alignment horizontal="center" vertical="center" wrapText="1"/>
    </xf>
    <xf numFmtId="17" fontId="64" fillId="0" borderId="0" xfId="2" applyNumberFormat="1" applyFont="1" applyFill="1" applyBorder="1" applyAlignment="1">
      <alignment horizontal="left" vertical="center"/>
    </xf>
    <xf numFmtId="166" fontId="3" fillId="0" borderId="0" xfId="2" applyNumberFormat="1" applyFont="1" applyBorder="1" applyAlignment="1">
      <alignment horizontal="center"/>
    </xf>
    <xf numFmtId="170" fontId="5" fillId="0" borderId="0" xfId="1" applyNumberFormat="1" applyFont="1" applyFill="1"/>
    <xf numFmtId="17" fontId="5" fillId="0" borderId="0" xfId="0" applyNumberFormat="1" applyFont="1"/>
    <xf numFmtId="0" fontId="67" fillId="0" borderId="0" xfId="7" applyFont="1" applyFill="1" applyAlignment="1">
      <alignment vertical="center"/>
    </xf>
    <xf numFmtId="0" fontId="16" fillId="0" borderId="0" xfId="7" applyFont="1" applyAlignment="1">
      <alignment vertical="center"/>
    </xf>
    <xf numFmtId="0" fontId="14" fillId="0" borderId="0" xfId="8" applyFont="1" applyAlignment="1">
      <alignment vertical="center"/>
    </xf>
    <xf numFmtId="0" fontId="66" fillId="0" borderId="20" xfId="114" applyFont="1" applyBorder="1" applyAlignment="1">
      <alignment horizontal="center"/>
    </xf>
    <xf numFmtId="0" fontId="66" fillId="0" borderId="21" xfId="114" applyFont="1" applyBorder="1" applyAlignment="1">
      <alignment horizontal="center"/>
    </xf>
    <xf numFmtId="17" fontId="61" fillId="0" borderId="0" xfId="0" applyNumberFormat="1" applyFont="1" applyAlignment="1">
      <alignment horizontal="center" vertical="center"/>
    </xf>
    <xf numFmtId="181" fontId="5" fillId="0" borderId="0" xfId="0" applyNumberFormat="1" applyFont="1"/>
    <xf numFmtId="3" fontId="66" fillId="0" borderId="10" xfId="114" applyNumberFormat="1" applyFont="1" applyBorder="1" applyAlignment="1">
      <alignment horizontal="right" vertical="center"/>
    </xf>
    <xf numFmtId="3" fontId="66" fillId="0" borderId="63" xfId="114" applyNumberFormat="1" applyFont="1" applyBorder="1" applyAlignment="1">
      <alignment horizontal="right" vertical="center"/>
    </xf>
    <xf numFmtId="3" fontId="66" fillId="0" borderId="11" xfId="113" applyNumberFormat="1" applyFont="1" applyBorder="1" applyAlignment="1">
      <alignment horizontal="right" vertical="center"/>
    </xf>
    <xf numFmtId="3" fontId="66" fillId="0" borderId="13" xfId="114" applyNumberFormat="1" applyFont="1" applyBorder="1" applyAlignment="1">
      <alignment horizontal="right" vertical="center"/>
    </xf>
    <xf numFmtId="3" fontId="66" fillId="0" borderId="14" xfId="114" applyNumberFormat="1" applyFont="1" applyBorder="1" applyAlignment="1">
      <alignment horizontal="right" vertical="center"/>
    </xf>
    <xf numFmtId="3" fontId="66" fillId="0" borderId="19" xfId="113" applyNumberFormat="1" applyFont="1" applyBorder="1" applyAlignment="1">
      <alignment horizontal="right" vertical="center"/>
    </xf>
    <xf numFmtId="3" fontId="66" fillId="0" borderId="25" xfId="114" applyNumberFormat="1" applyFont="1" applyBorder="1" applyAlignment="1">
      <alignment horizontal="right" vertical="center"/>
    </xf>
    <xf numFmtId="3" fontId="66" fillId="0" borderId="26" xfId="114" applyNumberFormat="1" applyFont="1" applyBorder="1" applyAlignment="1">
      <alignment horizontal="right" vertical="center"/>
    </xf>
    <xf numFmtId="3" fontId="66" fillId="0" borderId="27" xfId="113" applyNumberFormat="1" applyFont="1" applyBorder="1" applyAlignment="1">
      <alignment horizontal="right" vertical="center"/>
    </xf>
    <xf numFmtId="166" fontId="3" fillId="0" borderId="0" xfId="2" applyNumberFormat="1" applyFont="1" applyFill="1" applyBorder="1" applyAlignment="1">
      <alignment horizontal="center"/>
    </xf>
    <xf numFmtId="166" fontId="4" fillId="3" borderId="0" xfId="112" applyNumberFormat="1" applyFont="1" applyFill="1" applyBorder="1" applyAlignment="1">
      <alignment horizontal="right"/>
    </xf>
    <xf numFmtId="3" fontId="14" fillId="37" borderId="1" xfId="3" applyNumberFormat="1" applyFont="1" applyFill="1" applyBorder="1" applyAlignment="1">
      <alignment vertical="center"/>
    </xf>
    <xf numFmtId="175" fontId="5" fillId="0" borderId="16" xfId="1" applyNumberFormat="1" applyFont="1" applyFill="1" applyBorder="1"/>
    <xf numFmtId="0" fontId="56" fillId="0" borderId="64" xfId="0" applyFont="1" applyBorder="1" applyAlignment="1">
      <alignment horizontal="center" vertical="center"/>
    </xf>
    <xf numFmtId="0" fontId="17" fillId="0" borderId="0" xfId="0" applyFont="1" applyFill="1" applyBorder="1" applyAlignment="1">
      <alignment horizontal="center" vertical="center"/>
    </xf>
    <xf numFmtId="0" fontId="20" fillId="0" borderId="0" xfId="0" applyFont="1" applyFill="1" applyBorder="1" applyAlignment="1">
      <alignment horizontal="center" vertical="center" wrapText="1"/>
    </xf>
    <xf numFmtId="0" fontId="20" fillId="6" borderId="0" xfId="0" applyFont="1" applyFill="1" applyBorder="1" applyAlignment="1">
      <alignment horizontal="center" vertical="center" wrapText="1"/>
    </xf>
    <xf numFmtId="0" fontId="24" fillId="0" borderId="0" xfId="0" applyFont="1" applyFill="1" applyBorder="1" applyAlignment="1">
      <alignment horizontal="center" vertical="center" wrapText="1"/>
    </xf>
    <xf numFmtId="0" fontId="24" fillId="6" borderId="0" xfId="0" applyFont="1" applyFill="1" applyBorder="1" applyAlignment="1">
      <alignment horizontal="center" vertical="center" wrapText="1"/>
    </xf>
    <xf numFmtId="3" fontId="0" fillId="38" borderId="0" xfId="0" applyNumberFormat="1" applyFill="1" applyAlignment="1">
      <alignment vertical="center"/>
    </xf>
    <xf numFmtId="0" fontId="56" fillId="0" borderId="0" xfId="0" applyFont="1" applyAlignment="1">
      <alignment vertical="center"/>
    </xf>
    <xf numFmtId="4" fontId="56" fillId="0" borderId="0" xfId="0" applyNumberFormat="1" applyFont="1" applyAlignment="1">
      <alignment vertical="center"/>
    </xf>
    <xf numFmtId="0" fontId="0" fillId="0" borderId="0" xfId="0" applyFont="1" applyAlignment="1">
      <alignment vertical="center"/>
    </xf>
    <xf numFmtId="0" fontId="0" fillId="0" borderId="0" xfId="0" applyFont="1" applyAlignment="1">
      <alignment horizontal="center" vertical="center"/>
    </xf>
    <xf numFmtId="4" fontId="0" fillId="0" borderId="0" xfId="0" applyNumberFormat="1" applyFont="1" applyAlignment="1">
      <alignment horizontal="center" vertical="center"/>
    </xf>
    <xf numFmtId="3" fontId="0" fillId="3" borderId="0" xfId="0" applyNumberFormat="1" applyFont="1" applyFill="1" applyAlignment="1">
      <alignment vertical="center"/>
    </xf>
    <xf numFmtId="4" fontId="0" fillId="3" borderId="0" xfId="0" applyNumberFormat="1" applyFont="1" applyFill="1" applyAlignment="1">
      <alignment vertical="center"/>
    </xf>
    <xf numFmtId="4" fontId="0" fillId="0" borderId="0" xfId="0" applyNumberFormat="1" applyFont="1" applyAlignment="1">
      <alignment vertical="center"/>
    </xf>
    <xf numFmtId="10" fontId="0" fillId="0" borderId="0" xfId="0" applyNumberFormat="1" applyFont="1" applyAlignment="1">
      <alignment vertical="center"/>
    </xf>
    <xf numFmtId="3" fontId="0" fillId="0" borderId="0" xfId="0" applyNumberFormat="1" applyFont="1" applyAlignment="1">
      <alignment vertical="center"/>
    </xf>
    <xf numFmtId="0" fontId="68" fillId="0" borderId="0" xfId="0" applyFont="1" applyAlignment="1">
      <alignment horizontal="center" vertical="center"/>
    </xf>
    <xf numFmtId="0" fontId="69" fillId="0" borderId="0" xfId="7" applyFont="1" applyAlignment="1">
      <alignment horizontal="center" vertical="center"/>
    </xf>
    <xf numFmtId="17" fontId="69" fillId="0" borderId="0" xfId="7" applyNumberFormat="1" applyFont="1" applyAlignment="1">
      <alignment horizontal="center" vertical="center"/>
    </xf>
    <xf numFmtId="0" fontId="56" fillId="15" borderId="67" xfId="0" applyFont="1" applyFill="1" applyBorder="1" applyAlignment="1">
      <alignment vertical="center"/>
    </xf>
    <xf numFmtId="0" fontId="56" fillId="15" borderId="1" xfId="0" applyFont="1" applyFill="1" applyBorder="1" applyAlignment="1">
      <alignment vertical="center"/>
    </xf>
    <xf numFmtId="0" fontId="0" fillId="0" borderId="1" xfId="0" applyBorder="1" applyAlignment="1">
      <alignment vertical="center"/>
    </xf>
    <xf numFmtId="0" fontId="0" fillId="34" borderId="1" xfId="0" applyFill="1" applyBorder="1" applyAlignment="1">
      <alignment vertical="center"/>
    </xf>
    <xf numFmtId="0" fontId="0" fillId="0" borderId="1" xfId="0" applyFill="1" applyBorder="1" applyAlignment="1">
      <alignment vertical="center"/>
    </xf>
    <xf numFmtId="0" fontId="0" fillId="3" borderId="1" xfId="0" applyFill="1" applyBorder="1" applyAlignment="1">
      <alignment vertical="center"/>
    </xf>
    <xf numFmtId="0" fontId="0" fillId="14" borderId="1" xfId="0" applyFill="1" applyBorder="1" applyAlignment="1">
      <alignment horizontal="center" vertical="center" wrapText="1"/>
    </xf>
    <xf numFmtId="3" fontId="0" fillId="14" borderId="1" xfId="0" applyNumberFormat="1" applyFill="1" applyBorder="1" applyAlignment="1">
      <alignment vertical="center"/>
    </xf>
    <xf numFmtId="3" fontId="0" fillId="35" borderId="1" xfId="0" applyNumberFormat="1" applyFill="1" applyBorder="1" applyAlignment="1">
      <alignment vertical="center"/>
    </xf>
    <xf numFmtId="17" fontId="17" fillId="0" borderId="0" xfId="0" applyNumberFormat="1" applyFont="1" applyFill="1" applyBorder="1" applyAlignment="1">
      <alignment horizontal="center" vertical="center"/>
    </xf>
    <xf numFmtId="17" fontId="17" fillId="0" borderId="0" xfId="0" applyNumberFormat="1" applyFont="1" applyBorder="1" applyAlignment="1">
      <alignment horizontal="center" vertical="center"/>
    </xf>
    <xf numFmtId="3" fontId="0" fillId="35" borderId="0" xfId="0" applyNumberFormat="1" applyFill="1" applyAlignment="1">
      <alignment vertical="center"/>
    </xf>
    <xf numFmtId="3" fontId="56" fillId="0" borderId="0" xfId="0" applyNumberFormat="1" applyFont="1" applyAlignment="1">
      <alignment vertical="center"/>
    </xf>
    <xf numFmtId="0" fontId="69" fillId="0" borderId="2" xfId="2" applyNumberFormat="1" applyFont="1" applyFill="1" applyBorder="1" applyAlignment="1">
      <alignment horizontal="center" vertical="center" wrapText="1"/>
    </xf>
    <xf numFmtId="0" fontId="69" fillId="14" borderId="2" xfId="2" applyNumberFormat="1" applyFont="1" applyFill="1" applyBorder="1" applyAlignment="1">
      <alignment horizontal="center" vertical="center" wrapText="1"/>
    </xf>
    <xf numFmtId="17" fontId="72" fillId="0" borderId="0" xfId="2" applyNumberFormat="1" applyFont="1" applyFill="1" applyBorder="1" applyAlignment="1">
      <alignment horizontal="center" vertical="center" wrapText="1"/>
    </xf>
    <xf numFmtId="0" fontId="69" fillId="14" borderId="66" xfId="2" applyNumberFormat="1" applyFont="1" applyFill="1" applyBorder="1" applyAlignment="1">
      <alignment horizontal="center" vertical="center" wrapText="1"/>
    </xf>
    <xf numFmtId="0" fontId="0" fillId="0" borderId="4" xfId="0" applyFont="1" applyBorder="1" applyAlignment="1">
      <alignment vertical="center"/>
    </xf>
    <xf numFmtId="182" fontId="0" fillId="0" borderId="0" xfId="0" applyNumberFormat="1" applyFont="1" applyBorder="1" applyAlignment="1">
      <alignment vertical="center"/>
    </xf>
    <xf numFmtId="182" fontId="0" fillId="0" borderId="17" xfId="0" applyNumberFormat="1" applyFont="1" applyBorder="1" applyAlignment="1">
      <alignment vertical="center"/>
    </xf>
    <xf numFmtId="9" fontId="0" fillId="0" borderId="0" xfId="0" applyNumberFormat="1" applyFont="1" applyBorder="1" applyAlignment="1">
      <alignment vertical="center"/>
    </xf>
    <xf numFmtId="9" fontId="0" fillId="0" borderId="17" xfId="0" applyNumberFormat="1" applyFont="1" applyBorder="1" applyAlignment="1">
      <alignment vertical="center"/>
    </xf>
    <xf numFmtId="0" fontId="0" fillId="0" borderId="5" xfId="0" applyFont="1" applyBorder="1" applyAlignment="1">
      <alignment vertical="center"/>
    </xf>
    <xf numFmtId="182" fontId="0" fillId="0" borderId="2" xfId="0" applyNumberFormat="1" applyFont="1" applyBorder="1" applyAlignment="1">
      <alignment vertical="center"/>
    </xf>
    <xf numFmtId="182" fontId="0" fillId="0" borderId="18" xfId="0" applyNumberFormat="1" applyFont="1" applyBorder="1" applyAlignment="1">
      <alignment vertical="center"/>
    </xf>
    <xf numFmtId="9" fontId="0" fillId="0" borderId="2" xfId="0" applyNumberFormat="1" applyFont="1" applyBorder="1" applyAlignment="1">
      <alignment vertical="center"/>
    </xf>
    <xf numFmtId="9" fontId="0" fillId="0" borderId="18" xfId="0" applyNumberFormat="1" applyFont="1" applyBorder="1" applyAlignment="1">
      <alignment vertical="center"/>
    </xf>
    <xf numFmtId="3" fontId="14" fillId="37" borderId="32" xfId="3" applyNumberFormat="1" applyFont="1" applyFill="1" applyBorder="1" applyAlignment="1">
      <alignment vertical="center"/>
    </xf>
    <xf numFmtId="173" fontId="5" fillId="39" borderId="0" xfId="1" applyNumberFormat="1" applyFont="1" applyFill="1" applyAlignment="1">
      <alignment horizontal="center"/>
    </xf>
    <xf numFmtId="0" fontId="4" fillId="12" borderId="0" xfId="2" applyNumberFormat="1" applyFont="1" applyFill="1" applyBorder="1" applyAlignment="1">
      <alignment horizontal="center" vertical="center" wrapText="1"/>
    </xf>
    <xf numFmtId="0" fontId="3" fillId="12" borderId="2" xfId="2" applyNumberFormat="1" applyFont="1" applyFill="1" applyBorder="1" applyAlignment="1">
      <alignment horizontal="center" vertical="center" wrapText="1"/>
    </xf>
    <xf numFmtId="0" fontId="4" fillId="40" borderId="0" xfId="2" applyNumberFormat="1" applyFont="1" applyFill="1" applyBorder="1" applyAlignment="1">
      <alignment horizontal="center" vertical="center" wrapText="1"/>
    </xf>
    <xf numFmtId="174" fontId="3" fillId="40" borderId="2" xfId="2" applyNumberFormat="1" applyFont="1" applyFill="1" applyBorder="1" applyAlignment="1">
      <alignment horizontal="center" vertical="center" wrapText="1"/>
    </xf>
    <xf numFmtId="0" fontId="3" fillId="40" borderId="2" xfId="2" applyNumberFormat="1" applyFont="1" applyFill="1" applyBorder="1" applyAlignment="1">
      <alignment horizontal="center" vertical="center" wrapText="1"/>
    </xf>
    <xf numFmtId="0" fontId="9" fillId="13" borderId="1" xfId="3" applyFont="1" applyFill="1" applyBorder="1" applyAlignment="1">
      <alignment horizontal="left" vertical="center"/>
    </xf>
    <xf numFmtId="3" fontId="9" fillId="13" borderId="1" xfId="3" applyNumberFormat="1" applyFont="1" applyFill="1" applyBorder="1" applyAlignment="1">
      <alignment vertical="center"/>
    </xf>
    <xf numFmtId="0" fontId="9" fillId="13" borderId="39" xfId="3" applyFont="1" applyFill="1" applyBorder="1" applyAlignment="1">
      <alignment horizontal="left" vertical="center"/>
    </xf>
    <xf numFmtId="3" fontId="9" fillId="13" borderId="39" xfId="3" applyNumberFormat="1" applyFont="1" applyFill="1" applyBorder="1" applyAlignment="1">
      <alignment vertical="center"/>
    </xf>
    <xf numFmtId="0" fontId="14" fillId="13" borderId="32" xfId="3" applyFont="1" applyFill="1" applyBorder="1" applyAlignment="1">
      <alignment horizontal="left" vertical="center"/>
    </xf>
    <xf numFmtId="3" fontId="14" fillId="13" borderId="32" xfId="3" applyNumberFormat="1" applyFont="1" applyFill="1" applyBorder="1" applyAlignment="1">
      <alignment vertical="center"/>
    </xf>
    <xf numFmtId="0" fontId="14" fillId="13" borderId="1" xfId="3" applyFont="1" applyFill="1" applyBorder="1" applyAlignment="1">
      <alignment horizontal="left" vertical="center"/>
    </xf>
    <xf numFmtId="3" fontId="14" fillId="13" borderId="1" xfId="3" applyNumberFormat="1" applyFont="1" applyFill="1" applyBorder="1" applyAlignment="1">
      <alignment vertical="center"/>
    </xf>
    <xf numFmtId="0" fontId="20" fillId="13" borderId="1" xfId="3" applyFont="1" applyFill="1" applyBorder="1"/>
    <xf numFmtId="0" fontId="69" fillId="12" borderId="2" xfId="2" applyNumberFormat="1" applyFont="1" applyFill="1" applyBorder="1" applyAlignment="1">
      <alignment horizontal="center" vertical="center" wrapText="1"/>
    </xf>
    <xf numFmtId="0" fontId="69" fillId="12" borderId="65" xfId="2" applyNumberFormat="1" applyFont="1" applyFill="1" applyBorder="1" applyAlignment="1">
      <alignment horizontal="center" vertical="center" wrapText="1"/>
    </xf>
    <xf numFmtId="0" fontId="18" fillId="40" borderId="2" xfId="2" applyNumberFormat="1" applyFont="1" applyFill="1" applyBorder="1" applyAlignment="1">
      <alignment horizontal="center" vertical="center" wrapText="1"/>
    </xf>
    <xf numFmtId="17" fontId="17" fillId="0" borderId="2" xfId="0" applyNumberFormat="1" applyFont="1" applyBorder="1" applyAlignment="1">
      <alignment horizontal="center" vertical="center"/>
    </xf>
    <xf numFmtId="0" fontId="24" fillId="0" borderId="2" xfId="0" applyFont="1" applyFill="1" applyBorder="1" applyAlignment="1">
      <alignment horizontal="center" vertical="center" wrapText="1"/>
    </xf>
    <xf numFmtId="0" fontId="24" fillId="3" borderId="0" xfId="0" applyFont="1" applyFill="1" applyBorder="1" applyAlignment="1">
      <alignment horizontal="center" vertical="center" wrapText="1"/>
    </xf>
    <xf numFmtId="17" fontId="66" fillId="0" borderId="21" xfId="114" applyNumberFormat="1" applyFont="1" applyBorder="1" applyAlignment="1">
      <alignment horizontal="center"/>
    </xf>
    <xf numFmtId="0" fontId="7" fillId="0" borderId="0" xfId="7" applyFont="1" applyAlignment="1">
      <alignment horizontal="left" vertical="center" wrapText="1"/>
    </xf>
    <xf numFmtId="0" fontId="9" fillId="10" borderId="30" xfId="3" applyFont="1" applyFill="1" applyBorder="1" applyAlignment="1">
      <alignment horizontal="center" vertical="center"/>
    </xf>
    <xf numFmtId="0" fontId="9" fillId="10" borderId="31" xfId="3" applyFont="1" applyFill="1" applyBorder="1" applyAlignment="1">
      <alignment horizontal="center" vertical="center"/>
    </xf>
    <xf numFmtId="0" fontId="9" fillId="10" borderId="32" xfId="3" applyFont="1" applyFill="1" applyBorder="1" applyAlignment="1">
      <alignment horizontal="center" vertical="center"/>
    </xf>
    <xf numFmtId="0" fontId="13" fillId="0" borderId="33" xfId="3" applyFont="1" applyFill="1" applyBorder="1" applyAlignment="1">
      <alignment horizontal="left" vertical="center" wrapText="1"/>
    </xf>
    <xf numFmtId="0" fontId="13" fillId="0" borderId="34" xfId="3" applyFont="1" applyFill="1" applyBorder="1" applyAlignment="1">
      <alignment horizontal="left" vertical="center" wrapText="1"/>
    </xf>
    <xf numFmtId="0" fontId="13" fillId="0" borderId="35" xfId="3" applyFont="1" applyFill="1" applyBorder="1" applyAlignment="1">
      <alignment horizontal="left" vertical="center" wrapText="1"/>
    </xf>
    <xf numFmtId="0" fontId="13" fillId="0" borderId="36" xfId="3" applyFont="1" applyFill="1" applyBorder="1" applyAlignment="1">
      <alignment horizontal="left" vertical="center" wrapText="1"/>
    </xf>
    <xf numFmtId="0" fontId="13" fillId="0" borderId="37" xfId="3" applyFont="1" applyFill="1" applyBorder="1" applyAlignment="1">
      <alignment horizontal="left" vertical="center" wrapText="1"/>
    </xf>
    <xf numFmtId="0" fontId="13" fillId="0" borderId="38" xfId="3" applyFont="1" applyFill="1" applyBorder="1" applyAlignment="1">
      <alignment horizontal="left" vertical="center" wrapText="1"/>
    </xf>
    <xf numFmtId="0" fontId="14" fillId="9" borderId="30" xfId="3" applyFont="1" applyFill="1" applyBorder="1" applyAlignment="1">
      <alignment horizontal="center" vertical="center"/>
    </xf>
    <xf numFmtId="0" fontId="14" fillId="9" borderId="32" xfId="3" applyFont="1" applyFill="1" applyBorder="1" applyAlignment="1">
      <alignment horizontal="center" vertical="center"/>
    </xf>
    <xf numFmtId="0" fontId="11" fillId="0" borderId="0" xfId="3" applyFont="1" applyFill="1" applyBorder="1" applyAlignment="1">
      <alignment horizontal="center" vertical="center"/>
    </xf>
    <xf numFmtId="0" fontId="9" fillId="0" borderId="2" xfId="3" applyFont="1" applyFill="1" applyBorder="1" applyAlignment="1">
      <alignment horizontal="center" vertical="center"/>
    </xf>
    <xf numFmtId="0" fontId="11" fillId="0" borderId="6" xfId="3" applyFont="1" applyFill="1" applyBorder="1" applyAlignment="1">
      <alignment horizontal="center" vertical="center"/>
    </xf>
    <xf numFmtId="14" fontId="9" fillId="0" borderId="2" xfId="3" applyNumberFormat="1" applyFont="1" applyFill="1" applyBorder="1" applyAlignment="1">
      <alignment horizontal="center" vertical="center"/>
    </xf>
    <xf numFmtId="0" fontId="5" fillId="0" borderId="0" xfId="0" applyFont="1" applyAlignment="1">
      <alignment horizontal="center" vertical="center"/>
    </xf>
    <xf numFmtId="0" fontId="26" fillId="0" borderId="7" xfId="6" applyFont="1" applyBorder="1" applyAlignment="1">
      <alignment horizontal="left"/>
    </xf>
    <xf numFmtId="0" fontId="26" fillId="0" borderId="8" xfId="6" applyFont="1" applyBorder="1" applyAlignment="1">
      <alignment horizontal="left"/>
    </xf>
    <xf numFmtId="0" fontId="26" fillId="0" borderId="9" xfId="6" applyFont="1" applyBorder="1" applyAlignment="1">
      <alignment horizontal="left" vertical="top"/>
    </xf>
    <xf numFmtId="0" fontId="26" fillId="0" borderId="12" xfId="6" applyFont="1" applyBorder="1" applyAlignment="1">
      <alignment horizontal="left" vertical="top"/>
    </xf>
    <xf numFmtId="0" fontId="26" fillId="0" borderId="15" xfId="6" applyFont="1" applyBorder="1" applyAlignment="1">
      <alignment horizontal="left" vertical="top"/>
    </xf>
    <xf numFmtId="0" fontId="26" fillId="0" borderId="28" xfId="6" applyFont="1" applyBorder="1" applyAlignment="1">
      <alignment horizontal="left" vertical="top"/>
    </xf>
    <xf numFmtId="0" fontId="56" fillId="38" borderId="59" xfId="0" applyFont="1" applyFill="1" applyBorder="1" applyAlignment="1">
      <alignment horizontal="center" vertical="center"/>
    </xf>
    <xf numFmtId="0" fontId="56" fillId="38" borderId="60" xfId="0" applyFont="1" applyFill="1" applyBorder="1" applyAlignment="1">
      <alignment horizontal="center" vertical="center"/>
    </xf>
  </cellXfs>
  <cellStyles count="286">
    <cellStyle name="20% - Акцент1" xfId="156" xr:uid="{00000000-0005-0000-0000-000000000000}"/>
    <cellStyle name="20% - Акцент1 2" xfId="9" xr:uid="{00000000-0005-0000-0000-000000000000}"/>
    <cellStyle name="20% - Акцент1_MC" xfId="157" xr:uid="{00000000-0005-0000-0000-000002000000}"/>
    <cellStyle name="20% - Акцент2" xfId="158" xr:uid="{00000000-0005-0000-0000-000003000000}"/>
    <cellStyle name="20% - Акцент2 2" xfId="10" xr:uid="{00000000-0005-0000-0000-000001000000}"/>
    <cellStyle name="20% - Акцент2_MC" xfId="159" xr:uid="{00000000-0005-0000-0000-000005000000}"/>
    <cellStyle name="20% - Акцент3" xfId="160" xr:uid="{00000000-0005-0000-0000-000006000000}"/>
    <cellStyle name="20% - Акцент3 2" xfId="11" xr:uid="{00000000-0005-0000-0000-000002000000}"/>
    <cellStyle name="20% - Акцент3_MC" xfId="161" xr:uid="{00000000-0005-0000-0000-000008000000}"/>
    <cellStyle name="20% - Акцент4" xfId="162" xr:uid="{00000000-0005-0000-0000-000009000000}"/>
    <cellStyle name="20% - Акцент4 2" xfId="12" xr:uid="{00000000-0005-0000-0000-000003000000}"/>
    <cellStyle name="20% - Акцент4_MC" xfId="163" xr:uid="{00000000-0005-0000-0000-00000B000000}"/>
    <cellStyle name="20% - Акцент5" xfId="164" xr:uid="{00000000-0005-0000-0000-00000C000000}"/>
    <cellStyle name="20% - Акцент5 2" xfId="13" xr:uid="{00000000-0005-0000-0000-000004000000}"/>
    <cellStyle name="20% - Акцент5_MC" xfId="165" xr:uid="{00000000-0005-0000-0000-00000E000000}"/>
    <cellStyle name="20% - Акцент6" xfId="166" xr:uid="{00000000-0005-0000-0000-00000F000000}"/>
    <cellStyle name="20% - Акцент6 2" xfId="14" xr:uid="{00000000-0005-0000-0000-000005000000}"/>
    <cellStyle name="20% - Акцент6_MC" xfId="167" xr:uid="{00000000-0005-0000-0000-000011000000}"/>
    <cellStyle name="40% - Акцент1" xfId="168" xr:uid="{00000000-0005-0000-0000-000012000000}"/>
    <cellStyle name="40% - Акцент1 2" xfId="15" xr:uid="{00000000-0005-0000-0000-000006000000}"/>
    <cellStyle name="40% - Акцент1_MC" xfId="169" xr:uid="{00000000-0005-0000-0000-000014000000}"/>
    <cellStyle name="40% - Акцент2" xfId="170" xr:uid="{00000000-0005-0000-0000-000015000000}"/>
    <cellStyle name="40% - Акцент2 2" xfId="16" xr:uid="{00000000-0005-0000-0000-000007000000}"/>
    <cellStyle name="40% - Акцент2_MC" xfId="171" xr:uid="{00000000-0005-0000-0000-000017000000}"/>
    <cellStyle name="40% - Акцент3" xfId="172" xr:uid="{00000000-0005-0000-0000-000018000000}"/>
    <cellStyle name="40% - Акцент3 2" xfId="17" xr:uid="{00000000-0005-0000-0000-000008000000}"/>
    <cellStyle name="40% - Акцент3_MC" xfId="173" xr:uid="{00000000-0005-0000-0000-00001A000000}"/>
    <cellStyle name="40% - Акцент4" xfId="174" xr:uid="{00000000-0005-0000-0000-00001B000000}"/>
    <cellStyle name="40% - Акцент4 2" xfId="18" xr:uid="{00000000-0005-0000-0000-000009000000}"/>
    <cellStyle name="40% - Акцент4_MC" xfId="175" xr:uid="{00000000-0005-0000-0000-00001D000000}"/>
    <cellStyle name="40% - Акцент5" xfId="176" xr:uid="{00000000-0005-0000-0000-00001E000000}"/>
    <cellStyle name="40% - Акцент5 2" xfId="19" xr:uid="{00000000-0005-0000-0000-00000A000000}"/>
    <cellStyle name="40% - Акцент5_MC" xfId="177" xr:uid="{00000000-0005-0000-0000-000020000000}"/>
    <cellStyle name="40% - Акцент6" xfId="178" xr:uid="{00000000-0005-0000-0000-000021000000}"/>
    <cellStyle name="40% - Акцент6 2" xfId="20" xr:uid="{00000000-0005-0000-0000-00000B000000}"/>
    <cellStyle name="40% - Акцент6_MC" xfId="179" xr:uid="{00000000-0005-0000-0000-000023000000}"/>
    <cellStyle name="60% - Акцент1" xfId="180" xr:uid="{00000000-0005-0000-0000-000024000000}"/>
    <cellStyle name="60% - Акцент1 2" xfId="21" xr:uid="{00000000-0005-0000-0000-00000C000000}"/>
    <cellStyle name="60% - Акцент2" xfId="181" xr:uid="{00000000-0005-0000-0000-000026000000}"/>
    <cellStyle name="60% - Акцент2 2" xfId="22" xr:uid="{00000000-0005-0000-0000-00000D000000}"/>
    <cellStyle name="60% - Акцент3" xfId="182" xr:uid="{00000000-0005-0000-0000-000028000000}"/>
    <cellStyle name="60% - Акцент3 2" xfId="23" xr:uid="{00000000-0005-0000-0000-00000E000000}"/>
    <cellStyle name="60% - Акцент4" xfId="183" xr:uid="{00000000-0005-0000-0000-00002A000000}"/>
    <cellStyle name="60% - Акцент4 2" xfId="24" xr:uid="{00000000-0005-0000-0000-00000F000000}"/>
    <cellStyle name="60% - Акцент5" xfId="184" xr:uid="{00000000-0005-0000-0000-00002C000000}"/>
    <cellStyle name="60% - Акцент5 2" xfId="25" xr:uid="{00000000-0005-0000-0000-000010000000}"/>
    <cellStyle name="60% - Акцент6" xfId="185" xr:uid="{00000000-0005-0000-0000-00002E000000}"/>
    <cellStyle name="60% - Акцент6 2" xfId="26" xr:uid="{00000000-0005-0000-0000-000011000000}"/>
    <cellStyle name="Excel Built-in Explanatory Text" xfId="186" xr:uid="{00000000-0005-0000-0000-000031000000}"/>
    <cellStyle name="Excel Built-in Normal" xfId="187" xr:uid="{00000000-0005-0000-0000-000032000000}"/>
    <cellStyle name="Excel Built-in Normal 1" xfId="188" xr:uid="{00000000-0005-0000-0000-000033000000}"/>
    <cellStyle name="Normal 2" xfId="115" xr:uid="{00000000-0005-0000-0000-000035000000}"/>
    <cellStyle name="Normal 3" xfId="116" xr:uid="{00000000-0005-0000-0000-000036000000}"/>
    <cellStyle name="Normal 3 2" xfId="117" xr:uid="{00000000-0005-0000-0000-000037000000}"/>
    <cellStyle name="Normal 3 2 2" xfId="123" xr:uid="{00000000-0005-0000-0000-000038000000}"/>
    <cellStyle name="Normal 3 2 2 2" xfId="132" xr:uid="{00000000-0005-0000-0000-000039000000}"/>
    <cellStyle name="Normal 3 2 3" xfId="129" xr:uid="{00000000-0005-0000-0000-00003A000000}"/>
    <cellStyle name="Normal 3 3" xfId="124" xr:uid="{00000000-0005-0000-0000-00003B000000}"/>
    <cellStyle name="Normal 3 3 2" xfId="133" xr:uid="{00000000-0005-0000-0000-00003C000000}"/>
    <cellStyle name="Normal 3 4" xfId="128" xr:uid="{00000000-0005-0000-0000-00003D000000}"/>
    <cellStyle name="Normal 4" xfId="118" xr:uid="{00000000-0005-0000-0000-00003E000000}"/>
    <cellStyle name="Percent 2" xfId="119" xr:uid="{00000000-0005-0000-0000-000040000000}"/>
    <cellStyle name="Percent 3" xfId="120" xr:uid="{00000000-0005-0000-0000-000041000000}"/>
    <cellStyle name="Percent 3 2" xfId="121" xr:uid="{00000000-0005-0000-0000-000042000000}"/>
    <cellStyle name="Percent 3 2 2" xfId="125" xr:uid="{00000000-0005-0000-0000-000043000000}"/>
    <cellStyle name="Percent 3 2 2 2" xfId="134" xr:uid="{00000000-0005-0000-0000-000044000000}"/>
    <cellStyle name="Percent 3 2 3" xfId="131" xr:uid="{00000000-0005-0000-0000-000045000000}"/>
    <cellStyle name="Percent 3 3" xfId="126" xr:uid="{00000000-0005-0000-0000-000046000000}"/>
    <cellStyle name="Percent 3 3 2" xfId="135" xr:uid="{00000000-0005-0000-0000-000047000000}"/>
    <cellStyle name="Percent 3 4" xfId="130" xr:uid="{00000000-0005-0000-0000-000048000000}"/>
    <cellStyle name="Percent 4" xfId="122" xr:uid="{00000000-0005-0000-0000-000049000000}"/>
    <cellStyle name="TableStyleLight1" xfId="27" xr:uid="{00000000-0005-0000-0000-000012000000}"/>
    <cellStyle name="TableStyleLight1 2" xfId="189" xr:uid="{00000000-0005-0000-0000-00004A000000}"/>
    <cellStyle name="Акцент1 2" xfId="28" xr:uid="{00000000-0005-0000-0000-000013000000}"/>
    <cellStyle name="Акцент2 2" xfId="29" xr:uid="{00000000-0005-0000-0000-000014000000}"/>
    <cellStyle name="Акцент3 2" xfId="30" xr:uid="{00000000-0005-0000-0000-000015000000}"/>
    <cellStyle name="Акцент4 2" xfId="31" xr:uid="{00000000-0005-0000-0000-000016000000}"/>
    <cellStyle name="Акцент5 2" xfId="32" xr:uid="{00000000-0005-0000-0000-000017000000}"/>
    <cellStyle name="Акцент6 2" xfId="33" xr:uid="{00000000-0005-0000-0000-000018000000}"/>
    <cellStyle name="Ввод  2" xfId="34" xr:uid="{00000000-0005-0000-0000-000019000000}"/>
    <cellStyle name="Вывод 2" xfId="35" xr:uid="{00000000-0005-0000-0000-00001A000000}"/>
    <cellStyle name="Вычисление 2" xfId="36" xr:uid="{00000000-0005-0000-0000-00001B000000}"/>
    <cellStyle name="Гиперссылка 2" xfId="37" xr:uid="{00000000-0005-0000-0000-00001C000000}"/>
    <cellStyle name="Гиперссылка 2 2" xfId="38" xr:uid="{00000000-0005-0000-0000-00001D000000}"/>
    <cellStyle name="Гиперссылка 2 3" xfId="39" xr:uid="{00000000-0005-0000-0000-00001E000000}"/>
    <cellStyle name="Гиперссылка 2 4" xfId="146" xr:uid="{00000000-0005-0000-0000-000054000000}"/>
    <cellStyle name="Гиперссылка 2_Лист7" xfId="190" xr:uid="{00000000-0005-0000-0000-000057000000}"/>
    <cellStyle name="Гиперссылка 3" xfId="40" xr:uid="{00000000-0005-0000-0000-00001F000000}"/>
    <cellStyle name="Гиперссылка 4" xfId="191" xr:uid="{00000000-0005-0000-0000-000059000000}"/>
    <cellStyle name="Денежный 2" xfId="41" xr:uid="{00000000-0005-0000-0000-000020000000}"/>
    <cellStyle name="Заголовок 1 2" xfId="42" xr:uid="{00000000-0005-0000-0000-000021000000}"/>
    <cellStyle name="Заголовок 2 2" xfId="43" xr:uid="{00000000-0005-0000-0000-000022000000}"/>
    <cellStyle name="Заголовок 3 2" xfId="44" xr:uid="{00000000-0005-0000-0000-000023000000}"/>
    <cellStyle name="Заголовок 4 2" xfId="45" xr:uid="{00000000-0005-0000-0000-000024000000}"/>
    <cellStyle name="Итог 2" xfId="46" xr:uid="{00000000-0005-0000-0000-000025000000}"/>
    <cellStyle name="Контрольная ячейка 2" xfId="47" xr:uid="{00000000-0005-0000-0000-000026000000}"/>
    <cellStyle name="Название 2" xfId="48" xr:uid="{00000000-0005-0000-0000-000027000000}"/>
    <cellStyle name="Нейтральный 2" xfId="49" xr:uid="{00000000-0005-0000-0000-000028000000}"/>
    <cellStyle name="Обычный" xfId="0" builtinId="0"/>
    <cellStyle name="Обычный 10" xfId="50" xr:uid="{00000000-0005-0000-0000-00002A000000}"/>
    <cellStyle name="Обычный 10 2" xfId="51" xr:uid="{00000000-0005-0000-0000-00002B000000}"/>
    <cellStyle name="Обычный 10 2 2" xfId="52" xr:uid="{00000000-0005-0000-0000-00002C000000}"/>
    <cellStyle name="Обычный 10 2_Затраты на открытие" xfId="193" xr:uid="{00000000-0005-0000-0000-000066000000}"/>
    <cellStyle name="Обычный 10 3" xfId="194" xr:uid="{00000000-0005-0000-0000-000067000000}"/>
    <cellStyle name="Обычный 10 4" xfId="195" xr:uid="{00000000-0005-0000-0000-000068000000}"/>
    <cellStyle name="Обычный 10 5" xfId="196" xr:uid="{00000000-0005-0000-0000-000069000000}"/>
    <cellStyle name="Обычный 10 6" xfId="192" xr:uid="{00000000-0005-0000-0000-000063000000}"/>
    <cellStyle name="Обычный 10 7" xfId="284" xr:uid="{00000000-0005-0000-0000-000063000000}"/>
    <cellStyle name="Обычный 10_MC" xfId="197" xr:uid="{00000000-0005-0000-0000-00006A000000}"/>
    <cellStyle name="Обычный 11" xfId="53" xr:uid="{00000000-0005-0000-0000-00002D000000}"/>
    <cellStyle name="Обычный 11 2" xfId="199" xr:uid="{00000000-0005-0000-0000-00006C000000}"/>
    <cellStyle name="Обычный 11 3" xfId="198" xr:uid="{00000000-0005-0000-0000-00006B000000}"/>
    <cellStyle name="Обычный 11_MC" xfId="200" xr:uid="{00000000-0005-0000-0000-00006D000000}"/>
    <cellStyle name="Обычный 12" xfId="54" xr:uid="{00000000-0005-0000-0000-00002E000000}"/>
    <cellStyle name="Обычный 12 2" xfId="201" xr:uid="{00000000-0005-0000-0000-00006F000000}"/>
    <cellStyle name="Обычный 12_MC" xfId="202" xr:uid="{00000000-0005-0000-0000-000070000000}"/>
    <cellStyle name="Обычный 13" xfId="55" xr:uid="{00000000-0005-0000-0000-00002F000000}"/>
    <cellStyle name="Обычный 13 2" xfId="56" xr:uid="{00000000-0005-0000-0000-000030000000}"/>
    <cellStyle name="Обычный 13 3" xfId="205" xr:uid="{00000000-0005-0000-0000-000073000000}"/>
    <cellStyle name="Обычный 13 4" xfId="203" xr:uid="{00000000-0005-0000-0000-000071000000}"/>
    <cellStyle name="Обычный 13_MC" xfId="206" xr:uid="{00000000-0005-0000-0000-000074000000}"/>
    <cellStyle name="Обычный 14" xfId="57" xr:uid="{00000000-0005-0000-0000-000031000000}"/>
    <cellStyle name="Обычный 14 2" xfId="208" xr:uid="{00000000-0005-0000-0000-000076000000}"/>
    <cellStyle name="Обычный 14 2 2" xfId="209" xr:uid="{00000000-0005-0000-0000-000077000000}"/>
    <cellStyle name="Обычный 14 3" xfId="207" xr:uid="{00000000-0005-0000-0000-000075000000}"/>
    <cellStyle name="Обычный 14_MC" xfId="210" xr:uid="{00000000-0005-0000-0000-000078000000}"/>
    <cellStyle name="Обычный 15" xfId="58" xr:uid="{00000000-0005-0000-0000-000032000000}"/>
    <cellStyle name="Обычный 16" xfId="59" xr:uid="{00000000-0005-0000-0000-000033000000}"/>
    <cellStyle name="Обычный 16 2" xfId="211" xr:uid="{00000000-0005-0000-0000-00007A000000}"/>
    <cellStyle name="Обычный 17" xfId="60" xr:uid="{00000000-0005-0000-0000-000034000000}"/>
    <cellStyle name="Обычный 17 2" xfId="212" xr:uid="{00000000-0005-0000-0000-00007B000000}"/>
    <cellStyle name="Обычный 18" xfId="61" xr:uid="{00000000-0005-0000-0000-000035000000}"/>
    <cellStyle name="Обычный 18 2" xfId="154" xr:uid="{00000000-0005-0000-0000-00007D000000}"/>
    <cellStyle name="Обычный 18 3" xfId="213" xr:uid="{00000000-0005-0000-0000-00007C000000}"/>
    <cellStyle name="Обычный 19" xfId="62" xr:uid="{00000000-0005-0000-0000-000036000000}"/>
    <cellStyle name="Обычный 19 2" xfId="63" xr:uid="{00000000-0005-0000-0000-000037000000}"/>
    <cellStyle name="Обычный 19 3" xfId="214" xr:uid="{00000000-0005-0000-0000-00007E000000}"/>
    <cellStyle name="Обычный 2" xfId="7" xr:uid="{00000000-0005-0000-0000-000038000000}"/>
    <cellStyle name="Обычный 2 10" xfId="215" xr:uid="{00000000-0005-0000-0000-000080000000}"/>
    <cellStyle name="Обычный 2 11" xfId="136" xr:uid="{00000000-0005-0000-0000-00007F000000}"/>
    <cellStyle name="Обычный 2 2" xfId="64" xr:uid="{00000000-0005-0000-0000-000039000000}"/>
    <cellStyle name="Обычный 2 2 2" xfId="65" xr:uid="{00000000-0005-0000-0000-00003A000000}"/>
    <cellStyle name="Обычный 2 2 2 2" xfId="148" xr:uid="{00000000-0005-0000-0000-000082000000}"/>
    <cellStyle name="Обычный 2 2 3" xfId="216" xr:uid="{00000000-0005-0000-0000-000083000000}"/>
    <cellStyle name="Обычный 2 2 3 2" xfId="217" xr:uid="{00000000-0005-0000-0000-000084000000}"/>
    <cellStyle name="Обычный 2 2 3_MC" xfId="218" xr:uid="{00000000-0005-0000-0000-000085000000}"/>
    <cellStyle name="Обычный 2 2_MC" xfId="219" xr:uid="{00000000-0005-0000-0000-000086000000}"/>
    <cellStyle name="Обычный 2 3" xfId="66" xr:uid="{00000000-0005-0000-0000-00003B000000}"/>
    <cellStyle name="Обычный 2 3 2" xfId="220" xr:uid="{00000000-0005-0000-0000-000088000000}"/>
    <cellStyle name="Обычный 2 3 3" xfId="149" xr:uid="{00000000-0005-0000-0000-000087000000}"/>
    <cellStyle name="Обычный 2 3_MC" xfId="221" xr:uid="{00000000-0005-0000-0000-000089000000}"/>
    <cellStyle name="Обычный 2 4" xfId="67" xr:uid="{00000000-0005-0000-0000-00003C000000}"/>
    <cellStyle name="Обычный 2 4 2" xfId="150" xr:uid="{00000000-0005-0000-0000-00008A000000}"/>
    <cellStyle name="Обычный 2 5" xfId="147" xr:uid="{00000000-0005-0000-0000-00008B000000}"/>
    <cellStyle name="Обычный 2 6" xfId="68" xr:uid="{00000000-0005-0000-0000-00003D000000}"/>
    <cellStyle name="Обычный 2 7" xfId="222" xr:uid="{00000000-0005-0000-0000-00008D000000}"/>
    <cellStyle name="Обычный 2 8" xfId="223" xr:uid="{00000000-0005-0000-0000-00008E000000}"/>
    <cellStyle name="Обычный 2 9" xfId="224" xr:uid="{00000000-0005-0000-0000-00008F000000}"/>
    <cellStyle name="Обычный 2_MC" xfId="225" xr:uid="{00000000-0005-0000-0000-000090000000}"/>
    <cellStyle name="Обычный 20" xfId="69" xr:uid="{00000000-0005-0000-0000-00003F000000}"/>
    <cellStyle name="Обычный 20 2" xfId="70" xr:uid="{00000000-0005-0000-0000-000040000000}"/>
    <cellStyle name="Обычный 21" xfId="71" xr:uid="{00000000-0005-0000-0000-000041000000}"/>
    <cellStyle name="Обычный 22" xfId="8" xr:uid="{00000000-0005-0000-0000-000042000000}"/>
    <cellStyle name="Обычный 22 2" xfId="226" xr:uid="{00000000-0005-0000-0000-000094000000}"/>
    <cellStyle name="Обычный 22 3" xfId="227" xr:uid="{00000000-0005-0000-0000-000095000000}"/>
    <cellStyle name="Обычный 22 4" xfId="228" xr:uid="{00000000-0005-0000-0000-000096000000}"/>
    <cellStyle name="Обычный 22 5" xfId="229" xr:uid="{00000000-0005-0000-0000-000097000000}"/>
    <cellStyle name="Обычный 22_MC" xfId="230" xr:uid="{00000000-0005-0000-0000-000098000000}"/>
    <cellStyle name="Обычный 23" xfId="72" xr:uid="{00000000-0005-0000-0000-000043000000}"/>
    <cellStyle name="Обычный 23 2" xfId="231" xr:uid="{00000000-0005-0000-0000-000099000000}"/>
    <cellStyle name="Обычный 24" xfId="73" xr:uid="{00000000-0005-0000-0000-000044000000}"/>
    <cellStyle name="Обычный 25" xfId="232" xr:uid="{00000000-0005-0000-0000-00009B000000}"/>
    <cellStyle name="Обычный 26" xfId="233" xr:uid="{00000000-0005-0000-0000-00009C000000}"/>
    <cellStyle name="Обычный 27" xfId="234" xr:uid="{00000000-0005-0000-0000-00009D000000}"/>
    <cellStyle name="Обычный 28" xfId="235" xr:uid="{00000000-0005-0000-0000-00009E000000}"/>
    <cellStyle name="Обычный 29" xfId="236" xr:uid="{00000000-0005-0000-0000-00009F000000}"/>
    <cellStyle name="Обычный 3" xfId="74" xr:uid="{00000000-0005-0000-0000-000045000000}"/>
    <cellStyle name="Обычный 3 2" xfId="75" xr:uid="{00000000-0005-0000-0000-000046000000}"/>
    <cellStyle name="Обычный 3 2 2" xfId="237" xr:uid="{00000000-0005-0000-0000-0000A2000000}"/>
    <cellStyle name="Обычный 3 2 3" xfId="141" xr:uid="{00000000-0005-0000-0000-0000A1000000}"/>
    <cellStyle name="Обычный 3 2_затраты на открытие" xfId="238" xr:uid="{00000000-0005-0000-0000-0000A3000000}"/>
    <cellStyle name="Обычный 3 3" xfId="239" xr:uid="{00000000-0005-0000-0000-0000A4000000}"/>
    <cellStyle name="Обычный 3 3 2 3" xfId="155" xr:uid="{00000000-0005-0000-0000-0000A5000000}"/>
    <cellStyle name="Обычный 3 4" xfId="142" xr:uid="{00000000-0005-0000-0000-0000A0000000}"/>
    <cellStyle name="Обычный 3 5" xfId="138" xr:uid="{00000000-0005-0000-0000-0000A0000000}"/>
    <cellStyle name="Обычный 3_MC" xfId="240" xr:uid="{00000000-0005-0000-0000-0000A6000000}"/>
    <cellStyle name="Обычный 30" xfId="241" xr:uid="{00000000-0005-0000-0000-0000A7000000}"/>
    <cellStyle name="Обычный 31" xfId="242" xr:uid="{00000000-0005-0000-0000-0000A8000000}"/>
    <cellStyle name="Обычный 32" xfId="243" xr:uid="{00000000-0005-0000-0000-0000A9000000}"/>
    <cellStyle name="Обычный 33" xfId="244" xr:uid="{00000000-0005-0000-0000-0000AA000000}"/>
    <cellStyle name="Обычный 34" xfId="245" xr:uid="{00000000-0005-0000-0000-0000AB000000}"/>
    <cellStyle name="Обычный 35" xfId="246" xr:uid="{00000000-0005-0000-0000-0000AC000000}"/>
    <cellStyle name="Обычный 4" xfId="76" xr:uid="{00000000-0005-0000-0000-000047000000}"/>
    <cellStyle name="Обычный 4 2" xfId="77" xr:uid="{00000000-0005-0000-0000-000048000000}"/>
    <cellStyle name="Обычный 4 2 2" xfId="78" xr:uid="{00000000-0005-0000-0000-000049000000}"/>
    <cellStyle name="Обычный 4 2 3" xfId="247" xr:uid="{00000000-0005-0000-0000-0000B0000000}"/>
    <cellStyle name="Обычный 4 2_MC" xfId="248" xr:uid="{00000000-0005-0000-0000-0000B1000000}"/>
    <cellStyle name="Обычный 4 3" xfId="79" xr:uid="{00000000-0005-0000-0000-00004A000000}"/>
    <cellStyle name="Обычный 4 4" xfId="80" xr:uid="{00000000-0005-0000-0000-00004B000000}"/>
    <cellStyle name="Обычный 4 5" xfId="249" xr:uid="{00000000-0005-0000-0000-0000B4000000}"/>
    <cellStyle name="Обычный 4 6" xfId="250" xr:uid="{00000000-0005-0000-0000-0000B5000000}"/>
    <cellStyle name="Обычный 4 7" xfId="144" xr:uid="{00000000-0005-0000-0000-0000AD000000}"/>
    <cellStyle name="Обычный 4 8" xfId="204" xr:uid="{00000000-0005-0000-0000-0000AD000000}"/>
    <cellStyle name="Обычный 4_MC" xfId="251" xr:uid="{00000000-0005-0000-0000-0000B6000000}"/>
    <cellStyle name="Обычный 5" xfId="81" xr:uid="{00000000-0005-0000-0000-00004C000000}"/>
    <cellStyle name="Обычный 5 2" xfId="82" xr:uid="{00000000-0005-0000-0000-00004D000000}"/>
    <cellStyle name="Обычный 5 2 2" xfId="253" xr:uid="{00000000-0005-0000-0000-0000B9000000}"/>
    <cellStyle name="Обычный 5 2 3" xfId="252" xr:uid="{00000000-0005-0000-0000-0000B8000000}"/>
    <cellStyle name="Обычный 5 2_затраты на открытие" xfId="254" xr:uid="{00000000-0005-0000-0000-0000BA000000}"/>
    <cellStyle name="Обычный 5 3" xfId="151" xr:uid="{00000000-0005-0000-0000-0000B7000000}"/>
    <cellStyle name="Обычный 5_MC" xfId="255" xr:uid="{00000000-0005-0000-0000-0000BB000000}"/>
    <cellStyle name="Обычный 6" xfId="83" xr:uid="{00000000-0005-0000-0000-00004E000000}"/>
    <cellStyle name="Обычный 6 2" xfId="84" xr:uid="{00000000-0005-0000-0000-00004F000000}"/>
    <cellStyle name="Обычный 6 3" xfId="152" xr:uid="{00000000-0005-0000-0000-0000BC000000}"/>
    <cellStyle name="Обычный 6_MC" xfId="256" xr:uid="{00000000-0005-0000-0000-0000BE000000}"/>
    <cellStyle name="Обычный 7" xfId="85" xr:uid="{00000000-0005-0000-0000-000050000000}"/>
    <cellStyle name="Обычный 7 2" xfId="86" xr:uid="{00000000-0005-0000-0000-000051000000}"/>
    <cellStyle name="Обычный 7 3" xfId="257" xr:uid="{00000000-0005-0000-0000-0000C1000000}"/>
    <cellStyle name="Обычный 7 4" xfId="145" xr:uid="{00000000-0005-0000-0000-0000BF000000}"/>
    <cellStyle name="Обычный 7_MC" xfId="258" xr:uid="{00000000-0005-0000-0000-0000C2000000}"/>
    <cellStyle name="Обычный 8" xfId="87" xr:uid="{00000000-0005-0000-0000-000052000000}"/>
    <cellStyle name="Обычный 8 2" xfId="259" xr:uid="{00000000-0005-0000-0000-0000C4000000}"/>
    <cellStyle name="Обычный 8 3" xfId="143" xr:uid="{00000000-0005-0000-0000-0000C3000000}"/>
    <cellStyle name="Обычный 8_MC" xfId="260" xr:uid="{00000000-0005-0000-0000-0000C5000000}"/>
    <cellStyle name="Обычный 9" xfId="88" xr:uid="{00000000-0005-0000-0000-000053000000}"/>
    <cellStyle name="Обычный 9 2" xfId="261" xr:uid="{00000000-0005-0000-0000-0000C7000000}"/>
    <cellStyle name="Обычный 9 3" xfId="140" xr:uid="{00000000-0005-0000-0000-0000C6000000}"/>
    <cellStyle name="Обычный 9_MC" xfId="262" xr:uid="{00000000-0005-0000-0000-0000C8000000}"/>
    <cellStyle name="Обычный_SPSS" xfId="4" xr:uid="{00000000-0005-0000-0000-000054000000}"/>
    <cellStyle name="Обычный_SPSS (кг)" xfId="114" xr:uid="{00000000-0005-0000-0000-000055000000}"/>
    <cellStyle name="Обычный_SPSS (кг)_1" xfId="113" xr:uid="{00000000-0005-0000-0000-000056000000}"/>
    <cellStyle name="Обычный_SPSS_1" xfId="6" xr:uid="{00000000-0005-0000-0000-000058000000}"/>
    <cellStyle name="Обычный_SPSS_3" xfId="5" xr:uid="{00000000-0005-0000-0000-000059000000}"/>
    <cellStyle name="Обычный_Лист1" xfId="2" xr:uid="{00000000-0005-0000-0000-00005A000000}"/>
    <cellStyle name="Обычный_Лист1 2" xfId="3" xr:uid="{00000000-0005-0000-0000-00005B000000}"/>
    <cellStyle name="Плохой 2" xfId="89" xr:uid="{00000000-0005-0000-0000-00005C000000}"/>
    <cellStyle name="Пояснение 2" xfId="90" xr:uid="{00000000-0005-0000-0000-00005D000000}"/>
    <cellStyle name="Примечание 2" xfId="91" xr:uid="{00000000-0005-0000-0000-00005E000000}"/>
    <cellStyle name="Процентный" xfId="1" builtinId="5"/>
    <cellStyle name="Процентный 10" xfId="263" xr:uid="{00000000-0005-0000-0000-0000CC000000}"/>
    <cellStyle name="Процентный 11" xfId="264" xr:uid="{00000000-0005-0000-0000-0000CD000000}"/>
    <cellStyle name="Процентный 12" xfId="127" xr:uid="{00000000-0005-0000-0000-000030010000}"/>
    <cellStyle name="Процентный 2" xfId="92" xr:uid="{00000000-0005-0000-0000-000060000000}"/>
    <cellStyle name="Процентный 2 2" xfId="93" xr:uid="{00000000-0005-0000-0000-000061000000}"/>
    <cellStyle name="Процентный 2 2 2" xfId="94" xr:uid="{00000000-0005-0000-0000-000062000000}"/>
    <cellStyle name="Процентный 2 2 2 2" xfId="265" xr:uid="{00000000-0005-0000-0000-0000D0000000}"/>
    <cellStyle name="Процентный 2 3" xfId="266" xr:uid="{00000000-0005-0000-0000-0000D1000000}"/>
    <cellStyle name="Процентный 2 4" xfId="267" xr:uid="{00000000-0005-0000-0000-0000D2000000}"/>
    <cellStyle name="Процентный 2 5" xfId="137" xr:uid="{00000000-0005-0000-0000-0000CE000000}"/>
    <cellStyle name="Процентный 2_MC" xfId="268" xr:uid="{00000000-0005-0000-0000-0000D3000000}"/>
    <cellStyle name="Процентный 3" xfId="95" xr:uid="{00000000-0005-0000-0000-000064000000}"/>
    <cellStyle name="Процентный 3 2" xfId="96" xr:uid="{00000000-0005-0000-0000-000065000000}"/>
    <cellStyle name="Процентный 3 3" xfId="153" xr:uid="{00000000-0005-0000-0000-0000D4000000}"/>
    <cellStyle name="Процентный 3_MC" xfId="269" xr:uid="{00000000-0005-0000-0000-0000D6000000}"/>
    <cellStyle name="Процентный 4" xfId="97" xr:uid="{00000000-0005-0000-0000-000066000000}"/>
    <cellStyle name="Процентный 4 2" xfId="98" xr:uid="{00000000-0005-0000-0000-000067000000}"/>
    <cellStyle name="Процентный 4 2 2" xfId="99" xr:uid="{00000000-0005-0000-0000-000068000000}"/>
    <cellStyle name="Процентный 4 3" xfId="270" xr:uid="{00000000-0005-0000-0000-0000DA000000}"/>
    <cellStyle name="Процентный 5" xfId="100" xr:uid="{00000000-0005-0000-0000-000069000000}"/>
    <cellStyle name="Процентный 6" xfId="101" xr:uid="{00000000-0005-0000-0000-00006A000000}"/>
    <cellStyle name="Процентный 7" xfId="102" xr:uid="{00000000-0005-0000-0000-00006B000000}"/>
    <cellStyle name="Процентный 8" xfId="103" xr:uid="{00000000-0005-0000-0000-00006C000000}"/>
    <cellStyle name="Процентный 9" xfId="104" xr:uid="{00000000-0005-0000-0000-00006D000000}"/>
    <cellStyle name="Связанная ячейка 2" xfId="105" xr:uid="{00000000-0005-0000-0000-00006E000000}"/>
    <cellStyle name="Текст предупреждения 2" xfId="106" xr:uid="{00000000-0005-0000-0000-00006F000000}"/>
    <cellStyle name="Финансовый" xfId="112" builtinId="3"/>
    <cellStyle name="Финансовый 10" xfId="285" xr:uid="{00000000-0005-0000-0000-00004C010000}"/>
    <cellStyle name="Финансовый 2" xfId="107" xr:uid="{00000000-0005-0000-0000-000071000000}"/>
    <cellStyle name="Финансовый 2 2" xfId="271" xr:uid="{00000000-0005-0000-0000-0000E3000000}"/>
    <cellStyle name="Финансовый 2 3" xfId="272" xr:uid="{00000000-0005-0000-0000-0000E4000000}"/>
    <cellStyle name="Финансовый 2_MC" xfId="273" xr:uid="{00000000-0005-0000-0000-0000E5000000}"/>
    <cellStyle name="Финансовый 3" xfId="108" xr:uid="{00000000-0005-0000-0000-000072000000}"/>
    <cellStyle name="Финансовый 3 2" xfId="275" xr:uid="{00000000-0005-0000-0000-0000E7000000}"/>
    <cellStyle name="Финансовый 3 3" xfId="274" xr:uid="{00000000-0005-0000-0000-0000E6000000}"/>
    <cellStyle name="Финансовый 3_затраты на открытие" xfId="276" xr:uid="{00000000-0005-0000-0000-0000E8000000}"/>
    <cellStyle name="Финансовый 4" xfId="109" xr:uid="{00000000-0005-0000-0000-000073000000}"/>
    <cellStyle name="Финансовый 4 2" xfId="277" xr:uid="{00000000-0005-0000-0000-0000E9000000}"/>
    <cellStyle name="Финансовый 5" xfId="110" xr:uid="{00000000-0005-0000-0000-000074000000}"/>
    <cellStyle name="Финансовый 5 2" xfId="279" xr:uid="{00000000-0005-0000-0000-0000EB000000}"/>
    <cellStyle name="Финансовый 5 3" xfId="139" xr:uid="{00000000-0005-0000-0000-0000EA000000}"/>
    <cellStyle name="Финансовый 5_Лист7" xfId="278" xr:uid="{00000000-0005-0000-0000-0000EC000000}"/>
    <cellStyle name="Финансовый 6" xfId="280" xr:uid="{00000000-0005-0000-0000-0000ED000000}"/>
    <cellStyle name="Финансовый 7" xfId="281" xr:uid="{00000000-0005-0000-0000-0000EE000000}"/>
    <cellStyle name="Финансовый 8" xfId="282" xr:uid="{00000000-0005-0000-0000-0000EF000000}"/>
    <cellStyle name="Финансовый 9" xfId="283" xr:uid="{00000000-0005-0000-0000-00003B010000}"/>
    <cellStyle name="Хороший 2" xfId="111" xr:uid="{00000000-0005-0000-0000-00007500000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0FF00"/>
      <color rgb="FFBF3633"/>
      <color rgb="FFCC4542"/>
      <color rgb="FFFFFFCC"/>
      <color rgb="FFCCFFFF"/>
      <color rgb="FFCCFFCC"/>
      <color rgb="FFFFCCCC"/>
      <color rgb="FFFFFF99"/>
      <color rgb="FFFFCCFF"/>
      <color rgb="FF46AAC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5.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6.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7.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10.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1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1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14.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15.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ru-RU"/>
              <a:t>Тоннаж</a:t>
            </a:r>
          </a:p>
        </c:rich>
      </c:tx>
      <c:overlay val="0"/>
    </c:title>
    <c:autoTitleDeleted val="0"/>
    <c:plotArea>
      <c:layout>
        <c:manualLayout>
          <c:layoutTarget val="inner"/>
          <c:xMode val="edge"/>
          <c:yMode val="edge"/>
          <c:x val="9.6761120525948902E-2"/>
          <c:y val="8.5520398711741358E-2"/>
          <c:w val="0.88886522659711709"/>
          <c:h val="0.69036714502150365"/>
        </c:manualLayout>
      </c:layout>
      <c:lineChart>
        <c:grouping val="standard"/>
        <c:varyColors val="0"/>
        <c:ser>
          <c:idx val="0"/>
          <c:order val="0"/>
          <c:tx>
            <c:strRef>
              <c:f>Форма!$A$64</c:f>
              <c:strCache>
                <c:ptCount val="1"/>
                <c:pt idx="0">
                  <c:v>Груз входящий межтерминальный</c:v>
                </c:pt>
              </c:strCache>
            </c:strRef>
          </c:tx>
          <c:spPr>
            <a:ln w="38100">
              <a:solidFill>
                <a:schemeClr val="tx2"/>
              </a:solidFill>
            </a:ln>
          </c:spPr>
          <c:marker>
            <c:symbol val="none"/>
          </c:marker>
          <c:cat>
            <c:strRef>
              <c:f>Форма!$C$15:$DR$15</c:f>
              <c:strCache>
                <c:ptCount val="120"/>
                <c:pt idx="0">
                  <c:v>1 месяц</c:v>
                </c:pt>
                <c:pt idx="1">
                  <c:v>2 месяц</c:v>
                </c:pt>
                <c:pt idx="2">
                  <c:v>3 месяц</c:v>
                </c:pt>
                <c:pt idx="3">
                  <c:v>4 месяц</c:v>
                </c:pt>
                <c:pt idx="4">
                  <c:v>5 месяц</c:v>
                </c:pt>
                <c:pt idx="5">
                  <c:v>6 месяц</c:v>
                </c:pt>
                <c:pt idx="6">
                  <c:v>7 месяц</c:v>
                </c:pt>
                <c:pt idx="7">
                  <c:v>8 месяц</c:v>
                </c:pt>
                <c:pt idx="8">
                  <c:v>9 месяц</c:v>
                </c:pt>
                <c:pt idx="9">
                  <c:v>10 месяц</c:v>
                </c:pt>
                <c:pt idx="10">
                  <c:v>11 месяц</c:v>
                </c:pt>
                <c:pt idx="11">
                  <c:v>12 месяц</c:v>
                </c:pt>
                <c:pt idx="12">
                  <c:v>13 месяц</c:v>
                </c:pt>
                <c:pt idx="13">
                  <c:v>14 месяц</c:v>
                </c:pt>
                <c:pt idx="14">
                  <c:v>15 месяц</c:v>
                </c:pt>
                <c:pt idx="15">
                  <c:v>16 месяц</c:v>
                </c:pt>
                <c:pt idx="16">
                  <c:v>17 месяц</c:v>
                </c:pt>
                <c:pt idx="17">
                  <c:v>18 месяц</c:v>
                </c:pt>
                <c:pt idx="18">
                  <c:v>19 месяц</c:v>
                </c:pt>
                <c:pt idx="19">
                  <c:v>20 месяц</c:v>
                </c:pt>
                <c:pt idx="20">
                  <c:v>21 месяц</c:v>
                </c:pt>
                <c:pt idx="21">
                  <c:v>22 месяц</c:v>
                </c:pt>
                <c:pt idx="22">
                  <c:v>23 месяц</c:v>
                </c:pt>
                <c:pt idx="23">
                  <c:v>24 месяц</c:v>
                </c:pt>
                <c:pt idx="24">
                  <c:v>25 месяц</c:v>
                </c:pt>
                <c:pt idx="25">
                  <c:v>26 месяц</c:v>
                </c:pt>
                <c:pt idx="26">
                  <c:v>27 месяц</c:v>
                </c:pt>
                <c:pt idx="27">
                  <c:v>28 месяц</c:v>
                </c:pt>
                <c:pt idx="28">
                  <c:v>29 месяц</c:v>
                </c:pt>
                <c:pt idx="29">
                  <c:v>30 месяц</c:v>
                </c:pt>
                <c:pt idx="30">
                  <c:v>31 месяц</c:v>
                </c:pt>
                <c:pt idx="31">
                  <c:v>32 месяц</c:v>
                </c:pt>
                <c:pt idx="32">
                  <c:v>33 месяц</c:v>
                </c:pt>
                <c:pt idx="33">
                  <c:v>34 месяц</c:v>
                </c:pt>
                <c:pt idx="34">
                  <c:v>35 месяц</c:v>
                </c:pt>
                <c:pt idx="35">
                  <c:v>36 месяц</c:v>
                </c:pt>
                <c:pt idx="36">
                  <c:v>37 месяц</c:v>
                </c:pt>
                <c:pt idx="37">
                  <c:v>38 месяц</c:v>
                </c:pt>
                <c:pt idx="38">
                  <c:v>39 месяц</c:v>
                </c:pt>
                <c:pt idx="39">
                  <c:v>40 месяц</c:v>
                </c:pt>
                <c:pt idx="40">
                  <c:v>41 месяц</c:v>
                </c:pt>
                <c:pt idx="41">
                  <c:v>42 месяц</c:v>
                </c:pt>
                <c:pt idx="42">
                  <c:v>43 месяц</c:v>
                </c:pt>
                <c:pt idx="43">
                  <c:v>44 месяц</c:v>
                </c:pt>
                <c:pt idx="44">
                  <c:v>45 месяц</c:v>
                </c:pt>
                <c:pt idx="45">
                  <c:v>46 месяц</c:v>
                </c:pt>
                <c:pt idx="46">
                  <c:v>47 месяц</c:v>
                </c:pt>
                <c:pt idx="47">
                  <c:v>48 месяц</c:v>
                </c:pt>
                <c:pt idx="48">
                  <c:v>49 месяц</c:v>
                </c:pt>
                <c:pt idx="49">
                  <c:v>50 месяц</c:v>
                </c:pt>
                <c:pt idx="50">
                  <c:v>51 месяц</c:v>
                </c:pt>
                <c:pt idx="51">
                  <c:v>52 месяц</c:v>
                </c:pt>
                <c:pt idx="52">
                  <c:v>53 месяц</c:v>
                </c:pt>
                <c:pt idx="53">
                  <c:v>54 месяц</c:v>
                </c:pt>
                <c:pt idx="54">
                  <c:v>55 месяц</c:v>
                </c:pt>
                <c:pt idx="55">
                  <c:v>56 месяц</c:v>
                </c:pt>
                <c:pt idx="56">
                  <c:v>57 месяц</c:v>
                </c:pt>
                <c:pt idx="57">
                  <c:v>58 месяц</c:v>
                </c:pt>
                <c:pt idx="58">
                  <c:v>59 месяц</c:v>
                </c:pt>
                <c:pt idx="59">
                  <c:v>60 месяц</c:v>
                </c:pt>
                <c:pt idx="60">
                  <c:v>61 месяц</c:v>
                </c:pt>
                <c:pt idx="61">
                  <c:v>62 месяц</c:v>
                </c:pt>
                <c:pt idx="62">
                  <c:v>63 месяц</c:v>
                </c:pt>
                <c:pt idx="63">
                  <c:v>64 месяц</c:v>
                </c:pt>
                <c:pt idx="64">
                  <c:v>65 месяц</c:v>
                </c:pt>
                <c:pt idx="65">
                  <c:v>66 месяц</c:v>
                </c:pt>
                <c:pt idx="66">
                  <c:v>67 месяц</c:v>
                </c:pt>
                <c:pt idx="67">
                  <c:v>68 месяц</c:v>
                </c:pt>
                <c:pt idx="68">
                  <c:v>69 месяц</c:v>
                </c:pt>
                <c:pt idx="69">
                  <c:v>70 месяц</c:v>
                </c:pt>
                <c:pt idx="70">
                  <c:v>71 месяц</c:v>
                </c:pt>
                <c:pt idx="71">
                  <c:v>72 месяц</c:v>
                </c:pt>
                <c:pt idx="72">
                  <c:v>73 месяц</c:v>
                </c:pt>
                <c:pt idx="73">
                  <c:v>74 месяц</c:v>
                </c:pt>
                <c:pt idx="74">
                  <c:v>75 месяц</c:v>
                </c:pt>
                <c:pt idx="75">
                  <c:v>76 месяц</c:v>
                </c:pt>
                <c:pt idx="76">
                  <c:v>77 месяц</c:v>
                </c:pt>
                <c:pt idx="77">
                  <c:v>78 месяц</c:v>
                </c:pt>
                <c:pt idx="78">
                  <c:v>79 месяц</c:v>
                </c:pt>
                <c:pt idx="79">
                  <c:v>80 месяц</c:v>
                </c:pt>
                <c:pt idx="80">
                  <c:v>81 месяц</c:v>
                </c:pt>
                <c:pt idx="81">
                  <c:v>82 месяц</c:v>
                </c:pt>
                <c:pt idx="82">
                  <c:v>83 месяц</c:v>
                </c:pt>
                <c:pt idx="83">
                  <c:v>84 месяц</c:v>
                </c:pt>
                <c:pt idx="84">
                  <c:v>85 месяц</c:v>
                </c:pt>
                <c:pt idx="85">
                  <c:v>86 месяц</c:v>
                </c:pt>
                <c:pt idx="86">
                  <c:v>87 месяц</c:v>
                </c:pt>
                <c:pt idx="87">
                  <c:v>88 месяц</c:v>
                </c:pt>
                <c:pt idx="88">
                  <c:v>89 месяц</c:v>
                </c:pt>
                <c:pt idx="89">
                  <c:v>90 месяц</c:v>
                </c:pt>
                <c:pt idx="90">
                  <c:v>91 месяц</c:v>
                </c:pt>
                <c:pt idx="91">
                  <c:v>92 месяц</c:v>
                </c:pt>
                <c:pt idx="92">
                  <c:v>93 месяц</c:v>
                </c:pt>
                <c:pt idx="93">
                  <c:v>94 месяц</c:v>
                </c:pt>
                <c:pt idx="94">
                  <c:v>95 месяц</c:v>
                </c:pt>
                <c:pt idx="95">
                  <c:v>96 месяц</c:v>
                </c:pt>
                <c:pt idx="96">
                  <c:v>97 месяц</c:v>
                </c:pt>
                <c:pt idx="97">
                  <c:v>98 месяц</c:v>
                </c:pt>
                <c:pt idx="98">
                  <c:v>99 месяц</c:v>
                </c:pt>
                <c:pt idx="99">
                  <c:v>100 месяц</c:v>
                </c:pt>
                <c:pt idx="100">
                  <c:v>101 месяц</c:v>
                </c:pt>
                <c:pt idx="101">
                  <c:v>102 месяц</c:v>
                </c:pt>
                <c:pt idx="102">
                  <c:v>103 месяц</c:v>
                </c:pt>
                <c:pt idx="103">
                  <c:v>104 месяц</c:v>
                </c:pt>
                <c:pt idx="104">
                  <c:v>105 месяц</c:v>
                </c:pt>
                <c:pt idx="105">
                  <c:v>106 месяц</c:v>
                </c:pt>
                <c:pt idx="106">
                  <c:v>107 месяц</c:v>
                </c:pt>
                <c:pt idx="107">
                  <c:v>108 месяц</c:v>
                </c:pt>
                <c:pt idx="108">
                  <c:v>109 месяц</c:v>
                </c:pt>
                <c:pt idx="109">
                  <c:v>110 месяц</c:v>
                </c:pt>
                <c:pt idx="110">
                  <c:v>111 месяц</c:v>
                </c:pt>
                <c:pt idx="111">
                  <c:v>112 месяц</c:v>
                </c:pt>
                <c:pt idx="112">
                  <c:v>113 месяц</c:v>
                </c:pt>
                <c:pt idx="113">
                  <c:v>114 месяц</c:v>
                </c:pt>
                <c:pt idx="114">
                  <c:v>115 месяц</c:v>
                </c:pt>
                <c:pt idx="115">
                  <c:v>116 месяц</c:v>
                </c:pt>
                <c:pt idx="116">
                  <c:v>117 месяц</c:v>
                </c:pt>
                <c:pt idx="117">
                  <c:v>118 месяц</c:v>
                </c:pt>
                <c:pt idx="118">
                  <c:v>119 месяц</c:v>
                </c:pt>
                <c:pt idx="119">
                  <c:v>120 месяц</c:v>
                </c:pt>
              </c:strCache>
            </c:strRef>
          </c:cat>
          <c:val>
            <c:numRef>
              <c:f>Форма!$C$64:$DR$64</c:f>
              <c:numCache>
                <c:formatCode>#,##0</c:formatCode>
                <c:ptCount val="12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numCache>
            </c:numRef>
          </c:val>
          <c:smooth val="0"/>
          <c:extLst>
            <c:ext xmlns:c16="http://schemas.microsoft.com/office/drawing/2014/chart" uri="{C3380CC4-5D6E-409C-BE32-E72D297353CC}">
              <c16:uniqueId val="{00000000-5CC3-4616-92FD-61675A2B46BD}"/>
            </c:ext>
          </c:extLst>
        </c:ser>
        <c:ser>
          <c:idx val="1"/>
          <c:order val="1"/>
          <c:tx>
            <c:strRef>
              <c:f>Форма!$A$21</c:f>
              <c:strCache>
                <c:ptCount val="1"/>
                <c:pt idx="0">
                  <c:v>Груз входящий межтерминальный</c:v>
                </c:pt>
              </c:strCache>
            </c:strRef>
          </c:tx>
          <c:spPr>
            <a:ln w="38100">
              <a:solidFill>
                <a:schemeClr val="tx2"/>
              </a:solidFill>
              <a:prstDash val="sysDash"/>
            </a:ln>
          </c:spPr>
          <c:marker>
            <c:symbol val="none"/>
          </c:marker>
          <c:cat>
            <c:strRef>
              <c:f>Форма!$C$15:$DR$15</c:f>
              <c:strCache>
                <c:ptCount val="120"/>
                <c:pt idx="0">
                  <c:v>1 месяц</c:v>
                </c:pt>
                <c:pt idx="1">
                  <c:v>2 месяц</c:v>
                </c:pt>
                <c:pt idx="2">
                  <c:v>3 месяц</c:v>
                </c:pt>
                <c:pt idx="3">
                  <c:v>4 месяц</c:v>
                </c:pt>
                <c:pt idx="4">
                  <c:v>5 месяц</c:v>
                </c:pt>
                <c:pt idx="5">
                  <c:v>6 месяц</c:v>
                </c:pt>
                <c:pt idx="6">
                  <c:v>7 месяц</c:v>
                </c:pt>
                <c:pt idx="7">
                  <c:v>8 месяц</c:v>
                </c:pt>
                <c:pt idx="8">
                  <c:v>9 месяц</c:v>
                </c:pt>
                <c:pt idx="9">
                  <c:v>10 месяц</c:v>
                </c:pt>
                <c:pt idx="10">
                  <c:v>11 месяц</c:v>
                </c:pt>
                <c:pt idx="11">
                  <c:v>12 месяц</c:v>
                </c:pt>
                <c:pt idx="12">
                  <c:v>13 месяц</c:v>
                </c:pt>
                <c:pt idx="13">
                  <c:v>14 месяц</c:v>
                </c:pt>
                <c:pt idx="14">
                  <c:v>15 месяц</c:v>
                </c:pt>
                <c:pt idx="15">
                  <c:v>16 месяц</c:v>
                </c:pt>
                <c:pt idx="16">
                  <c:v>17 месяц</c:v>
                </c:pt>
                <c:pt idx="17">
                  <c:v>18 месяц</c:v>
                </c:pt>
                <c:pt idx="18">
                  <c:v>19 месяц</c:v>
                </c:pt>
                <c:pt idx="19">
                  <c:v>20 месяц</c:v>
                </c:pt>
                <c:pt idx="20">
                  <c:v>21 месяц</c:v>
                </c:pt>
                <c:pt idx="21">
                  <c:v>22 месяц</c:v>
                </c:pt>
                <c:pt idx="22">
                  <c:v>23 месяц</c:v>
                </c:pt>
                <c:pt idx="23">
                  <c:v>24 месяц</c:v>
                </c:pt>
                <c:pt idx="24">
                  <c:v>25 месяц</c:v>
                </c:pt>
                <c:pt idx="25">
                  <c:v>26 месяц</c:v>
                </c:pt>
                <c:pt idx="26">
                  <c:v>27 месяц</c:v>
                </c:pt>
                <c:pt idx="27">
                  <c:v>28 месяц</c:v>
                </c:pt>
                <c:pt idx="28">
                  <c:v>29 месяц</c:v>
                </c:pt>
                <c:pt idx="29">
                  <c:v>30 месяц</c:v>
                </c:pt>
                <c:pt idx="30">
                  <c:v>31 месяц</c:v>
                </c:pt>
                <c:pt idx="31">
                  <c:v>32 месяц</c:v>
                </c:pt>
                <c:pt idx="32">
                  <c:v>33 месяц</c:v>
                </c:pt>
                <c:pt idx="33">
                  <c:v>34 месяц</c:v>
                </c:pt>
                <c:pt idx="34">
                  <c:v>35 месяц</c:v>
                </c:pt>
                <c:pt idx="35">
                  <c:v>36 месяц</c:v>
                </c:pt>
                <c:pt idx="36">
                  <c:v>37 месяц</c:v>
                </c:pt>
                <c:pt idx="37">
                  <c:v>38 месяц</c:v>
                </c:pt>
                <c:pt idx="38">
                  <c:v>39 месяц</c:v>
                </c:pt>
                <c:pt idx="39">
                  <c:v>40 месяц</c:v>
                </c:pt>
                <c:pt idx="40">
                  <c:v>41 месяц</c:v>
                </c:pt>
                <c:pt idx="41">
                  <c:v>42 месяц</c:v>
                </c:pt>
                <c:pt idx="42">
                  <c:v>43 месяц</c:v>
                </c:pt>
                <c:pt idx="43">
                  <c:v>44 месяц</c:v>
                </c:pt>
                <c:pt idx="44">
                  <c:v>45 месяц</c:v>
                </c:pt>
                <c:pt idx="45">
                  <c:v>46 месяц</c:v>
                </c:pt>
                <c:pt idx="46">
                  <c:v>47 месяц</c:v>
                </c:pt>
                <c:pt idx="47">
                  <c:v>48 месяц</c:v>
                </c:pt>
                <c:pt idx="48">
                  <c:v>49 месяц</c:v>
                </c:pt>
                <c:pt idx="49">
                  <c:v>50 месяц</c:v>
                </c:pt>
                <c:pt idx="50">
                  <c:v>51 месяц</c:v>
                </c:pt>
                <c:pt idx="51">
                  <c:v>52 месяц</c:v>
                </c:pt>
                <c:pt idx="52">
                  <c:v>53 месяц</c:v>
                </c:pt>
                <c:pt idx="53">
                  <c:v>54 месяц</c:v>
                </c:pt>
                <c:pt idx="54">
                  <c:v>55 месяц</c:v>
                </c:pt>
                <c:pt idx="55">
                  <c:v>56 месяц</c:v>
                </c:pt>
                <c:pt idx="56">
                  <c:v>57 месяц</c:v>
                </c:pt>
                <c:pt idx="57">
                  <c:v>58 месяц</c:v>
                </c:pt>
                <c:pt idx="58">
                  <c:v>59 месяц</c:v>
                </c:pt>
                <c:pt idx="59">
                  <c:v>60 месяц</c:v>
                </c:pt>
                <c:pt idx="60">
                  <c:v>61 месяц</c:v>
                </c:pt>
                <c:pt idx="61">
                  <c:v>62 месяц</c:v>
                </c:pt>
                <c:pt idx="62">
                  <c:v>63 месяц</c:v>
                </c:pt>
                <c:pt idx="63">
                  <c:v>64 месяц</c:v>
                </c:pt>
                <c:pt idx="64">
                  <c:v>65 месяц</c:v>
                </c:pt>
                <c:pt idx="65">
                  <c:v>66 месяц</c:v>
                </c:pt>
                <c:pt idx="66">
                  <c:v>67 месяц</c:v>
                </c:pt>
                <c:pt idx="67">
                  <c:v>68 месяц</c:v>
                </c:pt>
                <c:pt idx="68">
                  <c:v>69 месяц</c:v>
                </c:pt>
                <c:pt idx="69">
                  <c:v>70 месяц</c:v>
                </c:pt>
                <c:pt idx="70">
                  <c:v>71 месяц</c:v>
                </c:pt>
                <c:pt idx="71">
                  <c:v>72 месяц</c:v>
                </c:pt>
                <c:pt idx="72">
                  <c:v>73 месяц</c:v>
                </c:pt>
                <c:pt idx="73">
                  <c:v>74 месяц</c:v>
                </c:pt>
                <c:pt idx="74">
                  <c:v>75 месяц</c:v>
                </c:pt>
                <c:pt idx="75">
                  <c:v>76 месяц</c:v>
                </c:pt>
                <c:pt idx="76">
                  <c:v>77 месяц</c:v>
                </c:pt>
                <c:pt idx="77">
                  <c:v>78 месяц</c:v>
                </c:pt>
                <c:pt idx="78">
                  <c:v>79 месяц</c:v>
                </c:pt>
                <c:pt idx="79">
                  <c:v>80 месяц</c:v>
                </c:pt>
                <c:pt idx="80">
                  <c:v>81 месяц</c:v>
                </c:pt>
                <c:pt idx="81">
                  <c:v>82 месяц</c:v>
                </c:pt>
                <c:pt idx="82">
                  <c:v>83 месяц</c:v>
                </c:pt>
                <c:pt idx="83">
                  <c:v>84 месяц</c:v>
                </c:pt>
                <c:pt idx="84">
                  <c:v>85 месяц</c:v>
                </c:pt>
                <c:pt idx="85">
                  <c:v>86 месяц</c:v>
                </c:pt>
                <c:pt idx="86">
                  <c:v>87 месяц</c:v>
                </c:pt>
                <c:pt idx="87">
                  <c:v>88 месяц</c:v>
                </c:pt>
                <c:pt idx="88">
                  <c:v>89 месяц</c:v>
                </c:pt>
                <c:pt idx="89">
                  <c:v>90 месяц</c:v>
                </c:pt>
                <c:pt idx="90">
                  <c:v>91 месяц</c:v>
                </c:pt>
                <c:pt idx="91">
                  <c:v>92 месяц</c:v>
                </c:pt>
                <c:pt idx="92">
                  <c:v>93 месяц</c:v>
                </c:pt>
                <c:pt idx="93">
                  <c:v>94 месяц</c:v>
                </c:pt>
                <c:pt idx="94">
                  <c:v>95 месяц</c:v>
                </c:pt>
                <c:pt idx="95">
                  <c:v>96 месяц</c:v>
                </c:pt>
                <c:pt idx="96">
                  <c:v>97 месяц</c:v>
                </c:pt>
                <c:pt idx="97">
                  <c:v>98 месяц</c:v>
                </c:pt>
                <c:pt idx="98">
                  <c:v>99 месяц</c:v>
                </c:pt>
                <c:pt idx="99">
                  <c:v>100 месяц</c:v>
                </c:pt>
                <c:pt idx="100">
                  <c:v>101 месяц</c:v>
                </c:pt>
                <c:pt idx="101">
                  <c:v>102 месяц</c:v>
                </c:pt>
                <c:pt idx="102">
                  <c:v>103 месяц</c:v>
                </c:pt>
                <c:pt idx="103">
                  <c:v>104 месяц</c:v>
                </c:pt>
                <c:pt idx="104">
                  <c:v>105 месяц</c:v>
                </c:pt>
                <c:pt idx="105">
                  <c:v>106 месяц</c:v>
                </c:pt>
                <c:pt idx="106">
                  <c:v>107 месяц</c:v>
                </c:pt>
                <c:pt idx="107">
                  <c:v>108 месяц</c:v>
                </c:pt>
                <c:pt idx="108">
                  <c:v>109 месяц</c:v>
                </c:pt>
                <c:pt idx="109">
                  <c:v>110 месяц</c:v>
                </c:pt>
                <c:pt idx="110">
                  <c:v>111 месяц</c:v>
                </c:pt>
                <c:pt idx="111">
                  <c:v>112 месяц</c:v>
                </c:pt>
                <c:pt idx="112">
                  <c:v>113 месяц</c:v>
                </c:pt>
                <c:pt idx="113">
                  <c:v>114 месяц</c:v>
                </c:pt>
                <c:pt idx="114">
                  <c:v>115 месяц</c:v>
                </c:pt>
                <c:pt idx="115">
                  <c:v>116 месяц</c:v>
                </c:pt>
                <c:pt idx="116">
                  <c:v>117 месяц</c:v>
                </c:pt>
                <c:pt idx="117">
                  <c:v>118 месяц</c:v>
                </c:pt>
                <c:pt idx="118">
                  <c:v>119 месяц</c:v>
                </c:pt>
                <c:pt idx="119">
                  <c:v>120 месяц</c:v>
                </c:pt>
              </c:strCache>
            </c:strRef>
          </c:cat>
          <c:val>
            <c:numRef>
              <c:f>Форма!$C$21:$DR$21</c:f>
              <c:numCache>
                <c:formatCode>#,##0</c:formatCode>
                <c:ptCount val="1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numCache>
            </c:numRef>
          </c:val>
          <c:smooth val="0"/>
          <c:extLst>
            <c:ext xmlns:c16="http://schemas.microsoft.com/office/drawing/2014/chart" uri="{C3380CC4-5D6E-409C-BE32-E72D297353CC}">
              <c16:uniqueId val="{00000001-5CC3-4616-92FD-61675A2B46BD}"/>
            </c:ext>
          </c:extLst>
        </c:ser>
        <c:ser>
          <c:idx val="2"/>
          <c:order val="2"/>
          <c:tx>
            <c:strRef>
              <c:f>Форма!$A$67</c:f>
              <c:strCache>
                <c:ptCount val="1"/>
                <c:pt idx="0">
                  <c:v>Груз исходящий межтерминальный</c:v>
                </c:pt>
              </c:strCache>
            </c:strRef>
          </c:tx>
          <c:spPr>
            <a:ln w="38100">
              <a:solidFill>
                <a:srgbClr val="9D3D3A"/>
              </a:solidFill>
            </a:ln>
          </c:spPr>
          <c:marker>
            <c:symbol val="none"/>
          </c:marker>
          <c:cat>
            <c:strRef>
              <c:f>Форма!$C$15:$DR$15</c:f>
              <c:strCache>
                <c:ptCount val="120"/>
                <c:pt idx="0">
                  <c:v>1 месяц</c:v>
                </c:pt>
                <c:pt idx="1">
                  <c:v>2 месяц</c:v>
                </c:pt>
                <c:pt idx="2">
                  <c:v>3 месяц</c:v>
                </c:pt>
                <c:pt idx="3">
                  <c:v>4 месяц</c:v>
                </c:pt>
                <c:pt idx="4">
                  <c:v>5 месяц</c:v>
                </c:pt>
                <c:pt idx="5">
                  <c:v>6 месяц</c:v>
                </c:pt>
                <c:pt idx="6">
                  <c:v>7 месяц</c:v>
                </c:pt>
                <c:pt idx="7">
                  <c:v>8 месяц</c:v>
                </c:pt>
                <c:pt idx="8">
                  <c:v>9 месяц</c:v>
                </c:pt>
                <c:pt idx="9">
                  <c:v>10 месяц</c:v>
                </c:pt>
                <c:pt idx="10">
                  <c:v>11 месяц</c:v>
                </c:pt>
                <c:pt idx="11">
                  <c:v>12 месяц</c:v>
                </c:pt>
                <c:pt idx="12">
                  <c:v>13 месяц</c:v>
                </c:pt>
                <c:pt idx="13">
                  <c:v>14 месяц</c:v>
                </c:pt>
                <c:pt idx="14">
                  <c:v>15 месяц</c:v>
                </c:pt>
                <c:pt idx="15">
                  <c:v>16 месяц</c:v>
                </c:pt>
                <c:pt idx="16">
                  <c:v>17 месяц</c:v>
                </c:pt>
                <c:pt idx="17">
                  <c:v>18 месяц</c:v>
                </c:pt>
                <c:pt idx="18">
                  <c:v>19 месяц</c:v>
                </c:pt>
                <c:pt idx="19">
                  <c:v>20 месяц</c:v>
                </c:pt>
                <c:pt idx="20">
                  <c:v>21 месяц</c:v>
                </c:pt>
                <c:pt idx="21">
                  <c:v>22 месяц</c:v>
                </c:pt>
                <c:pt idx="22">
                  <c:v>23 месяц</c:v>
                </c:pt>
                <c:pt idx="23">
                  <c:v>24 месяц</c:v>
                </c:pt>
                <c:pt idx="24">
                  <c:v>25 месяц</c:v>
                </c:pt>
                <c:pt idx="25">
                  <c:v>26 месяц</c:v>
                </c:pt>
                <c:pt idx="26">
                  <c:v>27 месяц</c:v>
                </c:pt>
                <c:pt idx="27">
                  <c:v>28 месяц</c:v>
                </c:pt>
                <c:pt idx="28">
                  <c:v>29 месяц</c:v>
                </c:pt>
                <c:pt idx="29">
                  <c:v>30 месяц</c:v>
                </c:pt>
                <c:pt idx="30">
                  <c:v>31 месяц</c:v>
                </c:pt>
                <c:pt idx="31">
                  <c:v>32 месяц</c:v>
                </c:pt>
                <c:pt idx="32">
                  <c:v>33 месяц</c:v>
                </c:pt>
                <c:pt idx="33">
                  <c:v>34 месяц</c:v>
                </c:pt>
                <c:pt idx="34">
                  <c:v>35 месяц</c:v>
                </c:pt>
                <c:pt idx="35">
                  <c:v>36 месяц</c:v>
                </c:pt>
                <c:pt idx="36">
                  <c:v>37 месяц</c:v>
                </c:pt>
                <c:pt idx="37">
                  <c:v>38 месяц</c:v>
                </c:pt>
                <c:pt idx="38">
                  <c:v>39 месяц</c:v>
                </c:pt>
                <c:pt idx="39">
                  <c:v>40 месяц</c:v>
                </c:pt>
                <c:pt idx="40">
                  <c:v>41 месяц</c:v>
                </c:pt>
                <c:pt idx="41">
                  <c:v>42 месяц</c:v>
                </c:pt>
                <c:pt idx="42">
                  <c:v>43 месяц</c:v>
                </c:pt>
                <c:pt idx="43">
                  <c:v>44 месяц</c:v>
                </c:pt>
                <c:pt idx="44">
                  <c:v>45 месяц</c:v>
                </c:pt>
                <c:pt idx="45">
                  <c:v>46 месяц</c:v>
                </c:pt>
                <c:pt idx="46">
                  <c:v>47 месяц</c:v>
                </c:pt>
                <c:pt idx="47">
                  <c:v>48 месяц</c:v>
                </c:pt>
                <c:pt idx="48">
                  <c:v>49 месяц</c:v>
                </c:pt>
                <c:pt idx="49">
                  <c:v>50 месяц</c:v>
                </c:pt>
                <c:pt idx="50">
                  <c:v>51 месяц</c:v>
                </c:pt>
                <c:pt idx="51">
                  <c:v>52 месяц</c:v>
                </c:pt>
                <c:pt idx="52">
                  <c:v>53 месяц</c:v>
                </c:pt>
                <c:pt idx="53">
                  <c:v>54 месяц</c:v>
                </c:pt>
                <c:pt idx="54">
                  <c:v>55 месяц</c:v>
                </c:pt>
                <c:pt idx="55">
                  <c:v>56 месяц</c:v>
                </c:pt>
                <c:pt idx="56">
                  <c:v>57 месяц</c:v>
                </c:pt>
                <c:pt idx="57">
                  <c:v>58 месяц</c:v>
                </c:pt>
                <c:pt idx="58">
                  <c:v>59 месяц</c:v>
                </c:pt>
                <c:pt idx="59">
                  <c:v>60 месяц</c:v>
                </c:pt>
                <c:pt idx="60">
                  <c:v>61 месяц</c:v>
                </c:pt>
                <c:pt idx="61">
                  <c:v>62 месяц</c:v>
                </c:pt>
                <c:pt idx="62">
                  <c:v>63 месяц</c:v>
                </c:pt>
                <c:pt idx="63">
                  <c:v>64 месяц</c:v>
                </c:pt>
                <c:pt idx="64">
                  <c:v>65 месяц</c:v>
                </c:pt>
                <c:pt idx="65">
                  <c:v>66 месяц</c:v>
                </c:pt>
                <c:pt idx="66">
                  <c:v>67 месяц</c:v>
                </c:pt>
                <c:pt idx="67">
                  <c:v>68 месяц</c:v>
                </c:pt>
                <c:pt idx="68">
                  <c:v>69 месяц</c:v>
                </c:pt>
                <c:pt idx="69">
                  <c:v>70 месяц</c:v>
                </c:pt>
                <c:pt idx="70">
                  <c:v>71 месяц</c:v>
                </c:pt>
                <c:pt idx="71">
                  <c:v>72 месяц</c:v>
                </c:pt>
                <c:pt idx="72">
                  <c:v>73 месяц</c:v>
                </c:pt>
                <c:pt idx="73">
                  <c:v>74 месяц</c:v>
                </c:pt>
                <c:pt idx="74">
                  <c:v>75 месяц</c:v>
                </c:pt>
                <c:pt idx="75">
                  <c:v>76 месяц</c:v>
                </c:pt>
                <c:pt idx="76">
                  <c:v>77 месяц</c:v>
                </c:pt>
                <c:pt idx="77">
                  <c:v>78 месяц</c:v>
                </c:pt>
                <c:pt idx="78">
                  <c:v>79 месяц</c:v>
                </c:pt>
                <c:pt idx="79">
                  <c:v>80 месяц</c:v>
                </c:pt>
                <c:pt idx="80">
                  <c:v>81 месяц</c:v>
                </c:pt>
                <c:pt idx="81">
                  <c:v>82 месяц</c:v>
                </c:pt>
                <c:pt idx="82">
                  <c:v>83 месяц</c:v>
                </c:pt>
                <c:pt idx="83">
                  <c:v>84 месяц</c:v>
                </c:pt>
                <c:pt idx="84">
                  <c:v>85 месяц</c:v>
                </c:pt>
                <c:pt idx="85">
                  <c:v>86 месяц</c:v>
                </c:pt>
                <c:pt idx="86">
                  <c:v>87 месяц</c:v>
                </c:pt>
                <c:pt idx="87">
                  <c:v>88 месяц</c:v>
                </c:pt>
                <c:pt idx="88">
                  <c:v>89 месяц</c:v>
                </c:pt>
                <c:pt idx="89">
                  <c:v>90 месяц</c:v>
                </c:pt>
                <c:pt idx="90">
                  <c:v>91 месяц</c:v>
                </c:pt>
                <c:pt idx="91">
                  <c:v>92 месяц</c:v>
                </c:pt>
                <c:pt idx="92">
                  <c:v>93 месяц</c:v>
                </c:pt>
                <c:pt idx="93">
                  <c:v>94 месяц</c:v>
                </c:pt>
                <c:pt idx="94">
                  <c:v>95 месяц</c:v>
                </c:pt>
                <c:pt idx="95">
                  <c:v>96 месяц</c:v>
                </c:pt>
                <c:pt idx="96">
                  <c:v>97 месяц</c:v>
                </c:pt>
                <c:pt idx="97">
                  <c:v>98 месяц</c:v>
                </c:pt>
                <c:pt idx="98">
                  <c:v>99 месяц</c:v>
                </c:pt>
                <c:pt idx="99">
                  <c:v>100 месяц</c:v>
                </c:pt>
                <c:pt idx="100">
                  <c:v>101 месяц</c:v>
                </c:pt>
                <c:pt idx="101">
                  <c:v>102 месяц</c:v>
                </c:pt>
                <c:pt idx="102">
                  <c:v>103 месяц</c:v>
                </c:pt>
                <c:pt idx="103">
                  <c:v>104 месяц</c:v>
                </c:pt>
                <c:pt idx="104">
                  <c:v>105 месяц</c:v>
                </c:pt>
                <c:pt idx="105">
                  <c:v>106 месяц</c:v>
                </c:pt>
                <c:pt idx="106">
                  <c:v>107 месяц</c:v>
                </c:pt>
                <c:pt idx="107">
                  <c:v>108 месяц</c:v>
                </c:pt>
                <c:pt idx="108">
                  <c:v>109 месяц</c:v>
                </c:pt>
                <c:pt idx="109">
                  <c:v>110 месяц</c:v>
                </c:pt>
                <c:pt idx="110">
                  <c:v>111 месяц</c:v>
                </c:pt>
                <c:pt idx="111">
                  <c:v>112 месяц</c:v>
                </c:pt>
                <c:pt idx="112">
                  <c:v>113 месяц</c:v>
                </c:pt>
                <c:pt idx="113">
                  <c:v>114 месяц</c:v>
                </c:pt>
                <c:pt idx="114">
                  <c:v>115 месяц</c:v>
                </c:pt>
                <c:pt idx="115">
                  <c:v>116 месяц</c:v>
                </c:pt>
                <c:pt idx="116">
                  <c:v>117 месяц</c:v>
                </c:pt>
                <c:pt idx="117">
                  <c:v>118 месяц</c:v>
                </c:pt>
                <c:pt idx="118">
                  <c:v>119 месяц</c:v>
                </c:pt>
                <c:pt idx="119">
                  <c:v>120 месяц</c:v>
                </c:pt>
              </c:strCache>
            </c:strRef>
          </c:cat>
          <c:val>
            <c:numRef>
              <c:f>Форма!$C$67:$DR$67</c:f>
              <c:numCache>
                <c:formatCode>#,##0</c:formatCode>
                <c:ptCount val="12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numCache>
            </c:numRef>
          </c:val>
          <c:smooth val="0"/>
          <c:extLst>
            <c:ext xmlns:c16="http://schemas.microsoft.com/office/drawing/2014/chart" uri="{C3380CC4-5D6E-409C-BE32-E72D297353CC}">
              <c16:uniqueId val="{00000002-5CC3-4616-92FD-61675A2B46BD}"/>
            </c:ext>
          </c:extLst>
        </c:ser>
        <c:ser>
          <c:idx val="3"/>
          <c:order val="3"/>
          <c:tx>
            <c:strRef>
              <c:f>Форма!$A$24</c:f>
              <c:strCache>
                <c:ptCount val="1"/>
                <c:pt idx="0">
                  <c:v>Груз исходящий межтерминальный</c:v>
                </c:pt>
              </c:strCache>
            </c:strRef>
          </c:tx>
          <c:spPr>
            <a:ln w="38100">
              <a:solidFill>
                <a:srgbClr val="9D3D3A"/>
              </a:solidFill>
              <a:prstDash val="sysDash"/>
            </a:ln>
          </c:spPr>
          <c:marker>
            <c:symbol val="none"/>
          </c:marker>
          <c:cat>
            <c:strRef>
              <c:f>Форма!$C$15:$DR$15</c:f>
              <c:strCache>
                <c:ptCount val="120"/>
                <c:pt idx="0">
                  <c:v>1 месяц</c:v>
                </c:pt>
                <c:pt idx="1">
                  <c:v>2 месяц</c:v>
                </c:pt>
                <c:pt idx="2">
                  <c:v>3 месяц</c:v>
                </c:pt>
                <c:pt idx="3">
                  <c:v>4 месяц</c:v>
                </c:pt>
                <c:pt idx="4">
                  <c:v>5 месяц</c:v>
                </c:pt>
                <c:pt idx="5">
                  <c:v>6 месяц</c:v>
                </c:pt>
                <c:pt idx="6">
                  <c:v>7 месяц</c:v>
                </c:pt>
                <c:pt idx="7">
                  <c:v>8 месяц</c:v>
                </c:pt>
                <c:pt idx="8">
                  <c:v>9 месяц</c:v>
                </c:pt>
                <c:pt idx="9">
                  <c:v>10 месяц</c:v>
                </c:pt>
                <c:pt idx="10">
                  <c:v>11 месяц</c:v>
                </c:pt>
                <c:pt idx="11">
                  <c:v>12 месяц</c:v>
                </c:pt>
                <c:pt idx="12">
                  <c:v>13 месяц</c:v>
                </c:pt>
                <c:pt idx="13">
                  <c:v>14 месяц</c:v>
                </c:pt>
                <c:pt idx="14">
                  <c:v>15 месяц</c:v>
                </c:pt>
                <c:pt idx="15">
                  <c:v>16 месяц</c:v>
                </c:pt>
                <c:pt idx="16">
                  <c:v>17 месяц</c:v>
                </c:pt>
                <c:pt idx="17">
                  <c:v>18 месяц</c:v>
                </c:pt>
                <c:pt idx="18">
                  <c:v>19 месяц</c:v>
                </c:pt>
                <c:pt idx="19">
                  <c:v>20 месяц</c:v>
                </c:pt>
                <c:pt idx="20">
                  <c:v>21 месяц</c:v>
                </c:pt>
                <c:pt idx="21">
                  <c:v>22 месяц</c:v>
                </c:pt>
                <c:pt idx="22">
                  <c:v>23 месяц</c:v>
                </c:pt>
                <c:pt idx="23">
                  <c:v>24 месяц</c:v>
                </c:pt>
                <c:pt idx="24">
                  <c:v>25 месяц</c:v>
                </c:pt>
                <c:pt idx="25">
                  <c:v>26 месяц</c:v>
                </c:pt>
                <c:pt idx="26">
                  <c:v>27 месяц</c:v>
                </c:pt>
                <c:pt idx="27">
                  <c:v>28 месяц</c:v>
                </c:pt>
                <c:pt idx="28">
                  <c:v>29 месяц</c:v>
                </c:pt>
                <c:pt idx="29">
                  <c:v>30 месяц</c:v>
                </c:pt>
                <c:pt idx="30">
                  <c:v>31 месяц</c:v>
                </c:pt>
                <c:pt idx="31">
                  <c:v>32 месяц</c:v>
                </c:pt>
                <c:pt idx="32">
                  <c:v>33 месяц</c:v>
                </c:pt>
                <c:pt idx="33">
                  <c:v>34 месяц</c:v>
                </c:pt>
                <c:pt idx="34">
                  <c:v>35 месяц</c:v>
                </c:pt>
                <c:pt idx="35">
                  <c:v>36 месяц</c:v>
                </c:pt>
                <c:pt idx="36">
                  <c:v>37 месяц</c:v>
                </c:pt>
                <c:pt idx="37">
                  <c:v>38 месяц</c:v>
                </c:pt>
                <c:pt idx="38">
                  <c:v>39 месяц</c:v>
                </c:pt>
                <c:pt idx="39">
                  <c:v>40 месяц</c:v>
                </c:pt>
                <c:pt idx="40">
                  <c:v>41 месяц</c:v>
                </c:pt>
                <c:pt idx="41">
                  <c:v>42 месяц</c:v>
                </c:pt>
                <c:pt idx="42">
                  <c:v>43 месяц</c:v>
                </c:pt>
                <c:pt idx="43">
                  <c:v>44 месяц</c:v>
                </c:pt>
                <c:pt idx="44">
                  <c:v>45 месяц</c:v>
                </c:pt>
                <c:pt idx="45">
                  <c:v>46 месяц</c:v>
                </c:pt>
                <c:pt idx="46">
                  <c:v>47 месяц</c:v>
                </c:pt>
                <c:pt idx="47">
                  <c:v>48 месяц</c:v>
                </c:pt>
                <c:pt idx="48">
                  <c:v>49 месяц</c:v>
                </c:pt>
                <c:pt idx="49">
                  <c:v>50 месяц</c:v>
                </c:pt>
                <c:pt idx="50">
                  <c:v>51 месяц</c:v>
                </c:pt>
                <c:pt idx="51">
                  <c:v>52 месяц</c:v>
                </c:pt>
                <c:pt idx="52">
                  <c:v>53 месяц</c:v>
                </c:pt>
                <c:pt idx="53">
                  <c:v>54 месяц</c:v>
                </c:pt>
                <c:pt idx="54">
                  <c:v>55 месяц</c:v>
                </c:pt>
                <c:pt idx="55">
                  <c:v>56 месяц</c:v>
                </c:pt>
                <c:pt idx="56">
                  <c:v>57 месяц</c:v>
                </c:pt>
                <c:pt idx="57">
                  <c:v>58 месяц</c:v>
                </c:pt>
                <c:pt idx="58">
                  <c:v>59 месяц</c:v>
                </c:pt>
                <c:pt idx="59">
                  <c:v>60 месяц</c:v>
                </c:pt>
                <c:pt idx="60">
                  <c:v>61 месяц</c:v>
                </c:pt>
                <c:pt idx="61">
                  <c:v>62 месяц</c:v>
                </c:pt>
                <c:pt idx="62">
                  <c:v>63 месяц</c:v>
                </c:pt>
                <c:pt idx="63">
                  <c:v>64 месяц</c:v>
                </c:pt>
                <c:pt idx="64">
                  <c:v>65 месяц</c:v>
                </c:pt>
                <c:pt idx="65">
                  <c:v>66 месяц</c:v>
                </c:pt>
                <c:pt idx="66">
                  <c:v>67 месяц</c:v>
                </c:pt>
                <c:pt idx="67">
                  <c:v>68 месяц</c:v>
                </c:pt>
                <c:pt idx="68">
                  <c:v>69 месяц</c:v>
                </c:pt>
                <c:pt idx="69">
                  <c:v>70 месяц</c:v>
                </c:pt>
                <c:pt idx="70">
                  <c:v>71 месяц</c:v>
                </c:pt>
                <c:pt idx="71">
                  <c:v>72 месяц</c:v>
                </c:pt>
                <c:pt idx="72">
                  <c:v>73 месяц</c:v>
                </c:pt>
                <c:pt idx="73">
                  <c:v>74 месяц</c:v>
                </c:pt>
                <c:pt idx="74">
                  <c:v>75 месяц</c:v>
                </c:pt>
                <c:pt idx="75">
                  <c:v>76 месяц</c:v>
                </c:pt>
                <c:pt idx="76">
                  <c:v>77 месяц</c:v>
                </c:pt>
                <c:pt idx="77">
                  <c:v>78 месяц</c:v>
                </c:pt>
                <c:pt idx="78">
                  <c:v>79 месяц</c:v>
                </c:pt>
                <c:pt idx="79">
                  <c:v>80 месяц</c:v>
                </c:pt>
                <c:pt idx="80">
                  <c:v>81 месяц</c:v>
                </c:pt>
                <c:pt idx="81">
                  <c:v>82 месяц</c:v>
                </c:pt>
                <c:pt idx="82">
                  <c:v>83 месяц</c:v>
                </c:pt>
                <c:pt idx="83">
                  <c:v>84 месяц</c:v>
                </c:pt>
                <c:pt idx="84">
                  <c:v>85 месяц</c:v>
                </c:pt>
                <c:pt idx="85">
                  <c:v>86 месяц</c:v>
                </c:pt>
                <c:pt idx="86">
                  <c:v>87 месяц</c:v>
                </c:pt>
                <c:pt idx="87">
                  <c:v>88 месяц</c:v>
                </c:pt>
                <c:pt idx="88">
                  <c:v>89 месяц</c:v>
                </c:pt>
                <c:pt idx="89">
                  <c:v>90 месяц</c:v>
                </c:pt>
                <c:pt idx="90">
                  <c:v>91 месяц</c:v>
                </c:pt>
                <c:pt idx="91">
                  <c:v>92 месяц</c:v>
                </c:pt>
                <c:pt idx="92">
                  <c:v>93 месяц</c:v>
                </c:pt>
                <c:pt idx="93">
                  <c:v>94 месяц</c:v>
                </c:pt>
                <c:pt idx="94">
                  <c:v>95 месяц</c:v>
                </c:pt>
                <c:pt idx="95">
                  <c:v>96 месяц</c:v>
                </c:pt>
                <c:pt idx="96">
                  <c:v>97 месяц</c:v>
                </c:pt>
                <c:pt idx="97">
                  <c:v>98 месяц</c:v>
                </c:pt>
                <c:pt idx="98">
                  <c:v>99 месяц</c:v>
                </c:pt>
                <c:pt idx="99">
                  <c:v>100 месяц</c:v>
                </c:pt>
                <c:pt idx="100">
                  <c:v>101 месяц</c:v>
                </c:pt>
                <c:pt idx="101">
                  <c:v>102 месяц</c:v>
                </c:pt>
                <c:pt idx="102">
                  <c:v>103 месяц</c:v>
                </c:pt>
                <c:pt idx="103">
                  <c:v>104 месяц</c:v>
                </c:pt>
                <c:pt idx="104">
                  <c:v>105 месяц</c:v>
                </c:pt>
                <c:pt idx="105">
                  <c:v>106 месяц</c:v>
                </c:pt>
                <c:pt idx="106">
                  <c:v>107 месяц</c:v>
                </c:pt>
                <c:pt idx="107">
                  <c:v>108 месяц</c:v>
                </c:pt>
                <c:pt idx="108">
                  <c:v>109 месяц</c:v>
                </c:pt>
                <c:pt idx="109">
                  <c:v>110 месяц</c:v>
                </c:pt>
                <c:pt idx="110">
                  <c:v>111 месяц</c:v>
                </c:pt>
                <c:pt idx="111">
                  <c:v>112 месяц</c:v>
                </c:pt>
                <c:pt idx="112">
                  <c:v>113 месяц</c:v>
                </c:pt>
                <c:pt idx="113">
                  <c:v>114 месяц</c:v>
                </c:pt>
                <c:pt idx="114">
                  <c:v>115 месяц</c:v>
                </c:pt>
                <c:pt idx="115">
                  <c:v>116 месяц</c:v>
                </c:pt>
                <c:pt idx="116">
                  <c:v>117 месяц</c:v>
                </c:pt>
                <c:pt idx="117">
                  <c:v>118 месяц</c:v>
                </c:pt>
                <c:pt idx="118">
                  <c:v>119 месяц</c:v>
                </c:pt>
                <c:pt idx="119">
                  <c:v>120 месяц</c:v>
                </c:pt>
              </c:strCache>
            </c:strRef>
          </c:cat>
          <c:val>
            <c:numRef>
              <c:f>Форма!$C$24:$DR$24</c:f>
              <c:numCache>
                <c:formatCode>#,##0</c:formatCode>
                <c:ptCount val="1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numCache>
            </c:numRef>
          </c:val>
          <c:smooth val="0"/>
          <c:extLst>
            <c:ext xmlns:c16="http://schemas.microsoft.com/office/drawing/2014/chart" uri="{C3380CC4-5D6E-409C-BE32-E72D297353CC}">
              <c16:uniqueId val="{00000003-5CC3-4616-92FD-61675A2B46BD}"/>
            </c:ext>
          </c:extLst>
        </c:ser>
        <c:dLbls>
          <c:showLegendKey val="0"/>
          <c:showVal val="0"/>
          <c:showCatName val="0"/>
          <c:showSerName val="0"/>
          <c:showPercent val="0"/>
          <c:showBubbleSize val="0"/>
        </c:dLbls>
        <c:smooth val="0"/>
        <c:axId val="247234560"/>
        <c:axId val="247236096"/>
      </c:lineChart>
      <c:catAx>
        <c:axId val="247234560"/>
        <c:scaling>
          <c:orientation val="minMax"/>
        </c:scaling>
        <c:delete val="0"/>
        <c:axPos val="b"/>
        <c:numFmt formatCode="General" sourceLinked="0"/>
        <c:majorTickMark val="out"/>
        <c:minorTickMark val="none"/>
        <c:tickLblPos val="nextTo"/>
        <c:crossAx val="247236096"/>
        <c:crosses val="autoZero"/>
        <c:auto val="1"/>
        <c:lblAlgn val="ctr"/>
        <c:lblOffset val="100"/>
        <c:noMultiLvlLbl val="0"/>
      </c:catAx>
      <c:valAx>
        <c:axId val="247236096"/>
        <c:scaling>
          <c:orientation val="minMax"/>
        </c:scaling>
        <c:delete val="0"/>
        <c:axPos val="l"/>
        <c:majorGridlines/>
        <c:numFmt formatCode="#,##0" sourceLinked="1"/>
        <c:majorTickMark val="out"/>
        <c:minorTickMark val="none"/>
        <c:tickLblPos val="nextTo"/>
        <c:crossAx val="247234560"/>
        <c:crosses val="autoZero"/>
        <c:crossBetween val="between"/>
      </c:valAx>
    </c:plotArea>
    <c:legend>
      <c:legendPos val="b"/>
      <c:overlay val="0"/>
      <c:txPr>
        <a:bodyPr/>
        <a:lstStyle/>
        <a:p>
          <a:pPr>
            <a:defRPr sz="1050"/>
          </a:pPr>
          <a:endParaRPr lang="ru-RU"/>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ru-RU"/>
              <a:t>Выручка</a:t>
            </a:r>
          </a:p>
        </c:rich>
      </c:tx>
      <c:overlay val="0"/>
    </c:title>
    <c:autoTitleDeleted val="0"/>
    <c:plotArea>
      <c:layout>
        <c:manualLayout>
          <c:layoutTarget val="inner"/>
          <c:xMode val="edge"/>
          <c:yMode val="edge"/>
          <c:x val="9.6761120525948902E-2"/>
          <c:y val="9.0535492962696695E-2"/>
          <c:w val="0.88886522659711709"/>
          <c:h val="0.68803128278327363"/>
        </c:manualLayout>
      </c:layout>
      <c:lineChart>
        <c:grouping val="standard"/>
        <c:varyColors val="0"/>
        <c:ser>
          <c:idx val="0"/>
          <c:order val="0"/>
          <c:tx>
            <c:strRef>
              <c:f>Форма!$A$65</c:f>
              <c:strCache>
                <c:ptCount val="1"/>
                <c:pt idx="0">
                  <c:v>Груз входящий межтерминальный</c:v>
                </c:pt>
              </c:strCache>
            </c:strRef>
          </c:tx>
          <c:spPr>
            <a:ln w="38100">
              <a:solidFill>
                <a:schemeClr val="tx2"/>
              </a:solidFill>
            </a:ln>
          </c:spPr>
          <c:marker>
            <c:symbol val="none"/>
          </c:marker>
          <c:cat>
            <c:strRef>
              <c:f>Форма!$C$15:$DR$15</c:f>
              <c:strCache>
                <c:ptCount val="120"/>
                <c:pt idx="0">
                  <c:v>1 месяц</c:v>
                </c:pt>
                <c:pt idx="1">
                  <c:v>2 месяц</c:v>
                </c:pt>
                <c:pt idx="2">
                  <c:v>3 месяц</c:v>
                </c:pt>
                <c:pt idx="3">
                  <c:v>4 месяц</c:v>
                </c:pt>
                <c:pt idx="4">
                  <c:v>5 месяц</c:v>
                </c:pt>
                <c:pt idx="5">
                  <c:v>6 месяц</c:v>
                </c:pt>
                <c:pt idx="6">
                  <c:v>7 месяц</c:v>
                </c:pt>
                <c:pt idx="7">
                  <c:v>8 месяц</c:v>
                </c:pt>
                <c:pt idx="8">
                  <c:v>9 месяц</c:v>
                </c:pt>
                <c:pt idx="9">
                  <c:v>10 месяц</c:v>
                </c:pt>
                <c:pt idx="10">
                  <c:v>11 месяц</c:v>
                </c:pt>
                <c:pt idx="11">
                  <c:v>12 месяц</c:v>
                </c:pt>
                <c:pt idx="12">
                  <c:v>13 месяц</c:v>
                </c:pt>
                <c:pt idx="13">
                  <c:v>14 месяц</c:v>
                </c:pt>
                <c:pt idx="14">
                  <c:v>15 месяц</c:v>
                </c:pt>
                <c:pt idx="15">
                  <c:v>16 месяц</c:v>
                </c:pt>
                <c:pt idx="16">
                  <c:v>17 месяц</c:v>
                </c:pt>
                <c:pt idx="17">
                  <c:v>18 месяц</c:v>
                </c:pt>
                <c:pt idx="18">
                  <c:v>19 месяц</c:v>
                </c:pt>
                <c:pt idx="19">
                  <c:v>20 месяц</c:v>
                </c:pt>
                <c:pt idx="20">
                  <c:v>21 месяц</c:v>
                </c:pt>
                <c:pt idx="21">
                  <c:v>22 месяц</c:v>
                </c:pt>
                <c:pt idx="22">
                  <c:v>23 месяц</c:v>
                </c:pt>
                <c:pt idx="23">
                  <c:v>24 месяц</c:v>
                </c:pt>
                <c:pt idx="24">
                  <c:v>25 месяц</c:v>
                </c:pt>
                <c:pt idx="25">
                  <c:v>26 месяц</c:v>
                </c:pt>
                <c:pt idx="26">
                  <c:v>27 месяц</c:v>
                </c:pt>
                <c:pt idx="27">
                  <c:v>28 месяц</c:v>
                </c:pt>
                <c:pt idx="28">
                  <c:v>29 месяц</c:v>
                </c:pt>
                <c:pt idx="29">
                  <c:v>30 месяц</c:v>
                </c:pt>
                <c:pt idx="30">
                  <c:v>31 месяц</c:v>
                </c:pt>
                <c:pt idx="31">
                  <c:v>32 месяц</c:v>
                </c:pt>
                <c:pt idx="32">
                  <c:v>33 месяц</c:v>
                </c:pt>
                <c:pt idx="33">
                  <c:v>34 месяц</c:v>
                </c:pt>
                <c:pt idx="34">
                  <c:v>35 месяц</c:v>
                </c:pt>
                <c:pt idx="35">
                  <c:v>36 месяц</c:v>
                </c:pt>
                <c:pt idx="36">
                  <c:v>37 месяц</c:v>
                </c:pt>
                <c:pt idx="37">
                  <c:v>38 месяц</c:v>
                </c:pt>
                <c:pt idx="38">
                  <c:v>39 месяц</c:v>
                </c:pt>
                <c:pt idx="39">
                  <c:v>40 месяц</c:v>
                </c:pt>
                <c:pt idx="40">
                  <c:v>41 месяц</c:v>
                </c:pt>
                <c:pt idx="41">
                  <c:v>42 месяц</c:v>
                </c:pt>
                <c:pt idx="42">
                  <c:v>43 месяц</c:v>
                </c:pt>
                <c:pt idx="43">
                  <c:v>44 месяц</c:v>
                </c:pt>
                <c:pt idx="44">
                  <c:v>45 месяц</c:v>
                </c:pt>
                <c:pt idx="45">
                  <c:v>46 месяц</c:v>
                </c:pt>
                <c:pt idx="46">
                  <c:v>47 месяц</c:v>
                </c:pt>
                <c:pt idx="47">
                  <c:v>48 месяц</c:v>
                </c:pt>
                <c:pt idx="48">
                  <c:v>49 месяц</c:v>
                </c:pt>
                <c:pt idx="49">
                  <c:v>50 месяц</c:v>
                </c:pt>
                <c:pt idx="50">
                  <c:v>51 месяц</c:v>
                </c:pt>
                <c:pt idx="51">
                  <c:v>52 месяц</c:v>
                </c:pt>
                <c:pt idx="52">
                  <c:v>53 месяц</c:v>
                </c:pt>
                <c:pt idx="53">
                  <c:v>54 месяц</c:v>
                </c:pt>
                <c:pt idx="54">
                  <c:v>55 месяц</c:v>
                </c:pt>
                <c:pt idx="55">
                  <c:v>56 месяц</c:v>
                </c:pt>
                <c:pt idx="56">
                  <c:v>57 месяц</c:v>
                </c:pt>
                <c:pt idx="57">
                  <c:v>58 месяц</c:v>
                </c:pt>
                <c:pt idx="58">
                  <c:v>59 месяц</c:v>
                </c:pt>
                <c:pt idx="59">
                  <c:v>60 месяц</c:v>
                </c:pt>
                <c:pt idx="60">
                  <c:v>61 месяц</c:v>
                </c:pt>
                <c:pt idx="61">
                  <c:v>62 месяц</c:v>
                </c:pt>
                <c:pt idx="62">
                  <c:v>63 месяц</c:v>
                </c:pt>
                <c:pt idx="63">
                  <c:v>64 месяц</c:v>
                </c:pt>
                <c:pt idx="64">
                  <c:v>65 месяц</c:v>
                </c:pt>
                <c:pt idx="65">
                  <c:v>66 месяц</c:v>
                </c:pt>
                <c:pt idx="66">
                  <c:v>67 месяц</c:v>
                </c:pt>
                <c:pt idx="67">
                  <c:v>68 месяц</c:v>
                </c:pt>
                <c:pt idx="68">
                  <c:v>69 месяц</c:v>
                </c:pt>
                <c:pt idx="69">
                  <c:v>70 месяц</c:v>
                </c:pt>
                <c:pt idx="70">
                  <c:v>71 месяц</c:v>
                </c:pt>
                <c:pt idx="71">
                  <c:v>72 месяц</c:v>
                </c:pt>
                <c:pt idx="72">
                  <c:v>73 месяц</c:v>
                </c:pt>
                <c:pt idx="73">
                  <c:v>74 месяц</c:v>
                </c:pt>
                <c:pt idx="74">
                  <c:v>75 месяц</c:v>
                </c:pt>
                <c:pt idx="75">
                  <c:v>76 месяц</c:v>
                </c:pt>
                <c:pt idx="76">
                  <c:v>77 месяц</c:v>
                </c:pt>
                <c:pt idx="77">
                  <c:v>78 месяц</c:v>
                </c:pt>
                <c:pt idx="78">
                  <c:v>79 месяц</c:v>
                </c:pt>
                <c:pt idx="79">
                  <c:v>80 месяц</c:v>
                </c:pt>
                <c:pt idx="80">
                  <c:v>81 месяц</c:v>
                </c:pt>
                <c:pt idx="81">
                  <c:v>82 месяц</c:v>
                </c:pt>
                <c:pt idx="82">
                  <c:v>83 месяц</c:v>
                </c:pt>
                <c:pt idx="83">
                  <c:v>84 месяц</c:v>
                </c:pt>
                <c:pt idx="84">
                  <c:v>85 месяц</c:v>
                </c:pt>
                <c:pt idx="85">
                  <c:v>86 месяц</c:v>
                </c:pt>
                <c:pt idx="86">
                  <c:v>87 месяц</c:v>
                </c:pt>
                <c:pt idx="87">
                  <c:v>88 месяц</c:v>
                </c:pt>
                <c:pt idx="88">
                  <c:v>89 месяц</c:v>
                </c:pt>
                <c:pt idx="89">
                  <c:v>90 месяц</c:v>
                </c:pt>
                <c:pt idx="90">
                  <c:v>91 месяц</c:v>
                </c:pt>
                <c:pt idx="91">
                  <c:v>92 месяц</c:v>
                </c:pt>
                <c:pt idx="92">
                  <c:v>93 месяц</c:v>
                </c:pt>
                <c:pt idx="93">
                  <c:v>94 месяц</c:v>
                </c:pt>
                <c:pt idx="94">
                  <c:v>95 месяц</c:v>
                </c:pt>
                <c:pt idx="95">
                  <c:v>96 месяц</c:v>
                </c:pt>
                <c:pt idx="96">
                  <c:v>97 месяц</c:v>
                </c:pt>
                <c:pt idx="97">
                  <c:v>98 месяц</c:v>
                </c:pt>
                <c:pt idx="98">
                  <c:v>99 месяц</c:v>
                </c:pt>
                <c:pt idx="99">
                  <c:v>100 месяц</c:v>
                </c:pt>
                <c:pt idx="100">
                  <c:v>101 месяц</c:v>
                </c:pt>
                <c:pt idx="101">
                  <c:v>102 месяц</c:v>
                </c:pt>
                <c:pt idx="102">
                  <c:v>103 месяц</c:v>
                </c:pt>
                <c:pt idx="103">
                  <c:v>104 месяц</c:v>
                </c:pt>
                <c:pt idx="104">
                  <c:v>105 месяц</c:v>
                </c:pt>
                <c:pt idx="105">
                  <c:v>106 месяц</c:v>
                </c:pt>
                <c:pt idx="106">
                  <c:v>107 месяц</c:v>
                </c:pt>
                <c:pt idx="107">
                  <c:v>108 месяц</c:v>
                </c:pt>
                <c:pt idx="108">
                  <c:v>109 месяц</c:v>
                </c:pt>
                <c:pt idx="109">
                  <c:v>110 месяц</c:v>
                </c:pt>
                <c:pt idx="110">
                  <c:v>111 месяц</c:v>
                </c:pt>
                <c:pt idx="111">
                  <c:v>112 месяц</c:v>
                </c:pt>
                <c:pt idx="112">
                  <c:v>113 месяц</c:v>
                </c:pt>
                <c:pt idx="113">
                  <c:v>114 месяц</c:v>
                </c:pt>
                <c:pt idx="114">
                  <c:v>115 месяц</c:v>
                </c:pt>
                <c:pt idx="115">
                  <c:v>116 месяц</c:v>
                </c:pt>
                <c:pt idx="116">
                  <c:v>117 месяц</c:v>
                </c:pt>
                <c:pt idx="117">
                  <c:v>118 месяц</c:v>
                </c:pt>
                <c:pt idx="118">
                  <c:v>119 месяц</c:v>
                </c:pt>
                <c:pt idx="119">
                  <c:v>120 месяц</c:v>
                </c:pt>
              </c:strCache>
            </c:strRef>
          </c:cat>
          <c:val>
            <c:numRef>
              <c:f>Форма!$C$65:$DR$65</c:f>
              <c:numCache>
                <c:formatCode>#,##0</c:formatCode>
                <c:ptCount val="12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numCache>
            </c:numRef>
          </c:val>
          <c:smooth val="0"/>
          <c:extLst>
            <c:ext xmlns:c16="http://schemas.microsoft.com/office/drawing/2014/chart" uri="{C3380CC4-5D6E-409C-BE32-E72D297353CC}">
              <c16:uniqueId val="{00000000-8A4D-42CB-936F-E4A14F3B47C0}"/>
            </c:ext>
          </c:extLst>
        </c:ser>
        <c:ser>
          <c:idx val="1"/>
          <c:order val="1"/>
          <c:tx>
            <c:strRef>
              <c:f>Форма!$A$22</c:f>
              <c:strCache>
                <c:ptCount val="1"/>
                <c:pt idx="0">
                  <c:v>Груз входящий межтерминальный</c:v>
                </c:pt>
              </c:strCache>
            </c:strRef>
          </c:tx>
          <c:spPr>
            <a:ln w="38100">
              <a:solidFill>
                <a:schemeClr val="tx2"/>
              </a:solidFill>
              <a:prstDash val="sysDash"/>
            </a:ln>
          </c:spPr>
          <c:marker>
            <c:symbol val="none"/>
          </c:marker>
          <c:cat>
            <c:strRef>
              <c:f>Форма!$C$15:$DR$15</c:f>
              <c:strCache>
                <c:ptCount val="120"/>
                <c:pt idx="0">
                  <c:v>1 месяц</c:v>
                </c:pt>
                <c:pt idx="1">
                  <c:v>2 месяц</c:v>
                </c:pt>
                <c:pt idx="2">
                  <c:v>3 месяц</c:v>
                </c:pt>
                <c:pt idx="3">
                  <c:v>4 месяц</c:v>
                </c:pt>
                <c:pt idx="4">
                  <c:v>5 месяц</c:v>
                </c:pt>
                <c:pt idx="5">
                  <c:v>6 месяц</c:v>
                </c:pt>
                <c:pt idx="6">
                  <c:v>7 месяц</c:v>
                </c:pt>
                <c:pt idx="7">
                  <c:v>8 месяц</c:v>
                </c:pt>
                <c:pt idx="8">
                  <c:v>9 месяц</c:v>
                </c:pt>
                <c:pt idx="9">
                  <c:v>10 месяц</c:v>
                </c:pt>
                <c:pt idx="10">
                  <c:v>11 месяц</c:v>
                </c:pt>
                <c:pt idx="11">
                  <c:v>12 месяц</c:v>
                </c:pt>
                <c:pt idx="12">
                  <c:v>13 месяц</c:v>
                </c:pt>
                <c:pt idx="13">
                  <c:v>14 месяц</c:v>
                </c:pt>
                <c:pt idx="14">
                  <c:v>15 месяц</c:v>
                </c:pt>
                <c:pt idx="15">
                  <c:v>16 месяц</c:v>
                </c:pt>
                <c:pt idx="16">
                  <c:v>17 месяц</c:v>
                </c:pt>
                <c:pt idx="17">
                  <c:v>18 месяц</c:v>
                </c:pt>
                <c:pt idx="18">
                  <c:v>19 месяц</c:v>
                </c:pt>
                <c:pt idx="19">
                  <c:v>20 месяц</c:v>
                </c:pt>
                <c:pt idx="20">
                  <c:v>21 месяц</c:v>
                </c:pt>
                <c:pt idx="21">
                  <c:v>22 месяц</c:v>
                </c:pt>
                <c:pt idx="22">
                  <c:v>23 месяц</c:v>
                </c:pt>
                <c:pt idx="23">
                  <c:v>24 месяц</c:v>
                </c:pt>
                <c:pt idx="24">
                  <c:v>25 месяц</c:v>
                </c:pt>
                <c:pt idx="25">
                  <c:v>26 месяц</c:v>
                </c:pt>
                <c:pt idx="26">
                  <c:v>27 месяц</c:v>
                </c:pt>
                <c:pt idx="27">
                  <c:v>28 месяц</c:v>
                </c:pt>
                <c:pt idx="28">
                  <c:v>29 месяц</c:v>
                </c:pt>
                <c:pt idx="29">
                  <c:v>30 месяц</c:v>
                </c:pt>
                <c:pt idx="30">
                  <c:v>31 месяц</c:v>
                </c:pt>
                <c:pt idx="31">
                  <c:v>32 месяц</c:v>
                </c:pt>
                <c:pt idx="32">
                  <c:v>33 месяц</c:v>
                </c:pt>
                <c:pt idx="33">
                  <c:v>34 месяц</c:v>
                </c:pt>
                <c:pt idx="34">
                  <c:v>35 месяц</c:v>
                </c:pt>
                <c:pt idx="35">
                  <c:v>36 месяц</c:v>
                </c:pt>
                <c:pt idx="36">
                  <c:v>37 месяц</c:v>
                </c:pt>
                <c:pt idx="37">
                  <c:v>38 месяц</c:v>
                </c:pt>
                <c:pt idx="38">
                  <c:v>39 месяц</c:v>
                </c:pt>
                <c:pt idx="39">
                  <c:v>40 месяц</c:v>
                </c:pt>
                <c:pt idx="40">
                  <c:v>41 месяц</c:v>
                </c:pt>
                <c:pt idx="41">
                  <c:v>42 месяц</c:v>
                </c:pt>
                <c:pt idx="42">
                  <c:v>43 месяц</c:v>
                </c:pt>
                <c:pt idx="43">
                  <c:v>44 месяц</c:v>
                </c:pt>
                <c:pt idx="44">
                  <c:v>45 месяц</c:v>
                </c:pt>
                <c:pt idx="45">
                  <c:v>46 месяц</c:v>
                </c:pt>
                <c:pt idx="46">
                  <c:v>47 месяц</c:v>
                </c:pt>
                <c:pt idx="47">
                  <c:v>48 месяц</c:v>
                </c:pt>
                <c:pt idx="48">
                  <c:v>49 месяц</c:v>
                </c:pt>
                <c:pt idx="49">
                  <c:v>50 месяц</c:v>
                </c:pt>
                <c:pt idx="50">
                  <c:v>51 месяц</c:v>
                </c:pt>
                <c:pt idx="51">
                  <c:v>52 месяц</c:v>
                </c:pt>
                <c:pt idx="52">
                  <c:v>53 месяц</c:v>
                </c:pt>
                <c:pt idx="53">
                  <c:v>54 месяц</c:v>
                </c:pt>
                <c:pt idx="54">
                  <c:v>55 месяц</c:v>
                </c:pt>
                <c:pt idx="55">
                  <c:v>56 месяц</c:v>
                </c:pt>
                <c:pt idx="56">
                  <c:v>57 месяц</c:v>
                </c:pt>
                <c:pt idx="57">
                  <c:v>58 месяц</c:v>
                </c:pt>
                <c:pt idx="58">
                  <c:v>59 месяц</c:v>
                </c:pt>
                <c:pt idx="59">
                  <c:v>60 месяц</c:v>
                </c:pt>
                <c:pt idx="60">
                  <c:v>61 месяц</c:v>
                </c:pt>
                <c:pt idx="61">
                  <c:v>62 месяц</c:v>
                </c:pt>
                <c:pt idx="62">
                  <c:v>63 месяц</c:v>
                </c:pt>
                <c:pt idx="63">
                  <c:v>64 месяц</c:v>
                </c:pt>
                <c:pt idx="64">
                  <c:v>65 месяц</c:v>
                </c:pt>
                <c:pt idx="65">
                  <c:v>66 месяц</c:v>
                </c:pt>
                <c:pt idx="66">
                  <c:v>67 месяц</c:v>
                </c:pt>
                <c:pt idx="67">
                  <c:v>68 месяц</c:v>
                </c:pt>
                <c:pt idx="68">
                  <c:v>69 месяц</c:v>
                </c:pt>
                <c:pt idx="69">
                  <c:v>70 месяц</c:v>
                </c:pt>
                <c:pt idx="70">
                  <c:v>71 месяц</c:v>
                </c:pt>
                <c:pt idx="71">
                  <c:v>72 месяц</c:v>
                </c:pt>
                <c:pt idx="72">
                  <c:v>73 месяц</c:v>
                </c:pt>
                <c:pt idx="73">
                  <c:v>74 месяц</c:v>
                </c:pt>
                <c:pt idx="74">
                  <c:v>75 месяц</c:v>
                </c:pt>
                <c:pt idx="75">
                  <c:v>76 месяц</c:v>
                </c:pt>
                <c:pt idx="76">
                  <c:v>77 месяц</c:v>
                </c:pt>
                <c:pt idx="77">
                  <c:v>78 месяц</c:v>
                </c:pt>
                <c:pt idx="78">
                  <c:v>79 месяц</c:v>
                </c:pt>
                <c:pt idx="79">
                  <c:v>80 месяц</c:v>
                </c:pt>
                <c:pt idx="80">
                  <c:v>81 месяц</c:v>
                </c:pt>
                <c:pt idx="81">
                  <c:v>82 месяц</c:v>
                </c:pt>
                <c:pt idx="82">
                  <c:v>83 месяц</c:v>
                </c:pt>
                <c:pt idx="83">
                  <c:v>84 месяц</c:v>
                </c:pt>
                <c:pt idx="84">
                  <c:v>85 месяц</c:v>
                </c:pt>
                <c:pt idx="85">
                  <c:v>86 месяц</c:v>
                </c:pt>
                <c:pt idx="86">
                  <c:v>87 месяц</c:v>
                </c:pt>
                <c:pt idx="87">
                  <c:v>88 месяц</c:v>
                </c:pt>
                <c:pt idx="88">
                  <c:v>89 месяц</c:v>
                </c:pt>
                <c:pt idx="89">
                  <c:v>90 месяц</c:v>
                </c:pt>
                <c:pt idx="90">
                  <c:v>91 месяц</c:v>
                </c:pt>
                <c:pt idx="91">
                  <c:v>92 месяц</c:v>
                </c:pt>
                <c:pt idx="92">
                  <c:v>93 месяц</c:v>
                </c:pt>
                <c:pt idx="93">
                  <c:v>94 месяц</c:v>
                </c:pt>
                <c:pt idx="94">
                  <c:v>95 месяц</c:v>
                </c:pt>
                <c:pt idx="95">
                  <c:v>96 месяц</c:v>
                </c:pt>
                <c:pt idx="96">
                  <c:v>97 месяц</c:v>
                </c:pt>
                <c:pt idx="97">
                  <c:v>98 месяц</c:v>
                </c:pt>
                <c:pt idx="98">
                  <c:v>99 месяц</c:v>
                </c:pt>
                <c:pt idx="99">
                  <c:v>100 месяц</c:v>
                </c:pt>
                <c:pt idx="100">
                  <c:v>101 месяц</c:v>
                </c:pt>
                <c:pt idx="101">
                  <c:v>102 месяц</c:v>
                </c:pt>
                <c:pt idx="102">
                  <c:v>103 месяц</c:v>
                </c:pt>
                <c:pt idx="103">
                  <c:v>104 месяц</c:v>
                </c:pt>
                <c:pt idx="104">
                  <c:v>105 месяц</c:v>
                </c:pt>
                <c:pt idx="105">
                  <c:v>106 месяц</c:v>
                </c:pt>
                <c:pt idx="106">
                  <c:v>107 месяц</c:v>
                </c:pt>
                <c:pt idx="107">
                  <c:v>108 месяц</c:v>
                </c:pt>
                <c:pt idx="108">
                  <c:v>109 месяц</c:v>
                </c:pt>
                <c:pt idx="109">
                  <c:v>110 месяц</c:v>
                </c:pt>
                <c:pt idx="110">
                  <c:v>111 месяц</c:v>
                </c:pt>
                <c:pt idx="111">
                  <c:v>112 месяц</c:v>
                </c:pt>
                <c:pt idx="112">
                  <c:v>113 месяц</c:v>
                </c:pt>
                <c:pt idx="113">
                  <c:v>114 месяц</c:v>
                </c:pt>
                <c:pt idx="114">
                  <c:v>115 месяц</c:v>
                </c:pt>
                <c:pt idx="115">
                  <c:v>116 месяц</c:v>
                </c:pt>
                <c:pt idx="116">
                  <c:v>117 месяц</c:v>
                </c:pt>
                <c:pt idx="117">
                  <c:v>118 месяц</c:v>
                </c:pt>
                <c:pt idx="118">
                  <c:v>119 месяц</c:v>
                </c:pt>
                <c:pt idx="119">
                  <c:v>120 месяц</c:v>
                </c:pt>
              </c:strCache>
            </c:strRef>
          </c:cat>
          <c:val>
            <c:numRef>
              <c:f>Форма!$C$22:$DR$22</c:f>
              <c:numCache>
                <c:formatCode>#,##0</c:formatCode>
                <c:ptCount val="12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numCache>
            </c:numRef>
          </c:val>
          <c:smooth val="0"/>
          <c:extLst>
            <c:ext xmlns:c16="http://schemas.microsoft.com/office/drawing/2014/chart" uri="{C3380CC4-5D6E-409C-BE32-E72D297353CC}">
              <c16:uniqueId val="{00000001-8A4D-42CB-936F-E4A14F3B47C0}"/>
            </c:ext>
          </c:extLst>
        </c:ser>
        <c:ser>
          <c:idx val="2"/>
          <c:order val="2"/>
          <c:tx>
            <c:strRef>
              <c:f>Форма!$A$68</c:f>
              <c:strCache>
                <c:ptCount val="1"/>
                <c:pt idx="0">
                  <c:v>Груз исходящий межтерминальный</c:v>
                </c:pt>
              </c:strCache>
            </c:strRef>
          </c:tx>
          <c:spPr>
            <a:ln w="38100">
              <a:solidFill>
                <a:srgbClr val="9D3D3A"/>
              </a:solidFill>
            </a:ln>
          </c:spPr>
          <c:marker>
            <c:symbol val="none"/>
          </c:marker>
          <c:cat>
            <c:strRef>
              <c:f>Форма!$C$15:$DR$15</c:f>
              <c:strCache>
                <c:ptCount val="120"/>
                <c:pt idx="0">
                  <c:v>1 месяц</c:v>
                </c:pt>
                <c:pt idx="1">
                  <c:v>2 месяц</c:v>
                </c:pt>
                <c:pt idx="2">
                  <c:v>3 месяц</c:v>
                </c:pt>
                <c:pt idx="3">
                  <c:v>4 месяц</c:v>
                </c:pt>
                <c:pt idx="4">
                  <c:v>5 месяц</c:v>
                </c:pt>
                <c:pt idx="5">
                  <c:v>6 месяц</c:v>
                </c:pt>
                <c:pt idx="6">
                  <c:v>7 месяц</c:v>
                </c:pt>
                <c:pt idx="7">
                  <c:v>8 месяц</c:v>
                </c:pt>
                <c:pt idx="8">
                  <c:v>9 месяц</c:v>
                </c:pt>
                <c:pt idx="9">
                  <c:v>10 месяц</c:v>
                </c:pt>
                <c:pt idx="10">
                  <c:v>11 месяц</c:v>
                </c:pt>
                <c:pt idx="11">
                  <c:v>12 месяц</c:v>
                </c:pt>
                <c:pt idx="12">
                  <c:v>13 месяц</c:v>
                </c:pt>
                <c:pt idx="13">
                  <c:v>14 месяц</c:v>
                </c:pt>
                <c:pt idx="14">
                  <c:v>15 месяц</c:v>
                </c:pt>
                <c:pt idx="15">
                  <c:v>16 месяц</c:v>
                </c:pt>
                <c:pt idx="16">
                  <c:v>17 месяц</c:v>
                </c:pt>
                <c:pt idx="17">
                  <c:v>18 месяц</c:v>
                </c:pt>
                <c:pt idx="18">
                  <c:v>19 месяц</c:v>
                </c:pt>
                <c:pt idx="19">
                  <c:v>20 месяц</c:v>
                </c:pt>
                <c:pt idx="20">
                  <c:v>21 месяц</c:v>
                </c:pt>
                <c:pt idx="21">
                  <c:v>22 месяц</c:v>
                </c:pt>
                <c:pt idx="22">
                  <c:v>23 месяц</c:v>
                </c:pt>
                <c:pt idx="23">
                  <c:v>24 месяц</c:v>
                </c:pt>
                <c:pt idx="24">
                  <c:v>25 месяц</c:v>
                </c:pt>
                <c:pt idx="25">
                  <c:v>26 месяц</c:v>
                </c:pt>
                <c:pt idx="26">
                  <c:v>27 месяц</c:v>
                </c:pt>
                <c:pt idx="27">
                  <c:v>28 месяц</c:v>
                </c:pt>
                <c:pt idx="28">
                  <c:v>29 месяц</c:v>
                </c:pt>
                <c:pt idx="29">
                  <c:v>30 месяц</c:v>
                </c:pt>
                <c:pt idx="30">
                  <c:v>31 месяц</c:v>
                </c:pt>
                <c:pt idx="31">
                  <c:v>32 месяц</c:v>
                </c:pt>
                <c:pt idx="32">
                  <c:v>33 месяц</c:v>
                </c:pt>
                <c:pt idx="33">
                  <c:v>34 месяц</c:v>
                </c:pt>
                <c:pt idx="34">
                  <c:v>35 месяц</c:v>
                </c:pt>
                <c:pt idx="35">
                  <c:v>36 месяц</c:v>
                </c:pt>
                <c:pt idx="36">
                  <c:v>37 месяц</c:v>
                </c:pt>
                <c:pt idx="37">
                  <c:v>38 месяц</c:v>
                </c:pt>
                <c:pt idx="38">
                  <c:v>39 месяц</c:v>
                </c:pt>
                <c:pt idx="39">
                  <c:v>40 месяц</c:v>
                </c:pt>
                <c:pt idx="40">
                  <c:v>41 месяц</c:v>
                </c:pt>
                <c:pt idx="41">
                  <c:v>42 месяц</c:v>
                </c:pt>
                <c:pt idx="42">
                  <c:v>43 месяц</c:v>
                </c:pt>
                <c:pt idx="43">
                  <c:v>44 месяц</c:v>
                </c:pt>
                <c:pt idx="44">
                  <c:v>45 месяц</c:v>
                </c:pt>
                <c:pt idx="45">
                  <c:v>46 месяц</c:v>
                </c:pt>
                <c:pt idx="46">
                  <c:v>47 месяц</c:v>
                </c:pt>
                <c:pt idx="47">
                  <c:v>48 месяц</c:v>
                </c:pt>
                <c:pt idx="48">
                  <c:v>49 месяц</c:v>
                </c:pt>
                <c:pt idx="49">
                  <c:v>50 месяц</c:v>
                </c:pt>
                <c:pt idx="50">
                  <c:v>51 месяц</c:v>
                </c:pt>
                <c:pt idx="51">
                  <c:v>52 месяц</c:v>
                </c:pt>
                <c:pt idx="52">
                  <c:v>53 месяц</c:v>
                </c:pt>
                <c:pt idx="53">
                  <c:v>54 месяц</c:v>
                </c:pt>
                <c:pt idx="54">
                  <c:v>55 месяц</c:v>
                </c:pt>
                <c:pt idx="55">
                  <c:v>56 месяц</c:v>
                </c:pt>
                <c:pt idx="56">
                  <c:v>57 месяц</c:v>
                </c:pt>
                <c:pt idx="57">
                  <c:v>58 месяц</c:v>
                </c:pt>
                <c:pt idx="58">
                  <c:v>59 месяц</c:v>
                </c:pt>
                <c:pt idx="59">
                  <c:v>60 месяц</c:v>
                </c:pt>
                <c:pt idx="60">
                  <c:v>61 месяц</c:v>
                </c:pt>
                <c:pt idx="61">
                  <c:v>62 месяц</c:v>
                </c:pt>
                <c:pt idx="62">
                  <c:v>63 месяц</c:v>
                </c:pt>
                <c:pt idx="63">
                  <c:v>64 месяц</c:v>
                </c:pt>
                <c:pt idx="64">
                  <c:v>65 месяц</c:v>
                </c:pt>
                <c:pt idx="65">
                  <c:v>66 месяц</c:v>
                </c:pt>
                <c:pt idx="66">
                  <c:v>67 месяц</c:v>
                </c:pt>
                <c:pt idx="67">
                  <c:v>68 месяц</c:v>
                </c:pt>
                <c:pt idx="68">
                  <c:v>69 месяц</c:v>
                </c:pt>
                <c:pt idx="69">
                  <c:v>70 месяц</c:v>
                </c:pt>
                <c:pt idx="70">
                  <c:v>71 месяц</c:v>
                </c:pt>
                <c:pt idx="71">
                  <c:v>72 месяц</c:v>
                </c:pt>
                <c:pt idx="72">
                  <c:v>73 месяц</c:v>
                </c:pt>
                <c:pt idx="73">
                  <c:v>74 месяц</c:v>
                </c:pt>
                <c:pt idx="74">
                  <c:v>75 месяц</c:v>
                </c:pt>
                <c:pt idx="75">
                  <c:v>76 месяц</c:v>
                </c:pt>
                <c:pt idx="76">
                  <c:v>77 месяц</c:v>
                </c:pt>
                <c:pt idx="77">
                  <c:v>78 месяц</c:v>
                </c:pt>
                <c:pt idx="78">
                  <c:v>79 месяц</c:v>
                </c:pt>
                <c:pt idx="79">
                  <c:v>80 месяц</c:v>
                </c:pt>
                <c:pt idx="80">
                  <c:v>81 месяц</c:v>
                </c:pt>
                <c:pt idx="81">
                  <c:v>82 месяц</c:v>
                </c:pt>
                <c:pt idx="82">
                  <c:v>83 месяц</c:v>
                </c:pt>
                <c:pt idx="83">
                  <c:v>84 месяц</c:v>
                </c:pt>
                <c:pt idx="84">
                  <c:v>85 месяц</c:v>
                </c:pt>
                <c:pt idx="85">
                  <c:v>86 месяц</c:v>
                </c:pt>
                <c:pt idx="86">
                  <c:v>87 месяц</c:v>
                </c:pt>
                <c:pt idx="87">
                  <c:v>88 месяц</c:v>
                </c:pt>
                <c:pt idx="88">
                  <c:v>89 месяц</c:v>
                </c:pt>
                <c:pt idx="89">
                  <c:v>90 месяц</c:v>
                </c:pt>
                <c:pt idx="90">
                  <c:v>91 месяц</c:v>
                </c:pt>
                <c:pt idx="91">
                  <c:v>92 месяц</c:v>
                </c:pt>
                <c:pt idx="92">
                  <c:v>93 месяц</c:v>
                </c:pt>
                <c:pt idx="93">
                  <c:v>94 месяц</c:v>
                </c:pt>
                <c:pt idx="94">
                  <c:v>95 месяц</c:v>
                </c:pt>
                <c:pt idx="95">
                  <c:v>96 месяц</c:v>
                </c:pt>
                <c:pt idx="96">
                  <c:v>97 месяц</c:v>
                </c:pt>
                <c:pt idx="97">
                  <c:v>98 месяц</c:v>
                </c:pt>
                <c:pt idx="98">
                  <c:v>99 месяц</c:v>
                </c:pt>
                <c:pt idx="99">
                  <c:v>100 месяц</c:v>
                </c:pt>
                <c:pt idx="100">
                  <c:v>101 месяц</c:v>
                </c:pt>
                <c:pt idx="101">
                  <c:v>102 месяц</c:v>
                </c:pt>
                <c:pt idx="102">
                  <c:v>103 месяц</c:v>
                </c:pt>
                <c:pt idx="103">
                  <c:v>104 месяц</c:v>
                </c:pt>
                <c:pt idx="104">
                  <c:v>105 месяц</c:v>
                </c:pt>
                <c:pt idx="105">
                  <c:v>106 месяц</c:v>
                </c:pt>
                <c:pt idx="106">
                  <c:v>107 месяц</c:v>
                </c:pt>
                <c:pt idx="107">
                  <c:v>108 месяц</c:v>
                </c:pt>
                <c:pt idx="108">
                  <c:v>109 месяц</c:v>
                </c:pt>
                <c:pt idx="109">
                  <c:v>110 месяц</c:v>
                </c:pt>
                <c:pt idx="110">
                  <c:v>111 месяц</c:v>
                </c:pt>
                <c:pt idx="111">
                  <c:v>112 месяц</c:v>
                </c:pt>
                <c:pt idx="112">
                  <c:v>113 месяц</c:v>
                </c:pt>
                <c:pt idx="113">
                  <c:v>114 месяц</c:v>
                </c:pt>
                <c:pt idx="114">
                  <c:v>115 месяц</c:v>
                </c:pt>
                <c:pt idx="115">
                  <c:v>116 месяц</c:v>
                </c:pt>
                <c:pt idx="116">
                  <c:v>117 месяц</c:v>
                </c:pt>
                <c:pt idx="117">
                  <c:v>118 месяц</c:v>
                </c:pt>
                <c:pt idx="118">
                  <c:v>119 месяц</c:v>
                </c:pt>
                <c:pt idx="119">
                  <c:v>120 месяц</c:v>
                </c:pt>
              </c:strCache>
            </c:strRef>
          </c:cat>
          <c:val>
            <c:numRef>
              <c:f>Форма!$C$68:$DR$68</c:f>
              <c:numCache>
                <c:formatCode>#,##0</c:formatCode>
                <c:ptCount val="12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numCache>
            </c:numRef>
          </c:val>
          <c:smooth val="0"/>
          <c:extLst>
            <c:ext xmlns:c16="http://schemas.microsoft.com/office/drawing/2014/chart" uri="{C3380CC4-5D6E-409C-BE32-E72D297353CC}">
              <c16:uniqueId val="{00000002-8A4D-42CB-936F-E4A14F3B47C0}"/>
            </c:ext>
          </c:extLst>
        </c:ser>
        <c:ser>
          <c:idx val="3"/>
          <c:order val="3"/>
          <c:tx>
            <c:strRef>
              <c:f>Форма!$A$25</c:f>
              <c:strCache>
                <c:ptCount val="1"/>
                <c:pt idx="0">
                  <c:v>Груз исходящий межтерминальный</c:v>
                </c:pt>
              </c:strCache>
            </c:strRef>
          </c:tx>
          <c:spPr>
            <a:ln w="38100">
              <a:solidFill>
                <a:srgbClr val="9D3D3A"/>
              </a:solidFill>
              <a:prstDash val="sysDash"/>
            </a:ln>
          </c:spPr>
          <c:marker>
            <c:symbol val="none"/>
          </c:marker>
          <c:cat>
            <c:strRef>
              <c:f>Форма!$C$15:$DR$15</c:f>
              <c:strCache>
                <c:ptCount val="120"/>
                <c:pt idx="0">
                  <c:v>1 месяц</c:v>
                </c:pt>
                <c:pt idx="1">
                  <c:v>2 месяц</c:v>
                </c:pt>
                <c:pt idx="2">
                  <c:v>3 месяц</c:v>
                </c:pt>
                <c:pt idx="3">
                  <c:v>4 месяц</c:v>
                </c:pt>
                <c:pt idx="4">
                  <c:v>5 месяц</c:v>
                </c:pt>
                <c:pt idx="5">
                  <c:v>6 месяц</c:v>
                </c:pt>
                <c:pt idx="6">
                  <c:v>7 месяц</c:v>
                </c:pt>
                <c:pt idx="7">
                  <c:v>8 месяц</c:v>
                </c:pt>
                <c:pt idx="8">
                  <c:v>9 месяц</c:v>
                </c:pt>
                <c:pt idx="9">
                  <c:v>10 месяц</c:v>
                </c:pt>
                <c:pt idx="10">
                  <c:v>11 месяц</c:v>
                </c:pt>
                <c:pt idx="11">
                  <c:v>12 месяц</c:v>
                </c:pt>
                <c:pt idx="12">
                  <c:v>13 месяц</c:v>
                </c:pt>
                <c:pt idx="13">
                  <c:v>14 месяц</c:v>
                </c:pt>
                <c:pt idx="14">
                  <c:v>15 месяц</c:v>
                </c:pt>
                <c:pt idx="15">
                  <c:v>16 месяц</c:v>
                </c:pt>
                <c:pt idx="16">
                  <c:v>17 месяц</c:v>
                </c:pt>
                <c:pt idx="17">
                  <c:v>18 месяц</c:v>
                </c:pt>
                <c:pt idx="18">
                  <c:v>19 месяц</c:v>
                </c:pt>
                <c:pt idx="19">
                  <c:v>20 месяц</c:v>
                </c:pt>
                <c:pt idx="20">
                  <c:v>21 месяц</c:v>
                </c:pt>
                <c:pt idx="21">
                  <c:v>22 месяц</c:v>
                </c:pt>
                <c:pt idx="22">
                  <c:v>23 месяц</c:v>
                </c:pt>
                <c:pt idx="23">
                  <c:v>24 месяц</c:v>
                </c:pt>
                <c:pt idx="24">
                  <c:v>25 месяц</c:v>
                </c:pt>
                <c:pt idx="25">
                  <c:v>26 месяц</c:v>
                </c:pt>
                <c:pt idx="26">
                  <c:v>27 месяц</c:v>
                </c:pt>
                <c:pt idx="27">
                  <c:v>28 месяц</c:v>
                </c:pt>
                <c:pt idx="28">
                  <c:v>29 месяц</c:v>
                </c:pt>
                <c:pt idx="29">
                  <c:v>30 месяц</c:v>
                </c:pt>
                <c:pt idx="30">
                  <c:v>31 месяц</c:v>
                </c:pt>
                <c:pt idx="31">
                  <c:v>32 месяц</c:v>
                </c:pt>
                <c:pt idx="32">
                  <c:v>33 месяц</c:v>
                </c:pt>
                <c:pt idx="33">
                  <c:v>34 месяц</c:v>
                </c:pt>
                <c:pt idx="34">
                  <c:v>35 месяц</c:v>
                </c:pt>
                <c:pt idx="35">
                  <c:v>36 месяц</c:v>
                </c:pt>
                <c:pt idx="36">
                  <c:v>37 месяц</c:v>
                </c:pt>
                <c:pt idx="37">
                  <c:v>38 месяц</c:v>
                </c:pt>
                <c:pt idx="38">
                  <c:v>39 месяц</c:v>
                </c:pt>
                <c:pt idx="39">
                  <c:v>40 месяц</c:v>
                </c:pt>
                <c:pt idx="40">
                  <c:v>41 месяц</c:v>
                </c:pt>
                <c:pt idx="41">
                  <c:v>42 месяц</c:v>
                </c:pt>
                <c:pt idx="42">
                  <c:v>43 месяц</c:v>
                </c:pt>
                <c:pt idx="43">
                  <c:v>44 месяц</c:v>
                </c:pt>
                <c:pt idx="44">
                  <c:v>45 месяц</c:v>
                </c:pt>
                <c:pt idx="45">
                  <c:v>46 месяц</c:v>
                </c:pt>
                <c:pt idx="46">
                  <c:v>47 месяц</c:v>
                </c:pt>
                <c:pt idx="47">
                  <c:v>48 месяц</c:v>
                </c:pt>
                <c:pt idx="48">
                  <c:v>49 месяц</c:v>
                </c:pt>
                <c:pt idx="49">
                  <c:v>50 месяц</c:v>
                </c:pt>
                <c:pt idx="50">
                  <c:v>51 месяц</c:v>
                </c:pt>
                <c:pt idx="51">
                  <c:v>52 месяц</c:v>
                </c:pt>
                <c:pt idx="52">
                  <c:v>53 месяц</c:v>
                </c:pt>
                <c:pt idx="53">
                  <c:v>54 месяц</c:v>
                </c:pt>
                <c:pt idx="54">
                  <c:v>55 месяц</c:v>
                </c:pt>
                <c:pt idx="55">
                  <c:v>56 месяц</c:v>
                </c:pt>
                <c:pt idx="56">
                  <c:v>57 месяц</c:v>
                </c:pt>
                <c:pt idx="57">
                  <c:v>58 месяц</c:v>
                </c:pt>
                <c:pt idx="58">
                  <c:v>59 месяц</c:v>
                </c:pt>
                <c:pt idx="59">
                  <c:v>60 месяц</c:v>
                </c:pt>
                <c:pt idx="60">
                  <c:v>61 месяц</c:v>
                </c:pt>
                <c:pt idx="61">
                  <c:v>62 месяц</c:v>
                </c:pt>
                <c:pt idx="62">
                  <c:v>63 месяц</c:v>
                </c:pt>
                <c:pt idx="63">
                  <c:v>64 месяц</c:v>
                </c:pt>
                <c:pt idx="64">
                  <c:v>65 месяц</c:v>
                </c:pt>
                <c:pt idx="65">
                  <c:v>66 месяц</c:v>
                </c:pt>
                <c:pt idx="66">
                  <c:v>67 месяц</c:v>
                </c:pt>
                <c:pt idx="67">
                  <c:v>68 месяц</c:v>
                </c:pt>
                <c:pt idx="68">
                  <c:v>69 месяц</c:v>
                </c:pt>
                <c:pt idx="69">
                  <c:v>70 месяц</c:v>
                </c:pt>
                <c:pt idx="70">
                  <c:v>71 месяц</c:v>
                </c:pt>
                <c:pt idx="71">
                  <c:v>72 месяц</c:v>
                </c:pt>
                <c:pt idx="72">
                  <c:v>73 месяц</c:v>
                </c:pt>
                <c:pt idx="73">
                  <c:v>74 месяц</c:v>
                </c:pt>
                <c:pt idx="74">
                  <c:v>75 месяц</c:v>
                </c:pt>
                <c:pt idx="75">
                  <c:v>76 месяц</c:v>
                </c:pt>
                <c:pt idx="76">
                  <c:v>77 месяц</c:v>
                </c:pt>
                <c:pt idx="77">
                  <c:v>78 месяц</c:v>
                </c:pt>
                <c:pt idx="78">
                  <c:v>79 месяц</c:v>
                </c:pt>
                <c:pt idx="79">
                  <c:v>80 месяц</c:v>
                </c:pt>
                <c:pt idx="80">
                  <c:v>81 месяц</c:v>
                </c:pt>
                <c:pt idx="81">
                  <c:v>82 месяц</c:v>
                </c:pt>
                <c:pt idx="82">
                  <c:v>83 месяц</c:v>
                </c:pt>
                <c:pt idx="83">
                  <c:v>84 месяц</c:v>
                </c:pt>
                <c:pt idx="84">
                  <c:v>85 месяц</c:v>
                </c:pt>
                <c:pt idx="85">
                  <c:v>86 месяц</c:v>
                </c:pt>
                <c:pt idx="86">
                  <c:v>87 месяц</c:v>
                </c:pt>
                <c:pt idx="87">
                  <c:v>88 месяц</c:v>
                </c:pt>
                <c:pt idx="88">
                  <c:v>89 месяц</c:v>
                </c:pt>
                <c:pt idx="89">
                  <c:v>90 месяц</c:v>
                </c:pt>
                <c:pt idx="90">
                  <c:v>91 месяц</c:v>
                </c:pt>
                <c:pt idx="91">
                  <c:v>92 месяц</c:v>
                </c:pt>
                <c:pt idx="92">
                  <c:v>93 месяц</c:v>
                </c:pt>
                <c:pt idx="93">
                  <c:v>94 месяц</c:v>
                </c:pt>
                <c:pt idx="94">
                  <c:v>95 месяц</c:v>
                </c:pt>
                <c:pt idx="95">
                  <c:v>96 месяц</c:v>
                </c:pt>
                <c:pt idx="96">
                  <c:v>97 месяц</c:v>
                </c:pt>
                <c:pt idx="97">
                  <c:v>98 месяц</c:v>
                </c:pt>
                <c:pt idx="98">
                  <c:v>99 месяц</c:v>
                </c:pt>
                <c:pt idx="99">
                  <c:v>100 месяц</c:v>
                </c:pt>
                <c:pt idx="100">
                  <c:v>101 месяц</c:v>
                </c:pt>
                <c:pt idx="101">
                  <c:v>102 месяц</c:v>
                </c:pt>
                <c:pt idx="102">
                  <c:v>103 месяц</c:v>
                </c:pt>
                <c:pt idx="103">
                  <c:v>104 месяц</c:v>
                </c:pt>
                <c:pt idx="104">
                  <c:v>105 месяц</c:v>
                </c:pt>
                <c:pt idx="105">
                  <c:v>106 месяц</c:v>
                </c:pt>
                <c:pt idx="106">
                  <c:v>107 месяц</c:v>
                </c:pt>
                <c:pt idx="107">
                  <c:v>108 месяц</c:v>
                </c:pt>
                <c:pt idx="108">
                  <c:v>109 месяц</c:v>
                </c:pt>
                <c:pt idx="109">
                  <c:v>110 месяц</c:v>
                </c:pt>
                <c:pt idx="110">
                  <c:v>111 месяц</c:v>
                </c:pt>
                <c:pt idx="111">
                  <c:v>112 месяц</c:v>
                </c:pt>
                <c:pt idx="112">
                  <c:v>113 месяц</c:v>
                </c:pt>
                <c:pt idx="113">
                  <c:v>114 месяц</c:v>
                </c:pt>
                <c:pt idx="114">
                  <c:v>115 месяц</c:v>
                </c:pt>
                <c:pt idx="115">
                  <c:v>116 месяц</c:v>
                </c:pt>
                <c:pt idx="116">
                  <c:v>117 месяц</c:v>
                </c:pt>
                <c:pt idx="117">
                  <c:v>118 месяц</c:v>
                </c:pt>
                <c:pt idx="118">
                  <c:v>119 месяц</c:v>
                </c:pt>
                <c:pt idx="119">
                  <c:v>120 месяц</c:v>
                </c:pt>
              </c:strCache>
            </c:strRef>
          </c:cat>
          <c:val>
            <c:numRef>
              <c:f>Форма!$C$25:$DR$25</c:f>
              <c:numCache>
                <c:formatCode>#,##0</c:formatCode>
                <c:ptCount val="12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numCache>
            </c:numRef>
          </c:val>
          <c:smooth val="0"/>
          <c:extLst>
            <c:ext xmlns:c16="http://schemas.microsoft.com/office/drawing/2014/chart" uri="{C3380CC4-5D6E-409C-BE32-E72D297353CC}">
              <c16:uniqueId val="{00000003-8A4D-42CB-936F-E4A14F3B47C0}"/>
            </c:ext>
          </c:extLst>
        </c:ser>
        <c:dLbls>
          <c:showLegendKey val="0"/>
          <c:showVal val="0"/>
          <c:showCatName val="0"/>
          <c:showSerName val="0"/>
          <c:showPercent val="0"/>
          <c:showBubbleSize val="0"/>
        </c:dLbls>
        <c:smooth val="0"/>
        <c:axId val="247264768"/>
        <c:axId val="247266304"/>
      </c:lineChart>
      <c:catAx>
        <c:axId val="247264768"/>
        <c:scaling>
          <c:orientation val="minMax"/>
        </c:scaling>
        <c:delete val="0"/>
        <c:axPos val="b"/>
        <c:numFmt formatCode="General" sourceLinked="0"/>
        <c:majorTickMark val="out"/>
        <c:minorTickMark val="none"/>
        <c:tickLblPos val="nextTo"/>
        <c:crossAx val="247266304"/>
        <c:crosses val="autoZero"/>
        <c:auto val="1"/>
        <c:lblAlgn val="ctr"/>
        <c:lblOffset val="100"/>
        <c:noMultiLvlLbl val="0"/>
      </c:catAx>
      <c:valAx>
        <c:axId val="247266304"/>
        <c:scaling>
          <c:orientation val="minMax"/>
        </c:scaling>
        <c:delete val="0"/>
        <c:axPos val="l"/>
        <c:majorGridlines/>
        <c:numFmt formatCode="#,##0" sourceLinked="1"/>
        <c:majorTickMark val="out"/>
        <c:minorTickMark val="none"/>
        <c:tickLblPos val="nextTo"/>
        <c:crossAx val="247264768"/>
        <c:crosses val="autoZero"/>
        <c:crossBetween val="between"/>
      </c:valAx>
    </c:plotArea>
    <c:legend>
      <c:legendPos val="b"/>
      <c:overlay val="0"/>
      <c:txPr>
        <a:bodyPr/>
        <a:lstStyle/>
        <a:p>
          <a:pPr>
            <a:defRPr sz="1050"/>
          </a:pPr>
          <a:endParaRPr lang="ru-RU"/>
        </a:p>
      </c:txPr>
    </c:legend>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ru-RU"/>
              <a:t>Накладные</a:t>
            </a:r>
          </a:p>
        </c:rich>
      </c:tx>
      <c:overlay val="0"/>
    </c:title>
    <c:autoTitleDeleted val="0"/>
    <c:plotArea>
      <c:layout>
        <c:manualLayout>
          <c:layoutTarget val="inner"/>
          <c:xMode val="edge"/>
          <c:yMode val="edge"/>
          <c:x val="9.6761120525948902E-2"/>
          <c:y val="9.5550963251740728E-2"/>
          <c:w val="0.88886522659711709"/>
          <c:h val="0.68632022196807907"/>
        </c:manualLayout>
      </c:layout>
      <c:lineChart>
        <c:grouping val="standard"/>
        <c:varyColors val="0"/>
        <c:ser>
          <c:idx val="0"/>
          <c:order val="0"/>
          <c:tx>
            <c:strRef>
              <c:f>Форма!$A$66</c:f>
              <c:strCache>
                <c:ptCount val="1"/>
                <c:pt idx="0">
                  <c:v>Груз входящий межтерминальный</c:v>
                </c:pt>
              </c:strCache>
            </c:strRef>
          </c:tx>
          <c:spPr>
            <a:ln w="38100">
              <a:solidFill>
                <a:schemeClr val="tx2"/>
              </a:solidFill>
            </a:ln>
          </c:spPr>
          <c:marker>
            <c:symbol val="none"/>
          </c:marker>
          <c:cat>
            <c:strRef>
              <c:f>Форма!$C$15:$DR$15</c:f>
              <c:strCache>
                <c:ptCount val="120"/>
                <c:pt idx="0">
                  <c:v>1 месяц</c:v>
                </c:pt>
                <c:pt idx="1">
                  <c:v>2 месяц</c:v>
                </c:pt>
                <c:pt idx="2">
                  <c:v>3 месяц</c:v>
                </c:pt>
                <c:pt idx="3">
                  <c:v>4 месяц</c:v>
                </c:pt>
                <c:pt idx="4">
                  <c:v>5 месяц</c:v>
                </c:pt>
                <c:pt idx="5">
                  <c:v>6 месяц</c:v>
                </c:pt>
                <c:pt idx="6">
                  <c:v>7 месяц</c:v>
                </c:pt>
                <c:pt idx="7">
                  <c:v>8 месяц</c:v>
                </c:pt>
                <c:pt idx="8">
                  <c:v>9 месяц</c:v>
                </c:pt>
                <c:pt idx="9">
                  <c:v>10 месяц</c:v>
                </c:pt>
                <c:pt idx="10">
                  <c:v>11 месяц</c:v>
                </c:pt>
                <c:pt idx="11">
                  <c:v>12 месяц</c:v>
                </c:pt>
                <c:pt idx="12">
                  <c:v>13 месяц</c:v>
                </c:pt>
                <c:pt idx="13">
                  <c:v>14 месяц</c:v>
                </c:pt>
                <c:pt idx="14">
                  <c:v>15 месяц</c:v>
                </c:pt>
                <c:pt idx="15">
                  <c:v>16 месяц</c:v>
                </c:pt>
                <c:pt idx="16">
                  <c:v>17 месяц</c:v>
                </c:pt>
                <c:pt idx="17">
                  <c:v>18 месяц</c:v>
                </c:pt>
                <c:pt idx="18">
                  <c:v>19 месяц</c:v>
                </c:pt>
                <c:pt idx="19">
                  <c:v>20 месяц</c:v>
                </c:pt>
                <c:pt idx="20">
                  <c:v>21 месяц</c:v>
                </c:pt>
                <c:pt idx="21">
                  <c:v>22 месяц</c:v>
                </c:pt>
                <c:pt idx="22">
                  <c:v>23 месяц</c:v>
                </c:pt>
                <c:pt idx="23">
                  <c:v>24 месяц</c:v>
                </c:pt>
                <c:pt idx="24">
                  <c:v>25 месяц</c:v>
                </c:pt>
                <c:pt idx="25">
                  <c:v>26 месяц</c:v>
                </c:pt>
                <c:pt idx="26">
                  <c:v>27 месяц</c:v>
                </c:pt>
                <c:pt idx="27">
                  <c:v>28 месяц</c:v>
                </c:pt>
                <c:pt idx="28">
                  <c:v>29 месяц</c:v>
                </c:pt>
                <c:pt idx="29">
                  <c:v>30 месяц</c:v>
                </c:pt>
                <c:pt idx="30">
                  <c:v>31 месяц</c:v>
                </c:pt>
                <c:pt idx="31">
                  <c:v>32 месяц</c:v>
                </c:pt>
                <c:pt idx="32">
                  <c:v>33 месяц</c:v>
                </c:pt>
                <c:pt idx="33">
                  <c:v>34 месяц</c:v>
                </c:pt>
                <c:pt idx="34">
                  <c:v>35 месяц</c:v>
                </c:pt>
                <c:pt idx="35">
                  <c:v>36 месяц</c:v>
                </c:pt>
                <c:pt idx="36">
                  <c:v>37 месяц</c:v>
                </c:pt>
                <c:pt idx="37">
                  <c:v>38 месяц</c:v>
                </c:pt>
                <c:pt idx="38">
                  <c:v>39 месяц</c:v>
                </c:pt>
                <c:pt idx="39">
                  <c:v>40 месяц</c:v>
                </c:pt>
                <c:pt idx="40">
                  <c:v>41 месяц</c:v>
                </c:pt>
                <c:pt idx="41">
                  <c:v>42 месяц</c:v>
                </c:pt>
                <c:pt idx="42">
                  <c:v>43 месяц</c:v>
                </c:pt>
                <c:pt idx="43">
                  <c:v>44 месяц</c:v>
                </c:pt>
                <c:pt idx="44">
                  <c:v>45 месяц</c:v>
                </c:pt>
                <c:pt idx="45">
                  <c:v>46 месяц</c:v>
                </c:pt>
                <c:pt idx="46">
                  <c:v>47 месяц</c:v>
                </c:pt>
                <c:pt idx="47">
                  <c:v>48 месяц</c:v>
                </c:pt>
                <c:pt idx="48">
                  <c:v>49 месяц</c:v>
                </c:pt>
                <c:pt idx="49">
                  <c:v>50 месяц</c:v>
                </c:pt>
                <c:pt idx="50">
                  <c:v>51 месяц</c:v>
                </c:pt>
                <c:pt idx="51">
                  <c:v>52 месяц</c:v>
                </c:pt>
                <c:pt idx="52">
                  <c:v>53 месяц</c:v>
                </c:pt>
                <c:pt idx="53">
                  <c:v>54 месяц</c:v>
                </c:pt>
                <c:pt idx="54">
                  <c:v>55 месяц</c:v>
                </c:pt>
                <c:pt idx="55">
                  <c:v>56 месяц</c:v>
                </c:pt>
                <c:pt idx="56">
                  <c:v>57 месяц</c:v>
                </c:pt>
                <c:pt idx="57">
                  <c:v>58 месяц</c:v>
                </c:pt>
                <c:pt idx="58">
                  <c:v>59 месяц</c:v>
                </c:pt>
                <c:pt idx="59">
                  <c:v>60 месяц</c:v>
                </c:pt>
                <c:pt idx="60">
                  <c:v>61 месяц</c:v>
                </c:pt>
                <c:pt idx="61">
                  <c:v>62 месяц</c:v>
                </c:pt>
                <c:pt idx="62">
                  <c:v>63 месяц</c:v>
                </c:pt>
                <c:pt idx="63">
                  <c:v>64 месяц</c:v>
                </c:pt>
                <c:pt idx="64">
                  <c:v>65 месяц</c:v>
                </c:pt>
                <c:pt idx="65">
                  <c:v>66 месяц</c:v>
                </c:pt>
                <c:pt idx="66">
                  <c:v>67 месяц</c:v>
                </c:pt>
                <c:pt idx="67">
                  <c:v>68 месяц</c:v>
                </c:pt>
                <c:pt idx="68">
                  <c:v>69 месяц</c:v>
                </c:pt>
                <c:pt idx="69">
                  <c:v>70 месяц</c:v>
                </c:pt>
                <c:pt idx="70">
                  <c:v>71 месяц</c:v>
                </c:pt>
                <c:pt idx="71">
                  <c:v>72 месяц</c:v>
                </c:pt>
                <c:pt idx="72">
                  <c:v>73 месяц</c:v>
                </c:pt>
                <c:pt idx="73">
                  <c:v>74 месяц</c:v>
                </c:pt>
                <c:pt idx="74">
                  <c:v>75 месяц</c:v>
                </c:pt>
                <c:pt idx="75">
                  <c:v>76 месяц</c:v>
                </c:pt>
                <c:pt idx="76">
                  <c:v>77 месяц</c:v>
                </c:pt>
                <c:pt idx="77">
                  <c:v>78 месяц</c:v>
                </c:pt>
                <c:pt idx="78">
                  <c:v>79 месяц</c:v>
                </c:pt>
                <c:pt idx="79">
                  <c:v>80 месяц</c:v>
                </c:pt>
                <c:pt idx="80">
                  <c:v>81 месяц</c:v>
                </c:pt>
                <c:pt idx="81">
                  <c:v>82 месяц</c:v>
                </c:pt>
                <c:pt idx="82">
                  <c:v>83 месяц</c:v>
                </c:pt>
                <c:pt idx="83">
                  <c:v>84 месяц</c:v>
                </c:pt>
                <c:pt idx="84">
                  <c:v>85 месяц</c:v>
                </c:pt>
                <c:pt idx="85">
                  <c:v>86 месяц</c:v>
                </c:pt>
                <c:pt idx="86">
                  <c:v>87 месяц</c:v>
                </c:pt>
                <c:pt idx="87">
                  <c:v>88 месяц</c:v>
                </c:pt>
                <c:pt idx="88">
                  <c:v>89 месяц</c:v>
                </c:pt>
                <c:pt idx="89">
                  <c:v>90 месяц</c:v>
                </c:pt>
                <c:pt idx="90">
                  <c:v>91 месяц</c:v>
                </c:pt>
                <c:pt idx="91">
                  <c:v>92 месяц</c:v>
                </c:pt>
                <c:pt idx="92">
                  <c:v>93 месяц</c:v>
                </c:pt>
                <c:pt idx="93">
                  <c:v>94 месяц</c:v>
                </c:pt>
                <c:pt idx="94">
                  <c:v>95 месяц</c:v>
                </c:pt>
                <c:pt idx="95">
                  <c:v>96 месяц</c:v>
                </c:pt>
                <c:pt idx="96">
                  <c:v>97 месяц</c:v>
                </c:pt>
                <c:pt idx="97">
                  <c:v>98 месяц</c:v>
                </c:pt>
                <c:pt idx="98">
                  <c:v>99 месяц</c:v>
                </c:pt>
                <c:pt idx="99">
                  <c:v>100 месяц</c:v>
                </c:pt>
                <c:pt idx="100">
                  <c:v>101 месяц</c:v>
                </c:pt>
                <c:pt idx="101">
                  <c:v>102 месяц</c:v>
                </c:pt>
                <c:pt idx="102">
                  <c:v>103 месяц</c:v>
                </c:pt>
                <c:pt idx="103">
                  <c:v>104 месяц</c:v>
                </c:pt>
                <c:pt idx="104">
                  <c:v>105 месяц</c:v>
                </c:pt>
                <c:pt idx="105">
                  <c:v>106 месяц</c:v>
                </c:pt>
                <c:pt idx="106">
                  <c:v>107 месяц</c:v>
                </c:pt>
                <c:pt idx="107">
                  <c:v>108 месяц</c:v>
                </c:pt>
                <c:pt idx="108">
                  <c:v>109 месяц</c:v>
                </c:pt>
                <c:pt idx="109">
                  <c:v>110 месяц</c:v>
                </c:pt>
                <c:pt idx="110">
                  <c:v>111 месяц</c:v>
                </c:pt>
                <c:pt idx="111">
                  <c:v>112 месяц</c:v>
                </c:pt>
                <c:pt idx="112">
                  <c:v>113 месяц</c:v>
                </c:pt>
                <c:pt idx="113">
                  <c:v>114 месяц</c:v>
                </c:pt>
                <c:pt idx="114">
                  <c:v>115 месяц</c:v>
                </c:pt>
                <c:pt idx="115">
                  <c:v>116 месяц</c:v>
                </c:pt>
                <c:pt idx="116">
                  <c:v>117 месяц</c:v>
                </c:pt>
                <c:pt idx="117">
                  <c:v>118 месяц</c:v>
                </c:pt>
                <c:pt idx="118">
                  <c:v>119 месяц</c:v>
                </c:pt>
                <c:pt idx="119">
                  <c:v>120 месяц</c:v>
                </c:pt>
              </c:strCache>
            </c:strRef>
          </c:cat>
          <c:val>
            <c:numRef>
              <c:f>Форма!$C$66:$DR$66</c:f>
              <c:numCache>
                <c:formatCode>#,##0</c:formatCode>
                <c:ptCount val="12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numCache>
            </c:numRef>
          </c:val>
          <c:smooth val="0"/>
          <c:extLst>
            <c:ext xmlns:c16="http://schemas.microsoft.com/office/drawing/2014/chart" uri="{C3380CC4-5D6E-409C-BE32-E72D297353CC}">
              <c16:uniqueId val="{00000000-7C17-448B-8127-CB93E843788A}"/>
            </c:ext>
          </c:extLst>
        </c:ser>
        <c:ser>
          <c:idx val="1"/>
          <c:order val="1"/>
          <c:tx>
            <c:strRef>
              <c:f>Форма!$A$23</c:f>
              <c:strCache>
                <c:ptCount val="1"/>
                <c:pt idx="0">
                  <c:v>Груз входящий межтерминальный</c:v>
                </c:pt>
              </c:strCache>
            </c:strRef>
          </c:tx>
          <c:spPr>
            <a:ln w="38100">
              <a:solidFill>
                <a:schemeClr val="tx2"/>
              </a:solidFill>
              <a:prstDash val="sysDash"/>
            </a:ln>
          </c:spPr>
          <c:marker>
            <c:symbol val="none"/>
          </c:marker>
          <c:cat>
            <c:strRef>
              <c:f>Форма!$C$15:$DR$15</c:f>
              <c:strCache>
                <c:ptCount val="120"/>
                <c:pt idx="0">
                  <c:v>1 месяц</c:v>
                </c:pt>
                <c:pt idx="1">
                  <c:v>2 месяц</c:v>
                </c:pt>
                <c:pt idx="2">
                  <c:v>3 месяц</c:v>
                </c:pt>
                <c:pt idx="3">
                  <c:v>4 месяц</c:v>
                </c:pt>
                <c:pt idx="4">
                  <c:v>5 месяц</c:v>
                </c:pt>
                <c:pt idx="5">
                  <c:v>6 месяц</c:v>
                </c:pt>
                <c:pt idx="6">
                  <c:v>7 месяц</c:v>
                </c:pt>
                <c:pt idx="7">
                  <c:v>8 месяц</c:v>
                </c:pt>
                <c:pt idx="8">
                  <c:v>9 месяц</c:v>
                </c:pt>
                <c:pt idx="9">
                  <c:v>10 месяц</c:v>
                </c:pt>
                <c:pt idx="10">
                  <c:v>11 месяц</c:v>
                </c:pt>
                <c:pt idx="11">
                  <c:v>12 месяц</c:v>
                </c:pt>
                <c:pt idx="12">
                  <c:v>13 месяц</c:v>
                </c:pt>
                <c:pt idx="13">
                  <c:v>14 месяц</c:v>
                </c:pt>
                <c:pt idx="14">
                  <c:v>15 месяц</c:v>
                </c:pt>
                <c:pt idx="15">
                  <c:v>16 месяц</c:v>
                </c:pt>
                <c:pt idx="16">
                  <c:v>17 месяц</c:v>
                </c:pt>
                <c:pt idx="17">
                  <c:v>18 месяц</c:v>
                </c:pt>
                <c:pt idx="18">
                  <c:v>19 месяц</c:v>
                </c:pt>
                <c:pt idx="19">
                  <c:v>20 месяц</c:v>
                </c:pt>
                <c:pt idx="20">
                  <c:v>21 месяц</c:v>
                </c:pt>
                <c:pt idx="21">
                  <c:v>22 месяц</c:v>
                </c:pt>
                <c:pt idx="22">
                  <c:v>23 месяц</c:v>
                </c:pt>
                <c:pt idx="23">
                  <c:v>24 месяц</c:v>
                </c:pt>
                <c:pt idx="24">
                  <c:v>25 месяц</c:v>
                </c:pt>
                <c:pt idx="25">
                  <c:v>26 месяц</c:v>
                </c:pt>
                <c:pt idx="26">
                  <c:v>27 месяц</c:v>
                </c:pt>
                <c:pt idx="27">
                  <c:v>28 месяц</c:v>
                </c:pt>
                <c:pt idx="28">
                  <c:v>29 месяц</c:v>
                </c:pt>
                <c:pt idx="29">
                  <c:v>30 месяц</c:v>
                </c:pt>
                <c:pt idx="30">
                  <c:v>31 месяц</c:v>
                </c:pt>
                <c:pt idx="31">
                  <c:v>32 месяц</c:v>
                </c:pt>
                <c:pt idx="32">
                  <c:v>33 месяц</c:v>
                </c:pt>
                <c:pt idx="33">
                  <c:v>34 месяц</c:v>
                </c:pt>
                <c:pt idx="34">
                  <c:v>35 месяц</c:v>
                </c:pt>
                <c:pt idx="35">
                  <c:v>36 месяц</c:v>
                </c:pt>
                <c:pt idx="36">
                  <c:v>37 месяц</c:v>
                </c:pt>
                <c:pt idx="37">
                  <c:v>38 месяц</c:v>
                </c:pt>
                <c:pt idx="38">
                  <c:v>39 месяц</c:v>
                </c:pt>
                <c:pt idx="39">
                  <c:v>40 месяц</c:v>
                </c:pt>
                <c:pt idx="40">
                  <c:v>41 месяц</c:v>
                </c:pt>
                <c:pt idx="41">
                  <c:v>42 месяц</c:v>
                </c:pt>
                <c:pt idx="42">
                  <c:v>43 месяц</c:v>
                </c:pt>
                <c:pt idx="43">
                  <c:v>44 месяц</c:v>
                </c:pt>
                <c:pt idx="44">
                  <c:v>45 месяц</c:v>
                </c:pt>
                <c:pt idx="45">
                  <c:v>46 месяц</c:v>
                </c:pt>
                <c:pt idx="46">
                  <c:v>47 месяц</c:v>
                </c:pt>
                <c:pt idx="47">
                  <c:v>48 месяц</c:v>
                </c:pt>
                <c:pt idx="48">
                  <c:v>49 месяц</c:v>
                </c:pt>
                <c:pt idx="49">
                  <c:v>50 месяц</c:v>
                </c:pt>
                <c:pt idx="50">
                  <c:v>51 месяц</c:v>
                </c:pt>
                <c:pt idx="51">
                  <c:v>52 месяц</c:v>
                </c:pt>
                <c:pt idx="52">
                  <c:v>53 месяц</c:v>
                </c:pt>
                <c:pt idx="53">
                  <c:v>54 месяц</c:v>
                </c:pt>
                <c:pt idx="54">
                  <c:v>55 месяц</c:v>
                </c:pt>
                <c:pt idx="55">
                  <c:v>56 месяц</c:v>
                </c:pt>
                <c:pt idx="56">
                  <c:v>57 месяц</c:v>
                </c:pt>
                <c:pt idx="57">
                  <c:v>58 месяц</c:v>
                </c:pt>
                <c:pt idx="58">
                  <c:v>59 месяц</c:v>
                </c:pt>
                <c:pt idx="59">
                  <c:v>60 месяц</c:v>
                </c:pt>
                <c:pt idx="60">
                  <c:v>61 месяц</c:v>
                </c:pt>
                <c:pt idx="61">
                  <c:v>62 месяц</c:v>
                </c:pt>
                <c:pt idx="62">
                  <c:v>63 месяц</c:v>
                </c:pt>
                <c:pt idx="63">
                  <c:v>64 месяц</c:v>
                </c:pt>
                <c:pt idx="64">
                  <c:v>65 месяц</c:v>
                </c:pt>
                <c:pt idx="65">
                  <c:v>66 месяц</c:v>
                </c:pt>
                <c:pt idx="66">
                  <c:v>67 месяц</c:v>
                </c:pt>
                <c:pt idx="67">
                  <c:v>68 месяц</c:v>
                </c:pt>
                <c:pt idx="68">
                  <c:v>69 месяц</c:v>
                </c:pt>
                <c:pt idx="69">
                  <c:v>70 месяц</c:v>
                </c:pt>
                <c:pt idx="70">
                  <c:v>71 месяц</c:v>
                </c:pt>
                <c:pt idx="71">
                  <c:v>72 месяц</c:v>
                </c:pt>
                <c:pt idx="72">
                  <c:v>73 месяц</c:v>
                </c:pt>
                <c:pt idx="73">
                  <c:v>74 месяц</c:v>
                </c:pt>
                <c:pt idx="74">
                  <c:v>75 месяц</c:v>
                </c:pt>
                <c:pt idx="75">
                  <c:v>76 месяц</c:v>
                </c:pt>
                <c:pt idx="76">
                  <c:v>77 месяц</c:v>
                </c:pt>
                <c:pt idx="77">
                  <c:v>78 месяц</c:v>
                </c:pt>
                <c:pt idx="78">
                  <c:v>79 месяц</c:v>
                </c:pt>
                <c:pt idx="79">
                  <c:v>80 месяц</c:v>
                </c:pt>
                <c:pt idx="80">
                  <c:v>81 месяц</c:v>
                </c:pt>
                <c:pt idx="81">
                  <c:v>82 месяц</c:v>
                </c:pt>
                <c:pt idx="82">
                  <c:v>83 месяц</c:v>
                </c:pt>
                <c:pt idx="83">
                  <c:v>84 месяц</c:v>
                </c:pt>
                <c:pt idx="84">
                  <c:v>85 месяц</c:v>
                </c:pt>
                <c:pt idx="85">
                  <c:v>86 месяц</c:v>
                </c:pt>
                <c:pt idx="86">
                  <c:v>87 месяц</c:v>
                </c:pt>
                <c:pt idx="87">
                  <c:v>88 месяц</c:v>
                </c:pt>
                <c:pt idx="88">
                  <c:v>89 месяц</c:v>
                </c:pt>
                <c:pt idx="89">
                  <c:v>90 месяц</c:v>
                </c:pt>
                <c:pt idx="90">
                  <c:v>91 месяц</c:v>
                </c:pt>
                <c:pt idx="91">
                  <c:v>92 месяц</c:v>
                </c:pt>
                <c:pt idx="92">
                  <c:v>93 месяц</c:v>
                </c:pt>
                <c:pt idx="93">
                  <c:v>94 месяц</c:v>
                </c:pt>
                <c:pt idx="94">
                  <c:v>95 месяц</c:v>
                </c:pt>
                <c:pt idx="95">
                  <c:v>96 месяц</c:v>
                </c:pt>
                <c:pt idx="96">
                  <c:v>97 месяц</c:v>
                </c:pt>
                <c:pt idx="97">
                  <c:v>98 месяц</c:v>
                </c:pt>
                <c:pt idx="98">
                  <c:v>99 месяц</c:v>
                </c:pt>
                <c:pt idx="99">
                  <c:v>100 месяц</c:v>
                </c:pt>
                <c:pt idx="100">
                  <c:v>101 месяц</c:v>
                </c:pt>
                <c:pt idx="101">
                  <c:v>102 месяц</c:v>
                </c:pt>
                <c:pt idx="102">
                  <c:v>103 месяц</c:v>
                </c:pt>
                <c:pt idx="103">
                  <c:v>104 месяц</c:v>
                </c:pt>
                <c:pt idx="104">
                  <c:v>105 месяц</c:v>
                </c:pt>
                <c:pt idx="105">
                  <c:v>106 месяц</c:v>
                </c:pt>
                <c:pt idx="106">
                  <c:v>107 месяц</c:v>
                </c:pt>
                <c:pt idx="107">
                  <c:v>108 месяц</c:v>
                </c:pt>
                <c:pt idx="108">
                  <c:v>109 месяц</c:v>
                </c:pt>
                <c:pt idx="109">
                  <c:v>110 месяц</c:v>
                </c:pt>
                <c:pt idx="110">
                  <c:v>111 месяц</c:v>
                </c:pt>
                <c:pt idx="111">
                  <c:v>112 месяц</c:v>
                </c:pt>
                <c:pt idx="112">
                  <c:v>113 месяц</c:v>
                </c:pt>
                <c:pt idx="113">
                  <c:v>114 месяц</c:v>
                </c:pt>
                <c:pt idx="114">
                  <c:v>115 месяц</c:v>
                </c:pt>
                <c:pt idx="115">
                  <c:v>116 месяц</c:v>
                </c:pt>
                <c:pt idx="116">
                  <c:v>117 месяц</c:v>
                </c:pt>
                <c:pt idx="117">
                  <c:v>118 месяц</c:v>
                </c:pt>
                <c:pt idx="118">
                  <c:v>119 месяц</c:v>
                </c:pt>
                <c:pt idx="119">
                  <c:v>120 месяц</c:v>
                </c:pt>
              </c:strCache>
            </c:strRef>
          </c:cat>
          <c:val>
            <c:numRef>
              <c:f>Форма!$C$23:$DR$23</c:f>
              <c:numCache>
                <c:formatCode>#,##0</c:formatCode>
                <c:ptCount val="1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numCache>
            </c:numRef>
          </c:val>
          <c:smooth val="0"/>
          <c:extLst>
            <c:ext xmlns:c16="http://schemas.microsoft.com/office/drawing/2014/chart" uri="{C3380CC4-5D6E-409C-BE32-E72D297353CC}">
              <c16:uniqueId val="{00000001-7C17-448B-8127-CB93E843788A}"/>
            </c:ext>
          </c:extLst>
        </c:ser>
        <c:ser>
          <c:idx val="2"/>
          <c:order val="2"/>
          <c:tx>
            <c:strRef>
              <c:f>Форма!$A$69</c:f>
              <c:strCache>
                <c:ptCount val="1"/>
                <c:pt idx="0">
                  <c:v>Груз исходящий межтерминальный</c:v>
                </c:pt>
              </c:strCache>
            </c:strRef>
          </c:tx>
          <c:spPr>
            <a:ln w="38100">
              <a:solidFill>
                <a:srgbClr val="9D3D3A"/>
              </a:solidFill>
            </a:ln>
          </c:spPr>
          <c:marker>
            <c:symbol val="none"/>
          </c:marker>
          <c:cat>
            <c:strRef>
              <c:f>Форма!$C$15:$DR$15</c:f>
              <c:strCache>
                <c:ptCount val="120"/>
                <c:pt idx="0">
                  <c:v>1 месяц</c:v>
                </c:pt>
                <c:pt idx="1">
                  <c:v>2 месяц</c:v>
                </c:pt>
                <c:pt idx="2">
                  <c:v>3 месяц</c:v>
                </c:pt>
                <c:pt idx="3">
                  <c:v>4 месяц</c:v>
                </c:pt>
                <c:pt idx="4">
                  <c:v>5 месяц</c:v>
                </c:pt>
                <c:pt idx="5">
                  <c:v>6 месяц</c:v>
                </c:pt>
                <c:pt idx="6">
                  <c:v>7 месяц</c:v>
                </c:pt>
                <c:pt idx="7">
                  <c:v>8 месяц</c:v>
                </c:pt>
                <c:pt idx="8">
                  <c:v>9 месяц</c:v>
                </c:pt>
                <c:pt idx="9">
                  <c:v>10 месяц</c:v>
                </c:pt>
                <c:pt idx="10">
                  <c:v>11 месяц</c:v>
                </c:pt>
                <c:pt idx="11">
                  <c:v>12 месяц</c:v>
                </c:pt>
                <c:pt idx="12">
                  <c:v>13 месяц</c:v>
                </c:pt>
                <c:pt idx="13">
                  <c:v>14 месяц</c:v>
                </c:pt>
                <c:pt idx="14">
                  <c:v>15 месяц</c:v>
                </c:pt>
                <c:pt idx="15">
                  <c:v>16 месяц</c:v>
                </c:pt>
                <c:pt idx="16">
                  <c:v>17 месяц</c:v>
                </c:pt>
                <c:pt idx="17">
                  <c:v>18 месяц</c:v>
                </c:pt>
                <c:pt idx="18">
                  <c:v>19 месяц</c:v>
                </c:pt>
                <c:pt idx="19">
                  <c:v>20 месяц</c:v>
                </c:pt>
                <c:pt idx="20">
                  <c:v>21 месяц</c:v>
                </c:pt>
                <c:pt idx="21">
                  <c:v>22 месяц</c:v>
                </c:pt>
                <c:pt idx="22">
                  <c:v>23 месяц</c:v>
                </c:pt>
                <c:pt idx="23">
                  <c:v>24 месяц</c:v>
                </c:pt>
                <c:pt idx="24">
                  <c:v>25 месяц</c:v>
                </c:pt>
                <c:pt idx="25">
                  <c:v>26 месяц</c:v>
                </c:pt>
                <c:pt idx="26">
                  <c:v>27 месяц</c:v>
                </c:pt>
                <c:pt idx="27">
                  <c:v>28 месяц</c:v>
                </c:pt>
                <c:pt idx="28">
                  <c:v>29 месяц</c:v>
                </c:pt>
                <c:pt idx="29">
                  <c:v>30 месяц</c:v>
                </c:pt>
                <c:pt idx="30">
                  <c:v>31 месяц</c:v>
                </c:pt>
                <c:pt idx="31">
                  <c:v>32 месяц</c:v>
                </c:pt>
                <c:pt idx="32">
                  <c:v>33 месяц</c:v>
                </c:pt>
                <c:pt idx="33">
                  <c:v>34 месяц</c:v>
                </c:pt>
                <c:pt idx="34">
                  <c:v>35 месяц</c:v>
                </c:pt>
                <c:pt idx="35">
                  <c:v>36 месяц</c:v>
                </c:pt>
                <c:pt idx="36">
                  <c:v>37 месяц</c:v>
                </c:pt>
                <c:pt idx="37">
                  <c:v>38 месяц</c:v>
                </c:pt>
                <c:pt idx="38">
                  <c:v>39 месяц</c:v>
                </c:pt>
                <c:pt idx="39">
                  <c:v>40 месяц</c:v>
                </c:pt>
                <c:pt idx="40">
                  <c:v>41 месяц</c:v>
                </c:pt>
                <c:pt idx="41">
                  <c:v>42 месяц</c:v>
                </c:pt>
                <c:pt idx="42">
                  <c:v>43 месяц</c:v>
                </c:pt>
                <c:pt idx="43">
                  <c:v>44 месяц</c:v>
                </c:pt>
                <c:pt idx="44">
                  <c:v>45 месяц</c:v>
                </c:pt>
                <c:pt idx="45">
                  <c:v>46 месяц</c:v>
                </c:pt>
                <c:pt idx="46">
                  <c:v>47 месяц</c:v>
                </c:pt>
                <c:pt idx="47">
                  <c:v>48 месяц</c:v>
                </c:pt>
                <c:pt idx="48">
                  <c:v>49 месяц</c:v>
                </c:pt>
                <c:pt idx="49">
                  <c:v>50 месяц</c:v>
                </c:pt>
                <c:pt idx="50">
                  <c:v>51 месяц</c:v>
                </c:pt>
                <c:pt idx="51">
                  <c:v>52 месяц</c:v>
                </c:pt>
                <c:pt idx="52">
                  <c:v>53 месяц</c:v>
                </c:pt>
                <c:pt idx="53">
                  <c:v>54 месяц</c:v>
                </c:pt>
                <c:pt idx="54">
                  <c:v>55 месяц</c:v>
                </c:pt>
                <c:pt idx="55">
                  <c:v>56 месяц</c:v>
                </c:pt>
                <c:pt idx="56">
                  <c:v>57 месяц</c:v>
                </c:pt>
                <c:pt idx="57">
                  <c:v>58 месяц</c:v>
                </c:pt>
                <c:pt idx="58">
                  <c:v>59 месяц</c:v>
                </c:pt>
                <c:pt idx="59">
                  <c:v>60 месяц</c:v>
                </c:pt>
                <c:pt idx="60">
                  <c:v>61 месяц</c:v>
                </c:pt>
                <c:pt idx="61">
                  <c:v>62 месяц</c:v>
                </c:pt>
                <c:pt idx="62">
                  <c:v>63 месяц</c:v>
                </c:pt>
                <c:pt idx="63">
                  <c:v>64 месяц</c:v>
                </c:pt>
                <c:pt idx="64">
                  <c:v>65 месяц</c:v>
                </c:pt>
                <c:pt idx="65">
                  <c:v>66 месяц</c:v>
                </c:pt>
                <c:pt idx="66">
                  <c:v>67 месяц</c:v>
                </c:pt>
                <c:pt idx="67">
                  <c:v>68 месяц</c:v>
                </c:pt>
                <c:pt idx="68">
                  <c:v>69 месяц</c:v>
                </c:pt>
                <c:pt idx="69">
                  <c:v>70 месяц</c:v>
                </c:pt>
                <c:pt idx="70">
                  <c:v>71 месяц</c:v>
                </c:pt>
                <c:pt idx="71">
                  <c:v>72 месяц</c:v>
                </c:pt>
                <c:pt idx="72">
                  <c:v>73 месяц</c:v>
                </c:pt>
                <c:pt idx="73">
                  <c:v>74 месяц</c:v>
                </c:pt>
                <c:pt idx="74">
                  <c:v>75 месяц</c:v>
                </c:pt>
                <c:pt idx="75">
                  <c:v>76 месяц</c:v>
                </c:pt>
                <c:pt idx="76">
                  <c:v>77 месяц</c:v>
                </c:pt>
                <c:pt idx="77">
                  <c:v>78 месяц</c:v>
                </c:pt>
                <c:pt idx="78">
                  <c:v>79 месяц</c:v>
                </c:pt>
                <c:pt idx="79">
                  <c:v>80 месяц</c:v>
                </c:pt>
                <c:pt idx="80">
                  <c:v>81 месяц</c:v>
                </c:pt>
                <c:pt idx="81">
                  <c:v>82 месяц</c:v>
                </c:pt>
                <c:pt idx="82">
                  <c:v>83 месяц</c:v>
                </c:pt>
                <c:pt idx="83">
                  <c:v>84 месяц</c:v>
                </c:pt>
                <c:pt idx="84">
                  <c:v>85 месяц</c:v>
                </c:pt>
                <c:pt idx="85">
                  <c:v>86 месяц</c:v>
                </c:pt>
                <c:pt idx="86">
                  <c:v>87 месяц</c:v>
                </c:pt>
                <c:pt idx="87">
                  <c:v>88 месяц</c:v>
                </c:pt>
                <c:pt idx="88">
                  <c:v>89 месяц</c:v>
                </c:pt>
                <c:pt idx="89">
                  <c:v>90 месяц</c:v>
                </c:pt>
                <c:pt idx="90">
                  <c:v>91 месяц</c:v>
                </c:pt>
                <c:pt idx="91">
                  <c:v>92 месяц</c:v>
                </c:pt>
                <c:pt idx="92">
                  <c:v>93 месяц</c:v>
                </c:pt>
                <c:pt idx="93">
                  <c:v>94 месяц</c:v>
                </c:pt>
                <c:pt idx="94">
                  <c:v>95 месяц</c:v>
                </c:pt>
                <c:pt idx="95">
                  <c:v>96 месяц</c:v>
                </c:pt>
                <c:pt idx="96">
                  <c:v>97 месяц</c:v>
                </c:pt>
                <c:pt idx="97">
                  <c:v>98 месяц</c:v>
                </c:pt>
                <c:pt idx="98">
                  <c:v>99 месяц</c:v>
                </c:pt>
                <c:pt idx="99">
                  <c:v>100 месяц</c:v>
                </c:pt>
                <c:pt idx="100">
                  <c:v>101 месяц</c:v>
                </c:pt>
                <c:pt idx="101">
                  <c:v>102 месяц</c:v>
                </c:pt>
                <c:pt idx="102">
                  <c:v>103 месяц</c:v>
                </c:pt>
                <c:pt idx="103">
                  <c:v>104 месяц</c:v>
                </c:pt>
                <c:pt idx="104">
                  <c:v>105 месяц</c:v>
                </c:pt>
                <c:pt idx="105">
                  <c:v>106 месяц</c:v>
                </c:pt>
                <c:pt idx="106">
                  <c:v>107 месяц</c:v>
                </c:pt>
                <c:pt idx="107">
                  <c:v>108 месяц</c:v>
                </c:pt>
                <c:pt idx="108">
                  <c:v>109 месяц</c:v>
                </c:pt>
                <c:pt idx="109">
                  <c:v>110 месяц</c:v>
                </c:pt>
                <c:pt idx="110">
                  <c:v>111 месяц</c:v>
                </c:pt>
                <c:pt idx="111">
                  <c:v>112 месяц</c:v>
                </c:pt>
                <c:pt idx="112">
                  <c:v>113 месяц</c:v>
                </c:pt>
                <c:pt idx="113">
                  <c:v>114 месяц</c:v>
                </c:pt>
                <c:pt idx="114">
                  <c:v>115 месяц</c:v>
                </c:pt>
                <c:pt idx="115">
                  <c:v>116 месяц</c:v>
                </c:pt>
                <c:pt idx="116">
                  <c:v>117 месяц</c:v>
                </c:pt>
                <c:pt idx="117">
                  <c:v>118 месяц</c:v>
                </c:pt>
                <c:pt idx="118">
                  <c:v>119 месяц</c:v>
                </c:pt>
                <c:pt idx="119">
                  <c:v>120 месяц</c:v>
                </c:pt>
              </c:strCache>
            </c:strRef>
          </c:cat>
          <c:val>
            <c:numRef>
              <c:f>Форма!$C$69:$DR$69</c:f>
              <c:numCache>
                <c:formatCode>#,##0</c:formatCode>
                <c:ptCount val="12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numCache>
            </c:numRef>
          </c:val>
          <c:smooth val="0"/>
          <c:extLst>
            <c:ext xmlns:c16="http://schemas.microsoft.com/office/drawing/2014/chart" uri="{C3380CC4-5D6E-409C-BE32-E72D297353CC}">
              <c16:uniqueId val="{00000002-7C17-448B-8127-CB93E843788A}"/>
            </c:ext>
          </c:extLst>
        </c:ser>
        <c:ser>
          <c:idx val="3"/>
          <c:order val="3"/>
          <c:tx>
            <c:strRef>
              <c:f>Форма!$A$26</c:f>
              <c:strCache>
                <c:ptCount val="1"/>
                <c:pt idx="0">
                  <c:v>Груз исходящий межтерминальный</c:v>
                </c:pt>
              </c:strCache>
            </c:strRef>
          </c:tx>
          <c:spPr>
            <a:ln w="38100">
              <a:solidFill>
                <a:srgbClr val="9D3D3A"/>
              </a:solidFill>
              <a:prstDash val="sysDash"/>
            </a:ln>
          </c:spPr>
          <c:marker>
            <c:symbol val="none"/>
          </c:marker>
          <c:cat>
            <c:strRef>
              <c:f>Форма!$C$15:$DR$15</c:f>
              <c:strCache>
                <c:ptCount val="120"/>
                <c:pt idx="0">
                  <c:v>1 месяц</c:v>
                </c:pt>
                <c:pt idx="1">
                  <c:v>2 месяц</c:v>
                </c:pt>
                <c:pt idx="2">
                  <c:v>3 месяц</c:v>
                </c:pt>
                <c:pt idx="3">
                  <c:v>4 месяц</c:v>
                </c:pt>
                <c:pt idx="4">
                  <c:v>5 месяц</c:v>
                </c:pt>
                <c:pt idx="5">
                  <c:v>6 месяц</c:v>
                </c:pt>
                <c:pt idx="6">
                  <c:v>7 месяц</c:v>
                </c:pt>
                <c:pt idx="7">
                  <c:v>8 месяц</c:v>
                </c:pt>
                <c:pt idx="8">
                  <c:v>9 месяц</c:v>
                </c:pt>
                <c:pt idx="9">
                  <c:v>10 месяц</c:v>
                </c:pt>
                <c:pt idx="10">
                  <c:v>11 месяц</c:v>
                </c:pt>
                <c:pt idx="11">
                  <c:v>12 месяц</c:v>
                </c:pt>
                <c:pt idx="12">
                  <c:v>13 месяц</c:v>
                </c:pt>
                <c:pt idx="13">
                  <c:v>14 месяц</c:v>
                </c:pt>
                <c:pt idx="14">
                  <c:v>15 месяц</c:v>
                </c:pt>
                <c:pt idx="15">
                  <c:v>16 месяц</c:v>
                </c:pt>
                <c:pt idx="16">
                  <c:v>17 месяц</c:v>
                </c:pt>
                <c:pt idx="17">
                  <c:v>18 месяц</c:v>
                </c:pt>
                <c:pt idx="18">
                  <c:v>19 месяц</c:v>
                </c:pt>
                <c:pt idx="19">
                  <c:v>20 месяц</c:v>
                </c:pt>
                <c:pt idx="20">
                  <c:v>21 месяц</c:v>
                </c:pt>
                <c:pt idx="21">
                  <c:v>22 месяц</c:v>
                </c:pt>
                <c:pt idx="22">
                  <c:v>23 месяц</c:v>
                </c:pt>
                <c:pt idx="23">
                  <c:v>24 месяц</c:v>
                </c:pt>
                <c:pt idx="24">
                  <c:v>25 месяц</c:v>
                </c:pt>
                <c:pt idx="25">
                  <c:v>26 месяц</c:v>
                </c:pt>
                <c:pt idx="26">
                  <c:v>27 месяц</c:v>
                </c:pt>
                <c:pt idx="27">
                  <c:v>28 месяц</c:v>
                </c:pt>
                <c:pt idx="28">
                  <c:v>29 месяц</c:v>
                </c:pt>
                <c:pt idx="29">
                  <c:v>30 месяц</c:v>
                </c:pt>
                <c:pt idx="30">
                  <c:v>31 месяц</c:v>
                </c:pt>
                <c:pt idx="31">
                  <c:v>32 месяц</c:v>
                </c:pt>
                <c:pt idx="32">
                  <c:v>33 месяц</c:v>
                </c:pt>
                <c:pt idx="33">
                  <c:v>34 месяц</c:v>
                </c:pt>
                <c:pt idx="34">
                  <c:v>35 месяц</c:v>
                </c:pt>
                <c:pt idx="35">
                  <c:v>36 месяц</c:v>
                </c:pt>
                <c:pt idx="36">
                  <c:v>37 месяц</c:v>
                </c:pt>
                <c:pt idx="37">
                  <c:v>38 месяц</c:v>
                </c:pt>
                <c:pt idx="38">
                  <c:v>39 месяц</c:v>
                </c:pt>
                <c:pt idx="39">
                  <c:v>40 месяц</c:v>
                </c:pt>
                <c:pt idx="40">
                  <c:v>41 месяц</c:v>
                </c:pt>
                <c:pt idx="41">
                  <c:v>42 месяц</c:v>
                </c:pt>
                <c:pt idx="42">
                  <c:v>43 месяц</c:v>
                </c:pt>
                <c:pt idx="43">
                  <c:v>44 месяц</c:v>
                </c:pt>
                <c:pt idx="44">
                  <c:v>45 месяц</c:v>
                </c:pt>
                <c:pt idx="45">
                  <c:v>46 месяц</c:v>
                </c:pt>
                <c:pt idx="46">
                  <c:v>47 месяц</c:v>
                </c:pt>
                <c:pt idx="47">
                  <c:v>48 месяц</c:v>
                </c:pt>
                <c:pt idx="48">
                  <c:v>49 месяц</c:v>
                </c:pt>
                <c:pt idx="49">
                  <c:v>50 месяц</c:v>
                </c:pt>
                <c:pt idx="50">
                  <c:v>51 месяц</c:v>
                </c:pt>
                <c:pt idx="51">
                  <c:v>52 месяц</c:v>
                </c:pt>
                <c:pt idx="52">
                  <c:v>53 месяц</c:v>
                </c:pt>
                <c:pt idx="53">
                  <c:v>54 месяц</c:v>
                </c:pt>
                <c:pt idx="54">
                  <c:v>55 месяц</c:v>
                </c:pt>
                <c:pt idx="55">
                  <c:v>56 месяц</c:v>
                </c:pt>
                <c:pt idx="56">
                  <c:v>57 месяц</c:v>
                </c:pt>
                <c:pt idx="57">
                  <c:v>58 месяц</c:v>
                </c:pt>
                <c:pt idx="58">
                  <c:v>59 месяц</c:v>
                </c:pt>
                <c:pt idx="59">
                  <c:v>60 месяц</c:v>
                </c:pt>
                <c:pt idx="60">
                  <c:v>61 месяц</c:v>
                </c:pt>
                <c:pt idx="61">
                  <c:v>62 месяц</c:v>
                </c:pt>
                <c:pt idx="62">
                  <c:v>63 месяц</c:v>
                </c:pt>
                <c:pt idx="63">
                  <c:v>64 месяц</c:v>
                </c:pt>
                <c:pt idx="64">
                  <c:v>65 месяц</c:v>
                </c:pt>
                <c:pt idx="65">
                  <c:v>66 месяц</c:v>
                </c:pt>
                <c:pt idx="66">
                  <c:v>67 месяц</c:v>
                </c:pt>
                <c:pt idx="67">
                  <c:v>68 месяц</c:v>
                </c:pt>
                <c:pt idx="68">
                  <c:v>69 месяц</c:v>
                </c:pt>
                <c:pt idx="69">
                  <c:v>70 месяц</c:v>
                </c:pt>
                <c:pt idx="70">
                  <c:v>71 месяц</c:v>
                </c:pt>
                <c:pt idx="71">
                  <c:v>72 месяц</c:v>
                </c:pt>
                <c:pt idx="72">
                  <c:v>73 месяц</c:v>
                </c:pt>
                <c:pt idx="73">
                  <c:v>74 месяц</c:v>
                </c:pt>
                <c:pt idx="74">
                  <c:v>75 месяц</c:v>
                </c:pt>
                <c:pt idx="75">
                  <c:v>76 месяц</c:v>
                </c:pt>
                <c:pt idx="76">
                  <c:v>77 месяц</c:v>
                </c:pt>
                <c:pt idx="77">
                  <c:v>78 месяц</c:v>
                </c:pt>
                <c:pt idx="78">
                  <c:v>79 месяц</c:v>
                </c:pt>
                <c:pt idx="79">
                  <c:v>80 месяц</c:v>
                </c:pt>
                <c:pt idx="80">
                  <c:v>81 месяц</c:v>
                </c:pt>
                <c:pt idx="81">
                  <c:v>82 месяц</c:v>
                </c:pt>
                <c:pt idx="82">
                  <c:v>83 месяц</c:v>
                </c:pt>
                <c:pt idx="83">
                  <c:v>84 месяц</c:v>
                </c:pt>
                <c:pt idx="84">
                  <c:v>85 месяц</c:v>
                </c:pt>
                <c:pt idx="85">
                  <c:v>86 месяц</c:v>
                </c:pt>
                <c:pt idx="86">
                  <c:v>87 месяц</c:v>
                </c:pt>
                <c:pt idx="87">
                  <c:v>88 месяц</c:v>
                </c:pt>
                <c:pt idx="88">
                  <c:v>89 месяц</c:v>
                </c:pt>
                <c:pt idx="89">
                  <c:v>90 месяц</c:v>
                </c:pt>
                <c:pt idx="90">
                  <c:v>91 месяц</c:v>
                </c:pt>
                <c:pt idx="91">
                  <c:v>92 месяц</c:v>
                </c:pt>
                <c:pt idx="92">
                  <c:v>93 месяц</c:v>
                </c:pt>
                <c:pt idx="93">
                  <c:v>94 месяц</c:v>
                </c:pt>
                <c:pt idx="94">
                  <c:v>95 месяц</c:v>
                </c:pt>
                <c:pt idx="95">
                  <c:v>96 месяц</c:v>
                </c:pt>
                <c:pt idx="96">
                  <c:v>97 месяц</c:v>
                </c:pt>
                <c:pt idx="97">
                  <c:v>98 месяц</c:v>
                </c:pt>
                <c:pt idx="98">
                  <c:v>99 месяц</c:v>
                </c:pt>
                <c:pt idx="99">
                  <c:v>100 месяц</c:v>
                </c:pt>
                <c:pt idx="100">
                  <c:v>101 месяц</c:v>
                </c:pt>
                <c:pt idx="101">
                  <c:v>102 месяц</c:v>
                </c:pt>
                <c:pt idx="102">
                  <c:v>103 месяц</c:v>
                </c:pt>
                <c:pt idx="103">
                  <c:v>104 месяц</c:v>
                </c:pt>
                <c:pt idx="104">
                  <c:v>105 месяц</c:v>
                </c:pt>
                <c:pt idx="105">
                  <c:v>106 месяц</c:v>
                </c:pt>
                <c:pt idx="106">
                  <c:v>107 месяц</c:v>
                </c:pt>
                <c:pt idx="107">
                  <c:v>108 месяц</c:v>
                </c:pt>
                <c:pt idx="108">
                  <c:v>109 месяц</c:v>
                </c:pt>
                <c:pt idx="109">
                  <c:v>110 месяц</c:v>
                </c:pt>
                <c:pt idx="110">
                  <c:v>111 месяц</c:v>
                </c:pt>
                <c:pt idx="111">
                  <c:v>112 месяц</c:v>
                </c:pt>
                <c:pt idx="112">
                  <c:v>113 месяц</c:v>
                </c:pt>
                <c:pt idx="113">
                  <c:v>114 месяц</c:v>
                </c:pt>
                <c:pt idx="114">
                  <c:v>115 месяц</c:v>
                </c:pt>
                <c:pt idx="115">
                  <c:v>116 месяц</c:v>
                </c:pt>
                <c:pt idx="116">
                  <c:v>117 месяц</c:v>
                </c:pt>
                <c:pt idx="117">
                  <c:v>118 месяц</c:v>
                </c:pt>
                <c:pt idx="118">
                  <c:v>119 месяц</c:v>
                </c:pt>
                <c:pt idx="119">
                  <c:v>120 месяц</c:v>
                </c:pt>
              </c:strCache>
            </c:strRef>
          </c:cat>
          <c:val>
            <c:numRef>
              <c:f>Форма!$C$26:$DR$26</c:f>
              <c:numCache>
                <c:formatCode>#,##0</c:formatCode>
                <c:ptCount val="1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numCache>
            </c:numRef>
          </c:val>
          <c:smooth val="0"/>
          <c:extLst>
            <c:ext xmlns:c16="http://schemas.microsoft.com/office/drawing/2014/chart" uri="{C3380CC4-5D6E-409C-BE32-E72D297353CC}">
              <c16:uniqueId val="{00000003-7C17-448B-8127-CB93E843788A}"/>
            </c:ext>
          </c:extLst>
        </c:ser>
        <c:dLbls>
          <c:showLegendKey val="0"/>
          <c:showVal val="0"/>
          <c:showCatName val="0"/>
          <c:showSerName val="0"/>
          <c:showPercent val="0"/>
          <c:showBubbleSize val="0"/>
        </c:dLbls>
        <c:smooth val="0"/>
        <c:axId val="247090176"/>
        <c:axId val="247096064"/>
      </c:lineChart>
      <c:catAx>
        <c:axId val="247090176"/>
        <c:scaling>
          <c:orientation val="minMax"/>
        </c:scaling>
        <c:delete val="0"/>
        <c:axPos val="b"/>
        <c:numFmt formatCode="General" sourceLinked="0"/>
        <c:majorTickMark val="out"/>
        <c:minorTickMark val="none"/>
        <c:tickLblPos val="nextTo"/>
        <c:crossAx val="247096064"/>
        <c:crosses val="autoZero"/>
        <c:auto val="1"/>
        <c:lblAlgn val="ctr"/>
        <c:lblOffset val="100"/>
        <c:noMultiLvlLbl val="0"/>
      </c:catAx>
      <c:valAx>
        <c:axId val="247096064"/>
        <c:scaling>
          <c:orientation val="minMax"/>
        </c:scaling>
        <c:delete val="0"/>
        <c:axPos val="l"/>
        <c:majorGridlines/>
        <c:numFmt formatCode="#,##0" sourceLinked="1"/>
        <c:majorTickMark val="out"/>
        <c:minorTickMark val="none"/>
        <c:tickLblPos val="nextTo"/>
        <c:crossAx val="247090176"/>
        <c:crosses val="autoZero"/>
        <c:crossBetween val="between"/>
      </c:valAx>
    </c:plotArea>
    <c:legend>
      <c:legendPos val="b"/>
      <c:overlay val="0"/>
      <c:txPr>
        <a:bodyPr/>
        <a:lstStyle/>
        <a:p>
          <a:pPr>
            <a:defRPr sz="1050"/>
          </a:pPr>
          <a:endParaRPr lang="ru-RU"/>
        </a:p>
      </c:txPr>
    </c:legend>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8215679462829932E-2"/>
          <c:y val="0.14314694919272347"/>
          <c:w val="0.89971650484452137"/>
          <c:h val="0.76825302406685814"/>
        </c:manualLayout>
      </c:layout>
      <c:lineChart>
        <c:grouping val="standard"/>
        <c:varyColors val="0"/>
        <c:ser>
          <c:idx val="1"/>
          <c:order val="0"/>
          <c:tx>
            <c:strRef>
              <c:f>'Расчёт (кг)'!$AH$5</c:f>
              <c:strCache>
                <c:ptCount val="1"/>
                <c:pt idx="0">
                  <c:v>МТ исх</c:v>
                </c:pt>
              </c:strCache>
            </c:strRef>
          </c:tx>
          <c:spPr>
            <a:ln w="38100">
              <a:solidFill>
                <a:srgbClr val="9D3D3A"/>
              </a:solidFill>
            </a:ln>
          </c:spPr>
          <c:marker>
            <c:symbol val="none"/>
          </c:marker>
          <c:cat>
            <c:numRef>
              <c:f>'Расчёт (кг)'!$C$6:$C$293</c:f>
              <c:numCache>
                <c:formatCode>mmm\-yy</c:formatCode>
                <c:ptCount val="288"/>
                <c:pt idx="0">
                  <c:v>41275</c:v>
                </c:pt>
                <c:pt idx="1">
                  <c:v>41306</c:v>
                </c:pt>
                <c:pt idx="2">
                  <c:v>41334</c:v>
                </c:pt>
                <c:pt idx="3">
                  <c:v>41365</c:v>
                </c:pt>
                <c:pt idx="4">
                  <c:v>41395</c:v>
                </c:pt>
                <c:pt idx="5">
                  <c:v>41426</c:v>
                </c:pt>
                <c:pt idx="6">
                  <c:v>41456</c:v>
                </c:pt>
                <c:pt idx="7">
                  <c:v>41487</c:v>
                </c:pt>
                <c:pt idx="8">
                  <c:v>41518</c:v>
                </c:pt>
                <c:pt idx="9">
                  <c:v>41548</c:v>
                </c:pt>
                <c:pt idx="10">
                  <c:v>41579</c:v>
                </c:pt>
                <c:pt idx="11">
                  <c:v>41609</c:v>
                </c:pt>
                <c:pt idx="12">
                  <c:v>41640</c:v>
                </c:pt>
                <c:pt idx="13">
                  <c:v>41671</c:v>
                </c:pt>
                <c:pt idx="14">
                  <c:v>41699</c:v>
                </c:pt>
                <c:pt idx="15">
                  <c:v>41730</c:v>
                </c:pt>
                <c:pt idx="16">
                  <c:v>41760</c:v>
                </c:pt>
                <c:pt idx="17">
                  <c:v>41791</c:v>
                </c:pt>
                <c:pt idx="18">
                  <c:v>41821</c:v>
                </c:pt>
                <c:pt idx="19">
                  <c:v>41852</c:v>
                </c:pt>
                <c:pt idx="20">
                  <c:v>41883</c:v>
                </c:pt>
                <c:pt idx="21">
                  <c:v>41913</c:v>
                </c:pt>
                <c:pt idx="22">
                  <c:v>41944</c:v>
                </c:pt>
                <c:pt idx="23">
                  <c:v>41974</c:v>
                </c:pt>
                <c:pt idx="24">
                  <c:v>42005</c:v>
                </c:pt>
                <c:pt idx="25">
                  <c:v>42036</c:v>
                </c:pt>
                <c:pt idx="26">
                  <c:v>42064</c:v>
                </c:pt>
                <c:pt idx="27">
                  <c:v>42095</c:v>
                </c:pt>
                <c:pt idx="28">
                  <c:v>42125</c:v>
                </c:pt>
                <c:pt idx="29">
                  <c:v>42156</c:v>
                </c:pt>
                <c:pt idx="30">
                  <c:v>42186</c:v>
                </c:pt>
                <c:pt idx="31">
                  <c:v>42217</c:v>
                </c:pt>
                <c:pt idx="32">
                  <c:v>42248</c:v>
                </c:pt>
                <c:pt idx="33">
                  <c:v>42278</c:v>
                </c:pt>
                <c:pt idx="34">
                  <c:v>42309</c:v>
                </c:pt>
                <c:pt idx="35">
                  <c:v>42339</c:v>
                </c:pt>
                <c:pt idx="36">
                  <c:v>42370</c:v>
                </c:pt>
                <c:pt idx="37">
                  <c:v>42401</c:v>
                </c:pt>
                <c:pt idx="38">
                  <c:v>42430</c:v>
                </c:pt>
                <c:pt idx="39">
                  <c:v>42461</c:v>
                </c:pt>
                <c:pt idx="40">
                  <c:v>42491</c:v>
                </c:pt>
                <c:pt idx="41">
                  <c:v>42522</c:v>
                </c:pt>
                <c:pt idx="42">
                  <c:v>42552</c:v>
                </c:pt>
                <c:pt idx="43">
                  <c:v>42583</c:v>
                </c:pt>
                <c:pt idx="44">
                  <c:v>42614</c:v>
                </c:pt>
                <c:pt idx="45">
                  <c:v>42644</c:v>
                </c:pt>
                <c:pt idx="46">
                  <c:v>42675</c:v>
                </c:pt>
                <c:pt idx="47">
                  <c:v>42705</c:v>
                </c:pt>
                <c:pt idx="48">
                  <c:v>42736</c:v>
                </c:pt>
                <c:pt idx="49">
                  <c:v>42767</c:v>
                </c:pt>
                <c:pt idx="50">
                  <c:v>42795</c:v>
                </c:pt>
                <c:pt idx="51">
                  <c:v>42826</c:v>
                </c:pt>
                <c:pt idx="52">
                  <c:v>42856</c:v>
                </c:pt>
                <c:pt idx="53">
                  <c:v>42887</c:v>
                </c:pt>
                <c:pt idx="54">
                  <c:v>42917</c:v>
                </c:pt>
                <c:pt idx="55">
                  <c:v>42948</c:v>
                </c:pt>
                <c:pt idx="56">
                  <c:v>42979</c:v>
                </c:pt>
                <c:pt idx="57">
                  <c:v>43009</c:v>
                </c:pt>
                <c:pt idx="58">
                  <c:v>43040</c:v>
                </c:pt>
                <c:pt idx="59">
                  <c:v>43070</c:v>
                </c:pt>
                <c:pt idx="60">
                  <c:v>43101</c:v>
                </c:pt>
                <c:pt idx="61">
                  <c:v>43132</c:v>
                </c:pt>
                <c:pt idx="62">
                  <c:v>43160</c:v>
                </c:pt>
                <c:pt idx="63">
                  <c:v>43191</c:v>
                </c:pt>
                <c:pt idx="64">
                  <c:v>43221</c:v>
                </c:pt>
                <c:pt idx="65">
                  <c:v>43252</c:v>
                </c:pt>
                <c:pt idx="66">
                  <c:v>43282</c:v>
                </c:pt>
                <c:pt idx="67">
                  <c:v>43313</c:v>
                </c:pt>
                <c:pt idx="68">
                  <c:v>43344</c:v>
                </c:pt>
                <c:pt idx="69">
                  <c:v>43374</c:v>
                </c:pt>
                <c:pt idx="70">
                  <c:v>43405</c:v>
                </c:pt>
                <c:pt idx="71">
                  <c:v>43435</c:v>
                </c:pt>
                <c:pt idx="72">
                  <c:v>43466</c:v>
                </c:pt>
                <c:pt idx="73">
                  <c:v>43497</c:v>
                </c:pt>
                <c:pt idx="74">
                  <c:v>43525</c:v>
                </c:pt>
                <c:pt idx="75">
                  <c:v>43556</c:v>
                </c:pt>
                <c:pt idx="76">
                  <c:v>43586</c:v>
                </c:pt>
                <c:pt idx="77">
                  <c:v>43617</c:v>
                </c:pt>
                <c:pt idx="78">
                  <c:v>43647</c:v>
                </c:pt>
                <c:pt idx="79">
                  <c:v>43678</c:v>
                </c:pt>
                <c:pt idx="80">
                  <c:v>43709</c:v>
                </c:pt>
                <c:pt idx="81">
                  <c:v>43739</c:v>
                </c:pt>
                <c:pt idx="82">
                  <c:v>43770</c:v>
                </c:pt>
                <c:pt idx="83">
                  <c:v>43800</c:v>
                </c:pt>
                <c:pt idx="84">
                  <c:v>43831</c:v>
                </c:pt>
                <c:pt idx="85">
                  <c:v>43862</c:v>
                </c:pt>
                <c:pt idx="86">
                  <c:v>43891</c:v>
                </c:pt>
                <c:pt idx="87">
                  <c:v>43922</c:v>
                </c:pt>
                <c:pt idx="88">
                  <c:v>43952</c:v>
                </c:pt>
                <c:pt idx="89">
                  <c:v>43983</c:v>
                </c:pt>
                <c:pt idx="90">
                  <c:v>44013</c:v>
                </c:pt>
                <c:pt idx="91">
                  <c:v>44044</c:v>
                </c:pt>
                <c:pt idx="92">
                  <c:v>44075</c:v>
                </c:pt>
                <c:pt idx="93">
                  <c:v>44105</c:v>
                </c:pt>
                <c:pt idx="94">
                  <c:v>44136</c:v>
                </c:pt>
                <c:pt idx="95">
                  <c:v>44166</c:v>
                </c:pt>
                <c:pt idx="96">
                  <c:v>44197</c:v>
                </c:pt>
                <c:pt idx="97">
                  <c:v>44228</c:v>
                </c:pt>
                <c:pt idx="98">
                  <c:v>44256</c:v>
                </c:pt>
                <c:pt idx="99">
                  <c:v>44287</c:v>
                </c:pt>
                <c:pt idx="100">
                  <c:v>44317</c:v>
                </c:pt>
                <c:pt idx="101">
                  <c:v>44348</c:v>
                </c:pt>
                <c:pt idx="102">
                  <c:v>44378</c:v>
                </c:pt>
                <c:pt idx="103">
                  <c:v>44409</c:v>
                </c:pt>
                <c:pt idx="104">
                  <c:v>44440</c:v>
                </c:pt>
                <c:pt idx="105">
                  <c:v>44470</c:v>
                </c:pt>
                <c:pt idx="106">
                  <c:v>44501</c:v>
                </c:pt>
                <c:pt idx="107">
                  <c:v>44531</c:v>
                </c:pt>
                <c:pt idx="108">
                  <c:v>44562</c:v>
                </c:pt>
                <c:pt idx="109">
                  <c:v>44593</c:v>
                </c:pt>
                <c:pt idx="110">
                  <c:v>44621</c:v>
                </c:pt>
                <c:pt idx="111">
                  <c:v>44652</c:v>
                </c:pt>
                <c:pt idx="112">
                  <c:v>44682</c:v>
                </c:pt>
                <c:pt idx="113">
                  <c:v>44713</c:v>
                </c:pt>
                <c:pt idx="114">
                  <c:v>44743</c:v>
                </c:pt>
                <c:pt idx="115">
                  <c:v>44774</c:v>
                </c:pt>
                <c:pt idx="116">
                  <c:v>44805</c:v>
                </c:pt>
                <c:pt idx="117">
                  <c:v>44835</c:v>
                </c:pt>
                <c:pt idx="118">
                  <c:v>44866</c:v>
                </c:pt>
                <c:pt idx="119">
                  <c:v>44896</c:v>
                </c:pt>
                <c:pt idx="120">
                  <c:v>44927</c:v>
                </c:pt>
                <c:pt idx="121">
                  <c:v>44958</c:v>
                </c:pt>
                <c:pt idx="122">
                  <c:v>44986</c:v>
                </c:pt>
                <c:pt idx="123">
                  <c:v>45017</c:v>
                </c:pt>
                <c:pt idx="124">
                  <c:v>45047</c:v>
                </c:pt>
                <c:pt idx="125">
                  <c:v>45078</c:v>
                </c:pt>
                <c:pt idx="126">
                  <c:v>45108</c:v>
                </c:pt>
                <c:pt idx="127">
                  <c:v>45139</c:v>
                </c:pt>
                <c:pt idx="128">
                  <c:v>45170</c:v>
                </c:pt>
                <c:pt idx="129">
                  <c:v>45200</c:v>
                </c:pt>
                <c:pt idx="130">
                  <c:v>45231</c:v>
                </c:pt>
                <c:pt idx="131">
                  <c:v>45261</c:v>
                </c:pt>
                <c:pt idx="132">
                  <c:v>45292</c:v>
                </c:pt>
                <c:pt idx="133">
                  <c:v>45323</c:v>
                </c:pt>
                <c:pt idx="134">
                  <c:v>45352</c:v>
                </c:pt>
                <c:pt idx="135">
                  <c:v>45383</c:v>
                </c:pt>
                <c:pt idx="136">
                  <c:v>45413</c:v>
                </c:pt>
                <c:pt idx="137">
                  <c:v>45444</c:v>
                </c:pt>
                <c:pt idx="138">
                  <c:v>45474</c:v>
                </c:pt>
                <c:pt idx="139">
                  <c:v>45505</c:v>
                </c:pt>
                <c:pt idx="140">
                  <c:v>45536</c:v>
                </c:pt>
                <c:pt idx="141">
                  <c:v>45566</c:v>
                </c:pt>
                <c:pt idx="142">
                  <c:v>45597</c:v>
                </c:pt>
                <c:pt idx="143">
                  <c:v>45627</c:v>
                </c:pt>
                <c:pt idx="144">
                  <c:v>45658</c:v>
                </c:pt>
                <c:pt idx="145">
                  <c:v>45689</c:v>
                </c:pt>
                <c:pt idx="146">
                  <c:v>45717</c:v>
                </c:pt>
                <c:pt idx="147">
                  <c:v>45748</c:v>
                </c:pt>
                <c:pt idx="148">
                  <c:v>45778</c:v>
                </c:pt>
                <c:pt idx="149">
                  <c:v>45809</c:v>
                </c:pt>
                <c:pt idx="150">
                  <c:v>45839</c:v>
                </c:pt>
                <c:pt idx="151">
                  <c:v>45870</c:v>
                </c:pt>
                <c:pt idx="152">
                  <c:v>45901</c:v>
                </c:pt>
                <c:pt idx="153">
                  <c:v>45931</c:v>
                </c:pt>
                <c:pt idx="154">
                  <c:v>45962</c:v>
                </c:pt>
                <c:pt idx="155">
                  <c:v>45992</c:v>
                </c:pt>
                <c:pt idx="156">
                  <c:v>46023</c:v>
                </c:pt>
                <c:pt idx="157">
                  <c:v>46054</c:v>
                </c:pt>
                <c:pt idx="158">
                  <c:v>46082</c:v>
                </c:pt>
                <c:pt idx="159">
                  <c:v>46113</c:v>
                </c:pt>
                <c:pt idx="160">
                  <c:v>46143</c:v>
                </c:pt>
                <c:pt idx="161">
                  <c:v>46174</c:v>
                </c:pt>
                <c:pt idx="162">
                  <c:v>46204</c:v>
                </c:pt>
                <c:pt idx="163">
                  <c:v>46235</c:v>
                </c:pt>
                <c:pt idx="164">
                  <c:v>46266</c:v>
                </c:pt>
                <c:pt idx="165">
                  <c:v>46296</c:v>
                </c:pt>
                <c:pt idx="166">
                  <c:v>46327</c:v>
                </c:pt>
                <c:pt idx="167">
                  <c:v>46357</c:v>
                </c:pt>
                <c:pt idx="168">
                  <c:v>46388</c:v>
                </c:pt>
                <c:pt idx="169">
                  <c:v>46419</c:v>
                </c:pt>
                <c:pt idx="170">
                  <c:v>46447</c:v>
                </c:pt>
                <c:pt idx="171">
                  <c:v>46478</c:v>
                </c:pt>
                <c:pt idx="172">
                  <c:v>46508</c:v>
                </c:pt>
                <c:pt idx="173">
                  <c:v>46539</c:v>
                </c:pt>
                <c:pt idx="174">
                  <c:v>46569</c:v>
                </c:pt>
                <c:pt idx="175">
                  <c:v>46600</c:v>
                </c:pt>
                <c:pt idx="176">
                  <c:v>46631</c:v>
                </c:pt>
                <c:pt idx="177">
                  <c:v>46661</c:v>
                </c:pt>
                <c:pt idx="178">
                  <c:v>46692</c:v>
                </c:pt>
                <c:pt idx="179">
                  <c:v>46722</c:v>
                </c:pt>
                <c:pt idx="180">
                  <c:v>46753</c:v>
                </c:pt>
                <c:pt idx="181">
                  <c:v>46784</c:v>
                </c:pt>
                <c:pt idx="182">
                  <c:v>46813</c:v>
                </c:pt>
                <c:pt idx="183">
                  <c:v>46844</c:v>
                </c:pt>
                <c:pt idx="184">
                  <c:v>46874</c:v>
                </c:pt>
                <c:pt idx="185">
                  <c:v>46905</c:v>
                </c:pt>
                <c:pt idx="186">
                  <c:v>46935</c:v>
                </c:pt>
                <c:pt idx="187">
                  <c:v>46966</c:v>
                </c:pt>
                <c:pt idx="188">
                  <c:v>46997</c:v>
                </c:pt>
                <c:pt idx="189">
                  <c:v>47027</c:v>
                </c:pt>
                <c:pt idx="190">
                  <c:v>47058</c:v>
                </c:pt>
                <c:pt idx="191">
                  <c:v>47088</c:v>
                </c:pt>
                <c:pt idx="192">
                  <c:v>47119</c:v>
                </c:pt>
                <c:pt idx="193">
                  <c:v>47150</c:v>
                </c:pt>
                <c:pt idx="194">
                  <c:v>47178</c:v>
                </c:pt>
                <c:pt idx="195">
                  <c:v>47209</c:v>
                </c:pt>
                <c:pt idx="196">
                  <c:v>47239</c:v>
                </c:pt>
                <c:pt idx="197">
                  <c:v>47270</c:v>
                </c:pt>
                <c:pt idx="198">
                  <c:v>47300</c:v>
                </c:pt>
                <c:pt idx="199">
                  <c:v>47331</c:v>
                </c:pt>
                <c:pt idx="200">
                  <c:v>47362</c:v>
                </c:pt>
                <c:pt idx="201">
                  <c:v>47392</c:v>
                </c:pt>
                <c:pt idx="202">
                  <c:v>47423</c:v>
                </c:pt>
                <c:pt idx="203">
                  <c:v>47453</c:v>
                </c:pt>
                <c:pt idx="204">
                  <c:v>47484</c:v>
                </c:pt>
                <c:pt idx="205">
                  <c:v>47515</c:v>
                </c:pt>
                <c:pt idx="206">
                  <c:v>47543</c:v>
                </c:pt>
                <c:pt idx="207">
                  <c:v>47574</c:v>
                </c:pt>
                <c:pt idx="208">
                  <c:v>47604</c:v>
                </c:pt>
                <c:pt idx="209">
                  <c:v>47635</c:v>
                </c:pt>
                <c:pt idx="210">
                  <c:v>47665</c:v>
                </c:pt>
                <c:pt idx="211">
                  <c:v>47696</c:v>
                </c:pt>
                <c:pt idx="212">
                  <c:v>47727</c:v>
                </c:pt>
                <c:pt idx="213">
                  <c:v>47757</c:v>
                </c:pt>
                <c:pt idx="214">
                  <c:v>47788</c:v>
                </c:pt>
                <c:pt idx="215">
                  <c:v>47818</c:v>
                </c:pt>
                <c:pt idx="216">
                  <c:v>47849</c:v>
                </c:pt>
                <c:pt idx="217">
                  <c:v>47880</c:v>
                </c:pt>
                <c:pt idx="218">
                  <c:v>47908</c:v>
                </c:pt>
                <c:pt idx="219">
                  <c:v>47939</c:v>
                </c:pt>
                <c:pt idx="220">
                  <c:v>47969</c:v>
                </c:pt>
                <c:pt idx="221">
                  <c:v>48000</c:v>
                </c:pt>
                <c:pt idx="222">
                  <c:v>48030</c:v>
                </c:pt>
                <c:pt idx="223">
                  <c:v>48061</c:v>
                </c:pt>
                <c:pt idx="224">
                  <c:v>48092</c:v>
                </c:pt>
                <c:pt idx="225">
                  <c:v>48122</c:v>
                </c:pt>
                <c:pt idx="226">
                  <c:v>48153</c:v>
                </c:pt>
                <c:pt idx="227">
                  <c:v>48183</c:v>
                </c:pt>
                <c:pt idx="228">
                  <c:v>48214</c:v>
                </c:pt>
                <c:pt idx="229">
                  <c:v>48245</c:v>
                </c:pt>
                <c:pt idx="230">
                  <c:v>48274</c:v>
                </c:pt>
                <c:pt idx="231">
                  <c:v>48305</c:v>
                </c:pt>
                <c:pt idx="232">
                  <c:v>48335</c:v>
                </c:pt>
                <c:pt idx="233">
                  <c:v>48366</c:v>
                </c:pt>
                <c:pt idx="234">
                  <c:v>48396</c:v>
                </c:pt>
                <c:pt idx="235">
                  <c:v>48427</c:v>
                </c:pt>
                <c:pt idx="236">
                  <c:v>48458</c:v>
                </c:pt>
                <c:pt idx="237">
                  <c:v>48488</c:v>
                </c:pt>
                <c:pt idx="238">
                  <c:v>48519</c:v>
                </c:pt>
                <c:pt idx="239">
                  <c:v>48549</c:v>
                </c:pt>
                <c:pt idx="240">
                  <c:v>48580</c:v>
                </c:pt>
                <c:pt idx="241">
                  <c:v>48611</c:v>
                </c:pt>
                <c:pt idx="242">
                  <c:v>48639</c:v>
                </c:pt>
                <c:pt idx="243">
                  <c:v>48670</c:v>
                </c:pt>
                <c:pt idx="244">
                  <c:v>48700</c:v>
                </c:pt>
                <c:pt idx="245">
                  <c:v>48731</c:v>
                </c:pt>
                <c:pt idx="246">
                  <c:v>48761</c:v>
                </c:pt>
                <c:pt idx="247">
                  <c:v>48792</c:v>
                </c:pt>
                <c:pt idx="248">
                  <c:v>48823</c:v>
                </c:pt>
                <c:pt idx="249">
                  <c:v>48853</c:v>
                </c:pt>
                <c:pt idx="250">
                  <c:v>48884</c:v>
                </c:pt>
                <c:pt idx="251">
                  <c:v>48914</c:v>
                </c:pt>
                <c:pt idx="252">
                  <c:v>48945</c:v>
                </c:pt>
                <c:pt idx="253">
                  <c:v>48976</c:v>
                </c:pt>
                <c:pt idx="254">
                  <c:v>49004</c:v>
                </c:pt>
                <c:pt idx="255">
                  <c:v>49035</c:v>
                </c:pt>
                <c:pt idx="256">
                  <c:v>49065</c:v>
                </c:pt>
                <c:pt idx="257">
                  <c:v>49096</c:v>
                </c:pt>
                <c:pt idx="258">
                  <c:v>49126</c:v>
                </c:pt>
                <c:pt idx="259">
                  <c:v>49157</c:v>
                </c:pt>
                <c:pt idx="260">
                  <c:v>49188</c:v>
                </c:pt>
                <c:pt idx="261">
                  <c:v>49218</c:v>
                </c:pt>
                <c:pt idx="262">
                  <c:v>49249</c:v>
                </c:pt>
                <c:pt idx="263">
                  <c:v>49279</c:v>
                </c:pt>
                <c:pt idx="264">
                  <c:v>49310</c:v>
                </c:pt>
                <c:pt idx="265">
                  <c:v>49341</c:v>
                </c:pt>
                <c:pt idx="266">
                  <c:v>49369</c:v>
                </c:pt>
                <c:pt idx="267">
                  <c:v>49400</c:v>
                </c:pt>
                <c:pt idx="268">
                  <c:v>49430</c:v>
                </c:pt>
                <c:pt idx="269">
                  <c:v>49461</c:v>
                </c:pt>
                <c:pt idx="270">
                  <c:v>49491</c:v>
                </c:pt>
                <c:pt idx="271">
                  <c:v>49522</c:v>
                </c:pt>
                <c:pt idx="272">
                  <c:v>49553</c:v>
                </c:pt>
                <c:pt idx="273">
                  <c:v>49583</c:v>
                </c:pt>
                <c:pt idx="274">
                  <c:v>49614</c:v>
                </c:pt>
                <c:pt idx="275">
                  <c:v>49644</c:v>
                </c:pt>
                <c:pt idx="276">
                  <c:v>49675</c:v>
                </c:pt>
                <c:pt idx="277">
                  <c:v>49706</c:v>
                </c:pt>
                <c:pt idx="278">
                  <c:v>49735</c:v>
                </c:pt>
                <c:pt idx="279">
                  <c:v>49766</c:v>
                </c:pt>
                <c:pt idx="280">
                  <c:v>49796</c:v>
                </c:pt>
                <c:pt idx="281">
                  <c:v>49827</c:v>
                </c:pt>
                <c:pt idx="282">
                  <c:v>49857</c:v>
                </c:pt>
                <c:pt idx="283">
                  <c:v>49888</c:v>
                </c:pt>
                <c:pt idx="284">
                  <c:v>49919</c:v>
                </c:pt>
                <c:pt idx="285">
                  <c:v>49949</c:v>
                </c:pt>
                <c:pt idx="286">
                  <c:v>49980</c:v>
                </c:pt>
                <c:pt idx="287">
                  <c:v>50010</c:v>
                </c:pt>
              </c:numCache>
            </c:numRef>
          </c:cat>
          <c:val>
            <c:numRef>
              <c:f>'Расчёт (кг)'!$AH$6:$AH$293</c:f>
              <c:numCache>
                <c:formatCode>#\ ##0;;</c:formatCode>
                <c:ptCount val="28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numCache>
            </c:numRef>
          </c:val>
          <c:smooth val="0"/>
          <c:extLst>
            <c:ext xmlns:c16="http://schemas.microsoft.com/office/drawing/2014/chart" uri="{C3380CC4-5D6E-409C-BE32-E72D297353CC}">
              <c16:uniqueId val="{00000000-58DC-4C19-AD49-9705938BFFDA}"/>
            </c:ext>
          </c:extLst>
        </c:ser>
        <c:ser>
          <c:idx val="2"/>
          <c:order val="1"/>
          <c:tx>
            <c:strRef>
              <c:f>'Расчёт (кг)'!$AI$5</c:f>
              <c:strCache>
                <c:ptCount val="1"/>
                <c:pt idx="0">
                  <c:v>АД забор</c:v>
                </c:pt>
              </c:strCache>
            </c:strRef>
          </c:tx>
          <c:spPr>
            <a:ln>
              <a:solidFill>
                <a:srgbClr val="00B050"/>
              </a:solidFill>
            </a:ln>
          </c:spPr>
          <c:marker>
            <c:symbol val="none"/>
          </c:marker>
          <c:cat>
            <c:numRef>
              <c:f>'Расчёт (кг)'!$C$6:$C$293</c:f>
              <c:numCache>
                <c:formatCode>mmm\-yy</c:formatCode>
                <c:ptCount val="288"/>
                <c:pt idx="0">
                  <c:v>41275</c:v>
                </c:pt>
                <c:pt idx="1">
                  <c:v>41306</c:v>
                </c:pt>
                <c:pt idx="2">
                  <c:v>41334</c:v>
                </c:pt>
                <c:pt idx="3">
                  <c:v>41365</c:v>
                </c:pt>
                <c:pt idx="4">
                  <c:v>41395</c:v>
                </c:pt>
                <c:pt idx="5">
                  <c:v>41426</c:v>
                </c:pt>
                <c:pt idx="6">
                  <c:v>41456</c:v>
                </c:pt>
                <c:pt idx="7">
                  <c:v>41487</c:v>
                </c:pt>
                <c:pt idx="8">
                  <c:v>41518</c:v>
                </c:pt>
                <c:pt idx="9">
                  <c:v>41548</c:v>
                </c:pt>
                <c:pt idx="10">
                  <c:v>41579</c:v>
                </c:pt>
                <c:pt idx="11">
                  <c:v>41609</c:v>
                </c:pt>
                <c:pt idx="12">
                  <c:v>41640</c:v>
                </c:pt>
                <c:pt idx="13">
                  <c:v>41671</c:v>
                </c:pt>
                <c:pt idx="14">
                  <c:v>41699</c:v>
                </c:pt>
                <c:pt idx="15">
                  <c:v>41730</c:v>
                </c:pt>
                <c:pt idx="16">
                  <c:v>41760</c:v>
                </c:pt>
                <c:pt idx="17">
                  <c:v>41791</c:v>
                </c:pt>
                <c:pt idx="18">
                  <c:v>41821</c:v>
                </c:pt>
                <c:pt idx="19">
                  <c:v>41852</c:v>
                </c:pt>
                <c:pt idx="20">
                  <c:v>41883</c:v>
                </c:pt>
                <c:pt idx="21">
                  <c:v>41913</c:v>
                </c:pt>
                <c:pt idx="22">
                  <c:v>41944</c:v>
                </c:pt>
                <c:pt idx="23">
                  <c:v>41974</c:v>
                </c:pt>
                <c:pt idx="24">
                  <c:v>42005</c:v>
                </c:pt>
                <c:pt idx="25">
                  <c:v>42036</c:v>
                </c:pt>
                <c:pt idx="26">
                  <c:v>42064</c:v>
                </c:pt>
                <c:pt idx="27">
                  <c:v>42095</c:v>
                </c:pt>
                <c:pt idx="28">
                  <c:v>42125</c:v>
                </c:pt>
                <c:pt idx="29">
                  <c:v>42156</c:v>
                </c:pt>
                <c:pt idx="30">
                  <c:v>42186</c:v>
                </c:pt>
                <c:pt idx="31">
                  <c:v>42217</c:v>
                </c:pt>
                <c:pt idx="32">
                  <c:v>42248</c:v>
                </c:pt>
                <c:pt idx="33">
                  <c:v>42278</c:v>
                </c:pt>
                <c:pt idx="34">
                  <c:v>42309</c:v>
                </c:pt>
                <c:pt idx="35">
                  <c:v>42339</c:v>
                </c:pt>
                <c:pt idx="36">
                  <c:v>42370</c:v>
                </c:pt>
                <c:pt idx="37">
                  <c:v>42401</c:v>
                </c:pt>
                <c:pt idx="38">
                  <c:v>42430</c:v>
                </c:pt>
                <c:pt idx="39">
                  <c:v>42461</c:v>
                </c:pt>
                <c:pt idx="40">
                  <c:v>42491</c:v>
                </c:pt>
                <c:pt idx="41">
                  <c:v>42522</c:v>
                </c:pt>
                <c:pt idx="42">
                  <c:v>42552</c:v>
                </c:pt>
                <c:pt idx="43">
                  <c:v>42583</c:v>
                </c:pt>
                <c:pt idx="44">
                  <c:v>42614</c:v>
                </c:pt>
                <c:pt idx="45">
                  <c:v>42644</c:v>
                </c:pt>
                <c:pt idx="46">
                  <c:v>42675</c:v>
                </c:pt>
                <c:pt idx="47">
                  <c:v>42705</c:v>
                </c:pt>
                <c:pt idx="48">
                  <c:v>42736</c:v>
                </c:pt>
                <c:pt idx="49">
                  <c:v>42767</c:v>
                </c:pt>
                <c:pt idx="50">
                  <c:v>42795</c:v>
                </c:pt>
                <c:pt idx="51">
                  <c:v>42826</c:v>
                </c:pt>
                <c:pt idx="52">
                  <c:v>42856</c:v>
                </c:pt>
                <c:pt idx="53">
                  <c:v>42887</c:v>
                </c:pt>
                <c:pt idx="54">
                  <c:v>42917</c:v>
                </c:pt>
                <c:pt idx="55">
                  <c:v>42948</c:v>
                </c:pt>
                <c:pt idx="56">
                  <c:v>42979</c:v>
                </c:pt>
                <c:pt idx="57">
                  <c:v>43009</c:v>
                </c:pt>
                <c:pt idx="58">
                  <c:v>43040</c:v>
                </c:pt>
                <c:pt idx="59">
                  <c:v>43070</c:v>
                </c:pt>
                <c:pt idx="60">
                  <c:v>43101</c:v>
                </c:pt>
                <c:pt idx="61">
                  <c:v>43132</c:v>
                </c:pt>
                <c:pt idx="62">
                  <c:v>43160</c:v>
                </c:pt>
                <c:pt idx="63">
                  <c:v>43191</c:v>
                </c:pt>
                <c:pt idx="64">
                  <c:v>43221</c:v>
                </c:pt>
                <c:pt idx="65">
                  <c:v>43252</c:v>
                </c:pt>
                <c:pt idx="66">
                  <c:v>43282</c:v>
                </c:pt>
                <c:pt idx="67">
                  <c:v>43313</c:v>
                </c:pt>
                <c:pt idx="68">
                  <c:v>43344</c:v>
                </c:pt>
                <c:pt idx="69">
                  <c:v>43374</c:v>
                </c:pt>
                <c:pt idx="70">
                  <c:v>43405</c:v>
                </c:pt>
                <c:pt idx="71">
                  <c:v>43435</c:v>
                </c:pt>
                <c:pt idx="72">
                  <c:v>43466</c:v>
                </c:pt>
                <c:pt idx="73">
                  <c:v>43497</c:v>
                </c:pt>
                <c:pt idx="74">
                  <c:v>43525</c:v>
                </c:pt>
                <c:pt idx="75">
                  <c:v>43556</c:v>
                </c:pt>
                <c:pt idx="76">
                  <c:v>43586</c:v>
                </c:pt>
                <c:pt idx="77">
                  <c:v>43617</c:v>
                </c:pt>
                <c:pt idx="78">
                  <c:v>43647</c:v>
                </c:pt>
                <c:pt idx="79">
                  <c:v>43678</c:v>
                </c:pt>
                <c:pt idx="80">
                  <c:v>43709</c:v>
                </c:pt>
                <c:pt idx="81">
                  <c:v>43739</c:v>
                </c:pt>
                <c:pt idx="82">
                  <c:v>43770</c:v>
                </c:pt>
                <c:pt idx="83">
                  <c:v>43800</c:v>
                </c:pt>
                <c:pt idx="84">
                  <c:v>43831</c:v>
                </c:pt>
                <c:pt idx="85">
                  <c:v>43862</c:v>
                </c:pt>
                <c:pt idx="86">
                  <c:v>43891</c:v>
                </c:pt>
                <c:pt idx="87">
                  <c:v>43922</c:v>
                </c:pt>
                <c:pt idx="88">
                  <c:v>43952</c:v>
                </c:pt>
                <c:pt idx="89">
                  <c:v>43983</c:v>
                </c:pt>
                <c:pt idx="90">
                  <c:v>44013</c:v>
                </c:pt>
                <c:pt idx="91">
                  <c:v>44044</c:v>
                </c:pt>
                <c:pt idx="92">
                  <c:v>44075</c:v>
                </c:pt>
                <c:pt idx="93">
                  <c:v>44105</c:v>
                </c:pt>
                <c:pt idx="94">
                  <c:v>44136</c:v>
                </c:pt>
                <c:pt idx="95">
                  <c:v>44166</c:v>
                </c:pt>
                <c:pt idx="96">
                  <c:v>44197</c:v>
                </c:pt>
                <c:pt idx="97">
                  <c:v>44228</c:v>
                </c:pt>
                <c:pt idx="98">
                  <c:v>44256</c:v>
                </c:pt>
                <c:pt idx="99">
                  <c:v>44287</c:v>
                </c:pt>
                <c:pt idx="100">
                  <c:v>44317</c:v>
                </c:pt>
                <c:pt idx="101">
                  <c:v>44348</c:v>
                </c:pt>
                <c:pt idx="102">
                  <c:v>44378</c:v>
                </c:pt>
                <c:pt idx="103">
                  <c:v>44409</c:v>
                </c:pt>
                <c:pt idx="104">
                  <c:v>44440</c:v>
                </c:pt>
                <c:pt idx="105">
                  <c:v>44470</c:v>
                </c:pt>
                <c:pt idx="106">
                  <c:v>44501</c:v>
                </c:pt>
                <c:pt idx="107">
                  <c:v>44531</c:v>
                </c:pt>
                <c:pt idx="108">
                  <c:v>44562</c:v>
                </c:pt>
                <c:pt idx="109">
                  <c:v>44593</c:v>
                </c:pt>
                <c:pt idx="110">
                  <c:v>44621</c:v>
                </c:pt>
                <c:pt idx="111">
                  <c:v>44652</c:v>
                </c:pt>
                <c:pt idx="112">
                  <c:v>44682</c:v>
                </c:pt>
                <c:pt idx="113">
                  <c:v>44713</c:v>
                </c:pt>
                <c:pt idx="114">
                  <c:v>44743</c:v>
                </c:pt>
                <c:pt idx="115">
                  <c:v>44774</c:v>
                </c:pt>
                <c:pt idx="116">
                  <c:v>44805</c:v>
                </c:pt>
                <c:pt idx="117">
                  <c:v>44835</c:v>
                </c:pt>
                <c:pt idx="118">
                  <c:v>44866</c:v>
                </c:pt>
                <c:pt idx="119">
                  <c:v>44896</c:v>
                </c:pt>
                <c:pt idx="120">
                  <c:v>44927</c:v>
                </c:pt>
                <c:pt idx="121">
                  <c:v>44958</c:v>
                </c:pt>
                <c:pt idx="122">
                  <c:v>44986</c:v>
                </c:pt>
                <c:pt idx="123">
                  <c:v>45017</c:v>
                </c:pt>
                <c:pt idx="124">
                  <c:v>45047</c:v>
                </c:pt>
                <c:pt idx="125">
                  <c:v>45078</c:v>
                </c:pt>
                <c:pt idx="126">
                  <c:v>45108</c:v>
                </c:pt>
                <c:pt idx="127">
                  <c:v>45139</c:v>
                </c:pt>
                <c:pt idx="128">
                  <c:v>45170</c:v>
                </c:pt>
                <c:pt idx="129">
                  <c:v>45200</c:v>
                </c:pt>
                <c:pt idx="130">
                  <c:v>45231</c:v>
                </c:pt>
                <c:pt idx="131">
                  <c:v>45261</c:v>
                </c:pt>
                <c:pt idx="132">
                  <c:v>45292</c:v>
                </c:pt>
                <c:pt idx="133">
                  <c:v>45323</c:v>
                </c:pt>
                <c:pt idx="134">
                  <c:v>45352</c:v>
                </c:pt>
                <c:pt idx="135">
                  <c:v>45383</c:v>
                </c:pt>
                <c:pt idx="136">
                  <c:v>45413</c:v>
                </c:pt>
                <c:pt idx="137">
                  <c:v>45444</c:v>
                </c:pt>
                <c:pt idx="138">
                  <c:v>45474</c:v>
                </c:pt>
                <c:pt idx="139">
                  <c:v>45505</c:v>
                </c:pt>
                <c:pt idx="140">
                  <c:v>45536</c:v>
                </c:pt>
                <c:pt idx="141">
                  <c:v>45566</c:v>
                </c:pt>
                <c:pt idx="142">
                  <c:v>45597</c:v>
                </c:pt>
                <c:pt idx="143">
                  <c:v>45627</c:v>
                </c:pt>
                <c:pt idx="144">
                  <c:v>45658</c:v>
                </c:pt>
                <c:pt idx="145">
                  <c:v>45689</c:v>
                </c:pt>
                <c:pt idx="146">
                  <c:v>45717</c:v>
                </c:pt>
                <c:pt idx="147">
                  <c:v>45748</c:v>
                </c:pt>
                <c:pt idx="148">
                  <c:v>45778</c:v>
                </c:pt>
                <c:pt idx="149">
                  <c:v>45809</c:v>
                </c:pt>
                <c:pt idx="150">
                  <c:v>45839</c:v>
                </c:pt>
                <c:pt idx="151">
                  <c:v>45870</c:v>
                </c:pt>
                <c:pt idx="152">
                  <c:v>45901</c:v>
                </c:pt>
                <c:pt idx="153">
                  <c:v>45931</c:v>
                </c:pt>
                <c:pt idx="154">
                  <c:v>45962</c:v>
                </c:pt>
                <c:pt idx="155">
                  <c:v>45992</c:v>
                </c:pt>
                <c:pt idx="156">
                  <c:v>46023</c:v>
                </c:pt>
                <c:pt idx="157">
                  <c:v>46054</c:v>
                </c:pt>
                <c:pt idx="158">
                  <c:v>46082</c:v>
                </c:pt>
                <c:pt idx="159">
                  <c:v>46113</c:v>
                </c:pt>
                <c:pt idx="160">
                  <c:v>46143</c:v>
                </c:pt>
                <c:pt idx="161">
                  <c:v>46174</c:v>
                </c:pt>
                <c:pt idx="162">
                  <c:v>46204</c:v>
                </c:pt>
                <c:pt idx="163">
                  <c:v>46235</c:v>
                </c:pt>
                <c:pt idx="164">
                  <c:v>46266</c:v>
                </c:pt>
                <c:pt idx="165">
                  <c:v>46296</c:v>
                </c:pt>
                <c:pt idx="166">
                  <c:v>46327</c:v>
                </c:pt>
                <c:pt idx="167">
                  <c:v>46357</c:v>
                </c:pt>
                <c:pt idx="168">
                  <c:v>46388</c:v>
                </c:pt>
                <c:pt idx="169">
                  <c:v>46419</c:v>
                </c:pt>
                <c:pt idx="170">
                  <c:v>46447</c:v>
                </c:pt>
                <c:pt idx="171">
                  <c:v>46478</c:v>
                </c:pt>
                <c:pt idx="172">
                  <c:v>46508</c:v>
                </c:pt>
                <c:pt idx="173">
                  <c:v>46539</c:v>
                </c:pt>
                <c:pt idx="174">
                  <c:v>46569</c:v>
                </c:pt>
                <c:pt idx="175">
                  <c:v>46600</c:v>
                </c:pt>
                <c:pt idx="176">
                  <c:v>46631</c:v>
                </c:pt>
                <c:pt idx="177">
                  <c:v>46661</c:v>
                </c:pt>
                <c:pt idx="178">
                  <c:v>46692</c:v>
                </c:pt>
                <c:pt idx="179">
                  <c:v>46722</c:v>
                </c:pt>
                <c:pt idx="180">
                  <c:v>46753</c:v>
                </c:pt>
                <c:pt idx="181">
                  <c:v>46784</c:v>
                </c:pt>
                <c:pt idx="182">
                  <c:v>46813</c:v>
                </c:pt>
                <c:pt idx="183">
                  <c:v>46844</c:v>
                </c:pt>
                <c:pt idx="184">
                  <c:v>46874</c:v>
                </c:pt>
                <c:pt idx="185">
                  <c:v>46905</c:v>
                </c:pt>
                <c:pt idx="186">
                  <c:v>46935</c:v>
                </c:pt>
                <c:pt idx="187">
                  <c:v>46966</c:v>
                </c:pt>
                <c:pt idx="188">
                  <c:v>46997</c:v>
                </c:pt>
                <c:pt idx="189">
                  <c:v>47027</c:v>
                </c:pt>
                <c:pt idx="190">
                  <c:v>47058</c:v>
                </c:pt>
                <c:pt idx="191">
                  <c:v>47088</c:v>
                </c:pt>
                <c:pt idx="192">
                  <c:v>47119</c:v>
                </c:pt>
                <c:pt idx="193">
                  <c:v>47150</c:v>
                </c:pt>
                <c:pt idx="194">
                  <c:v>47178</c:v>
                </c:pt>
                <c:pt idx="195">
                  <c:v>47209</c:v>
                </c:pt>
                <c:pt idx="196">
                  <c:v>47239</c:v>
                </c:pt>
                <c:pt idx="197">
                  <c:v>47270</c:v>
                </c:pt>
                <c:pt idx="198">
                  <c:v>47300</c:v>
                </c:pt>
                <c:pt idx="199">
                  <c:v>47331</c:v>
                </c:pt>
                <c:pt idx="200">
                  <c:v>47362</c:v>
                </c:pt>
                <c:pt idx="201">
                  <c:v>47392</c:v>
                </c:pt>
                <c:pt idx="202">
                  <c:v>47423</c:v>
                </c:pt>
                <c:pt idx="203">
                  <c:v>47453</c:v>
                </c:pt>
                <c:pt idx="204">
                  <c:v>47484</c:v>
                </c:pt>
                <c:pt idx="205">
                  <c:v>47515</c:v>
                </c:pt>
                <c:pt idx="206">
                  <c:v>47543</c:v>
                </c:pt>
                <c:pt idx="207">
                  <c:v>47574</c:v>
                </c:pt>
                <c:pt idx="208">
                  <c:v>47604</c:v>
                </c:pt>
                <c:pt idx="209">
                  <c:v>47635</c:v>
                </c:pt>
                <c:pt idx="210">
                  <c:v>47665</c:v>
                </c:pt>
                <c:pt idx="211">
                  <c:v>47696</c:v>
                </c:pt>
                <c:pt idx="212">
                  <c:v>47727</c:v>
                </c:pt>
                <c:pt idx="213">
                  <c:v>47757</c:v>
                </c:pt>
                <c:pt idx="214">
                  <c:v>47788</c:v>
                </c:pt>
                <c:pt idx="215">
                  <c:v>47818</c:v>
                </c:pt>
                <c:pt idx="216">
                  <c:v>47849</c:v>
                </c:pt>
                <c:pt idx="217">
                  <c:v>47880</c:v>
                </c:pt>
                <c:pt idx="218">
                  <c:v>47908</c:v>
                </c:pt>
                <c:pt idx="219">
                  <c:v>47939</c:v>
                </c:pt>
                <c:pt idx="220">
                  <c:v>47969</c:v>
                </c:pt>
                <c:pt idx="221">
                  <c:v>48000</c:v>
                </c:pt>
                <c:pt idx="222">
                  <c:v>48030</c:v>
                </c:pt>
                <c:pt idx="223">
                  <c:v>48061</c:v>
                </c:pt>
                <c:pt idx="224">
                  <c:v>48092</c:v>
                </c:pt>
                <c:pt idx="225">
                  <c:v>48122</c:v>
                </c:pt>
                <c:pt idx="226">
                  <c:v>48153</c:v>
                </c:pt>
                <c:pt idx="227">
                  <c:v>48183</c:v>
                </c:pt>
                <c:pt idx="228">
                  <c:v>48214</c:v>
                </c:pt>
                <c:pt idx="229">
                  <c:v>48245</c:v>
                </c:pt>
                <c:pt idx="230">
                  <c:v>48274</c:v>
                </c:pt>
                <c:pt idx="231">
                  <c:v>48305</c:v>
                </c:pt>
                <c:pt idx="232">
                  <c:v>48335</c:v>
                </c:pt>
                <c:pt idx="233">
                  <c:v>48366</c:v>
                </c:pt>
                <c:pt idx="234">
                  <c:v>48396</c:v>
                </c:pt>
                <c:pt idx="235">
                  <c:v>48427</c:v>
                </c:pt>
                <c:pt idx="236">
                  <c:v>48458</c:v>
                </c:pt>
                <c:pt idx="237">
                  <c:v>48488</c:v>
                </c:pt>
                <c:pt idx="238">
                  <c:v>48519</c:v>
                </c:pt>
                <c:pt idx="239">
                  <c:v>48549</c:v>
                </c:pt>
                <c:pt idx="240">
                  <c:v>48580</c:v>
                </c:pt>
                <c:pt idx="241">
                  <c:v>48611</c:v>
                </c:pt>
                <c:pt idx="242">
                  <c:v>48639</c:v>
                </c:pt>
                <c:pt idx="243">
                  <c:v>48670</c:v>
                </c:pt>
                <c:pt idx="244">
                  <c:v>48700</c:v>
                </c:pt>
                <c:pt idx="245">
                  <c:v>48731</c:v>
                </c:pt>
                <c:pt idx="246">
                  <c:v>48761</c:v>
                </c:pt>
                <c:pt idx="247">
                  <c:v>48792</c:v>
                </c:pt>
                <c:pt idx="248">
                  <c:v>48823</c:v>
                </c:pt>
                <c:pt idx="249">
                  <c:v>48853</c:v>
                </c:pt>
                <c:pt idx="250">
                  <c:v>48884</c:v>
                </c:pt>
                <c:pt idx="251">
                  <c:v>48914</c:v>
                </c:pt>
                <c:pt idx="252">
                  <c:v>48945</c:v>
                </c:pt>
                <c:pt idx="253">
                  <c:v>48976</c:v>
                </c:pt>
                <c:pt idx="254">
                  <c:v>49004</c:v>
                </c:pt>
                <c:pt idx="255">
                  <c:v>49035</c:v>
                </c:pt>
                <c:pt idx="256">
                  <c:v>49065</c:v>
                </c:pt>
                <c:pt idx="257">
                  <c:v>49096</c:v>
                </c:pt>
                <c:pt idx="258">
                  <c:v>49126</c:v>
                </c:pt>
                <c:pt idx="259">
                  <c:v>49157</c:v>
                </c:pt>
                <c:pt idx="260">
                  <c:v>49188</c:v>
                </c:pt>
                <c:pt idx="261">
                  <c:v>49218</c:v>
                </c:pt>
                <c:pt idx="262">
                  <c:v>49249</c:v>
                </c:pt>
                <c:pt idx="263">
                  <c:v>49279</c:v>
                </c:pt>
                <c:pt idx="264">
                  <c:v>49310</c:v>
                </c:pt>
                <c:pt idx="265">
                  <c:v>49341</c:v>
                </c:pt>
                <c:pt idx="266">
                  <c:v>49369</c:v>
                </c:pt>
                <c:pt idx="267">
                  <c:v>49400</c:v>
                </c:pt>
                <c:pt idx="268">
                  <c:v>49430</c:v>
                </c:pt>
                <c:pt idx="269">
                  <c:v>49461</c:v>
                </c:pt>
                <c:pt idx="270">
                  <c:v>49491</c:v>
                </c:pt>
                <c:pt idx="271">
                  <c:v>49522</c:v>
                </c:pt>
                <c:pt idx="272">
                  <c:v>49553</c:v>
                </c:pt>
                <c:pt idx="273">
                  <c:v>49583</c:v>
                </c:pt>
                <c:pt idx="274">
                  <c:v>49614</c:v>
                </c:pt>
                <c:pt idx="275">
                  <c:v>49644</c:v>
                </c:pt>
                <c:pt idx="276">
                  <c:v>49675</c:v>
                </c:pt>
                <c:pt idx="277">
                  <c:v>49706</c:v>
                </c:pt>
                <c:pt idx="278">
                  <c:v>49735</c:v>
                </c:pt>
                <c:pt idx="279">
                  <c:v>49766</c:v>
                </c:pt>
                <c:pt idx="280">
                  <c:v>49796</c:v>
                </c:pt>
                <c:pt idx="281">
                  <c:v>49827</c:v>
                </c:pt>
                <c:pt idx="282">
                  <c:v>49857</c:v>
                </c:pt>
                <c:pt idx="283">
                  <c:v>49888</c:v>
                </c:pt>
                <c:pt idx="284">
                  <c:v>49919</c:v>
                </c:pt>
                <c:pt idx="285">
                  <c:v>49949</c:v>
                </c:pt>
                <c:pt idx="286">
                  <c:v>49980</c:v>
                </c:pt>
                <c:pt idx="287">
                  <c:v>50010</c:v>
                </c:pt>
              </c:numCache>
            </c:numRef>
          </c:cat>
          <c:val>
            <c:numRef>
              <c:f>'Расчёт (кг)'!$AI$6:$AI$293</c:f>
              <c:numCache>
                <c:formatCode>#\ ##0;;</c:formatCode>
                <c:ptCount val="28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numCache>
            </c:numRef>
          </c:val>
          <c:smooth val="0"/>
          <c:extLst>
            <c:ext xmlns:c16="http://schemas.microsoft.com/office/drawing/2014/chart" uri="{C3380CC4-5D6E-409C-BE32-E72D297353CC}">
              <c16:uniqueId val="{00000001-58DC-4C19-AD49-9705938BFFDA}"/>
            </c:ext>
          </c:extLst>
        </c:ser>
        <c:ser>
          <c:idx val="6"/>
          <c:order val="2"/>
          <c:tx>
            <c:strRef>
              <c:f>'Расчёт (кг)'!$AJ$5</c:f>
              <c:strCache>
                <c:ptCount val="1"/>
                <c:pt idx="0">
                  <c:v>Край забор</c:v>
                </c:pt>
              </c:strCache>
            </c:strRef>
          </c:tx>
          <c:marker>
            <c:symbol val="none"/>
          </c:marker>
          <c:cat>
            <c:numRef>
              <c:f>'Расчёт (кг)'!$C$6:$C$293</c:f>
              <c:numCache>
                <c:formatCode>mmm\-yy</c:formatCode>
                <c:ptCount val="288"/>
                <c:pt idx="0">
                  <c:v>41275</c:v>
                </c:pt>
                <c:pt idx="1">
                  <c:v>41306</c:v>
                </c:pt>
                <c:pt idx="2">
                  <c:v>41334</c:v>
                </c:pt>
                <c:pt idx="3">
                  <c:v>41365</c:v>
                </c:pt>
                <c:pt idx="4">
                  <c:v>41395</c:v>
                </c:pt>
                <c:pt idx="5">
                  <c:v>41426</c:v>
                </c:pt>
                <c:pt idx="6">
                  <c:v>41456</c:v>
                </c:pt>
                <c:pt idx="7">
                  <c:v>41487</c:v>
                </c:pt>
                <c:pt idx="8">
                  <c:v>41518</c:v>
                </c:pt>
                <c:pt idx="9">
                  <c:v>41548</c:v>
                </c:pt>
                <c:pt idx="10">
                  <c:v>41579</c:v>
                </c:pt>
                <c:pt idx="11">
                  <c:v>41609</c:v>
                </c:pt>
                <c:pt idx="12">
                  <c:v>41640</c:v>
                </c:pt>
                <c:pt idx="13">
                  <c:v>41671</c:v>
                </c:pt>
                <c:pt idx="14">
                  <c:v>41699</c:v>
                </c:pt>
                <c:pt idx="15">
                  <c:v>41730</c:v>
                </c:pt>
                <c:pt idx="16">
                  <c:v>41760</c:v>
                </c:pt>
                <c:pt idx="17">
                  <c:v>41791</c:v>
                </c:pt>
                <c:pt idx="18">
                  <c:v>41821</c:v>
                </c:pt>
                <c:pt idx="19">
                  <c:v>41852</c:v>
                </c:pt>
                <c:pt idx="20">
                  <c:v>41883</c:v>
                </c:pt>
                <c:pt idx="21">
                  <c:v>41913</c:v>
                </c:pt>
                <c:pt idx="22">
                  <c:v>41944</c:v>
                </c:pt>
                <c:pt idx="23">
                  <c:v>41974</c:v>
                </c:pt>
                <c:pt idx="24">
                  <c:v>42005</c:v>
                </c:pt>
                <c:pt idx="25">
                  <c:v>42036</c:v>
                </c:pt>
                <c:pt idx="26">
                  <c:v>42064</c:v>
                </c:pt>
                <c:pt idx="27">
                  <c:v>42095</c:v>
                </c:pt>
                <c:pt idx="28">
                  <c:v>42125</c:v>
                </c:pt>
                <c:pt idx="29">
                  <c:v>42156</c:v>
                </c:pt>
                <c:pt idx="30">
                  <c:v>42186</c:v>
                </c:pt>
                <c:pt idx="31">
                  <c:v>42217</c:v>
                </c:pt>
                <c:pt idx="32">
                  <c:v>42248</c:v>
                </c:pt>
                <c:pt idx="33">
                  <c:v>42278</c:v>
                </c:pt>
                <c:pt idx="34">
                  <c:v>42309</c:v>
                </c:pt>
                <c:pt idx="35">
                  <c:v>42339</c:v>
                </c:pt>
                <c:pt idx="36">
                  <c:v>42370</c:v>
                </c:pt>
                <c:pt idx="37">
                  <c:v>42401</c:v>
                </c:pt>
                <c:pt idx="38">
                  <c:v>42430</c:v>
                </c:pt>
                <c:pt idx="39">
                  <c:v>42461</c:v>
                </c:pt>
                <c:pt idx="40">
                  <c:v>42491</c:v>
                </c:pt>
                <c:pt idx="41">
                  <c:v>42522</c:v>
                </c:pt>
                <c:pt idx="42">
                  <c:v>42552</c:v>
                </c:pt>
                <c:pt idx="43">
                  <c:v>42583</c:v>
                </c:pt>
                <c:pt idx="44">
                  <c:v>42614</c:v>
                </c:pt>
                <c:pt idx="45">
                  <c:v>42644</c:v>
                </c:pt>
                <c:pt idx="46">
                  <c:v>42675</c:v>
                </c:pt>
                <c:pt idx="47">
                  <c:v>42705</c:v>
                </c:pt>
                <c:pt idx="48">
                  <c:v>42736</c:v>
                </c:pt>
                <c:pt idx="49">
                  <c:v>42767</c:v>
                </c:pt>
                <c:pt idx="50">
                  <c:v>42795</c:v>
                </c:pt>
                <c:pt idx="51">
                  <c:v>42826</c:v>
                </c:pt>
                <c:pt idx="52">
                  <c:v>42856</c:v>
                </c:pt>
                <c:pt idx="53">
                  <c:v>42887</c:v>
                </c:pt>
                <c:pt idx="54">
                  <c:v>42917</c:v>
                </c:pt>
                <c:pt idx="55">
                  <c:v>42948</c:v>
                </c:pt>
                <c:pt idx="56">
                  <c:v>42979</c:v>
                </c:pt>
                <c:pt idx="57">
                  <c:v>43009</c:v>
                </c:pt>
                <c:pt idx="58">
                  <c:v>43040</c:v>
                </c:pt>
                <c:pt idx="59">
                  <c:v>43070</c:v>
                </c:pt>
                <c:pt idx="60">
                  <c:v>43101</c:v>
                </c:pt>
                <c:pt idx="61">
                  <c:v>43132</c:v>
                </c:pt>
                <c:pt idx="62">
                  <c:v>43160</c:v>
                </c:pt>
                <c:pt idx="63">
                  <c:v>43191</c:v>
                </c:pt>
                <c:pt idx="64">
                  <c:v>43221</c:v>
                </c:pt>
                <c:pt idx="65">
                  <c:v>43252</c:v>
                </c:pt>
                <c:pt idx="66">
                  <c:v>43282</c:v>
                </c:pt>
                <c:pt idx="67">
                  <c:v>43313</c:v>
                </c:pt>
                <c:pt idx="68">
                  <c:v>43344</c:v>
                </c:pt>
                <c:pt idx="69">
                  <c:v>43374</c:v>
                </c:pt>
                <c:pt idx="70">
                  <c:v>43405</c:v>
                </c:pt>
                <c:pt idx="71">
                  <c:v>43435</c:v>
                </c:pt>
                <c:pt idx="72">
                  <c:v>43466</c:v>
                </c:pt>
                <c:pt idx="73">
                  <c:v>43497</c:v>
                </c:pt>
                <c:pt idx="74">
                  <c:v>43525</c:v>
                </c:pt>
                <c:pt idx="75">
                  <c:v>43556</c:v>
                </c:pt>
                <c:pt idx="76">
                  <c:v>43586</c:v>
                </c:pt>
                <c:pt idx="77">
                  <c:v>43617</c:v>
                </c:pt>
                <c:pt idx="78">
                  <c:v>43647</c:v>
                </c:pt>
                <c:pt idx="79">
                  <c:v>43678</c:v>
                </c:pt>
                <c:pt idx="80">
                  <c:v>43709</c:v>
                </c:pt>
                <c:pt idx="81">
                  <c:v>43739</c:v>
                </c:pt>
                <c:pt idx="82">
                  <c:v>43770</c:v>
                </c:pt>
                <c:pt idx="83">
                  <c:v>43800</c:v>
                </c:pt>
                <c:pt idx="84">
                  <c:v>43831</c:v>
                </c:pt>
                <c:pt idx="85">
                  <c:v>43862</c:v>
                </c:pt>
                <c:pt idx="86">
                  <c:v>43891</c:v>
                </c:pt>
                <c:pt idx="87">
                  <c:v>43922</c:v>
                </c:pt>
                <c:pt idx="88">
                  <c:v>43952</c:v>
                </c:pt>
                <c:pt idx="89">
                  <c:v>43983</c:v>
                </c:pt>
                <c:pt idx="90">
                  <c:v>44013</c:v>
                </c:pt>
                <c:pt idx="91">
                  <c:v>44044</c:v>
                </c:pt>
                <c:pt idx="92">
                  <c:v>44075</c:v>
                </c:pt>
                <c:pt idx="93">
                  <c:v>44105</c:v>
                </c:pt>
                <c:pt idx="94">
                  <c:v>44136</c:v>
                </c:pt>
                <c:pt idx="95">
                  <c:v>44166</c:v>
                </c:pt>
                <c:pt idx="96">
                  <c:v>44197</c:v>
                </c:pt>
                <c:pt idx="97">
                  <c:v>44228</c:v>
                </c:pt>
                <c:pt idx="98">
                  <c:v>44256</c:v>
                </c:pt>
                <c:pt idx="99">
                  <c:v>44287</c:v>
                </c:pt>
                <c:pt idx="100">
                  <c:v>44317</c:v>
                </c:pt>
                <c:pt idx="101">
                  <c:v>44348</c:v>
                </c:pt>
                <c:pt idx="102">
                  <c:v>44378</c:v>
                </c:pt>
                <c:pt idx="103">
                  <c:v>44409</c:v>
                </c:pt>
                <c:pt idx="104">
                  <c:v>44440</c:v>
                </c:pt>
                <c:pt idx="105">
                  <c:v>44470</c:v>
                </c:pt>
                <c:pt idx="106">
                  <c:v>44501</c:v>
                </c:pt>
                <c:pt idx="107">
                  <c:v>44531</c:v>
                </c:pt>
                <c:pt idx="108">
                  <c:v>44562</c:v>
                </c:pt>
                <c:pt idx="109">
                  <c:v>44593</c:v>
                </c:pt>
                <c:pt idx="110">
                  <c:v>44621</c:v>
                </c:pt>
                <c:pt idx="111">
                  <c:v>44652</c:v>
                </c:pt>
                <c:pt idx="112">
                  <c:v>44682</c:v>
                </c:pt>
                <c:pt idx="113">
                  <c:v>44713</c:v>
                </c:pt>
                <c:pt idx="114">
                  <c:v>44743</c:v>
                </c:pt>
                <c:pt idx="115">
                  <c:v>44774</c:v>
                </c:pt>
                <c:pt idx="116">
                  <c:v>44805</c:v>
                </c:pt>
                <c:pt idx="117">
                  <c:v>44835</c:v>
                </c:pt>
                <c:pt idx="118">
                  <c:v>44866</c:v>
                </c:pt>
                <c:pt idx="119">
                  <c:v>44896</c:v>
                </c:pt>
                <c:pt idx="120">
                  <c:v>44927</c:v>
                </c:pt>
                <c:pt idx="121">
                  <c:v>44958</c:v>
                </c:pt>
                <c:pt idx="122">
                  <c:v>44986</c:v>
                </c:pt>
                <c:pt idx="123">
                  <c:v>45017</c:v>
                </c:pt>
                <c:pt idx="124">
                  <c:v>45047</c:v>
                </c:pt>
                <c:pt idx="125">
                  <c:v>45078</c:v>
                </c:pt>
                <c:pt idx="126">
                  <c:v>45108</c:v>
                </c:pt>
                <c:pt idx="127">
                  <c:v>45139</c:v>
                </c:pt>
                <c:pt idx="128">
                  <c:v>45170</c:v>
                </c:pt>
                <c:pt idx="129">
                  <c:v>45200</c:v>
                </c:pt>
                <c:pt idx="130">
                  <c:v>45231</c:v>
                </c:pt>
                <c:pt idx="131">
                  <c:v>45261</c:v>
                </c:pt>
                <c:pt idx="132">
                  <c:v>45292</c:v>
                </c:pt>
                <c:pt idx="133">
                  <c:v>45323</c:v>
                </c:pt>
                <c:pt idx="134">
                  <c:v>45352</c:v>
                </c:pt>
                <c:pt idx="135">
                  <c:v>45383</c:v>
                </c:pt>
                <c:pt idx="136">
                  <c:v>45413</c:v>
                </c:pt>
                <c:pt idx="137">
                  <c:v>45444</c:v>
                </c:pt>
                <c:pt idx="138">
                  <c:v>45474</c:v>
                </c:pt>
                <c:pt idx="139">
                  <c:v>45505</c:v>
                </c:pt>
                <c:pt idx="140">
                  <c:v>45536</c:v>
                </c:pt>
                <c:pt idx="141">
                  <c:v>45566</c:v>
                </c:pt>
                <c:pt idx="142">
                  <c:v>45597</c:v>
                </c:pt>
                <c:pt idx="143">
                  <c:v>45627</c:v>
                </c:pt>
                <c:pt idx="144">
                  <c:v>45658</c:v>
                </c:pt>
                <c:pt idx="145">
                  <c:v>45689</c:v>
                </c:pt>
                <c:pt idx="146">
                  <c:v>45717</c:v>
                </c:pt>
                <c:pt idx="147">
                  <c:v>45748</c:v>
                </c:pt>
                <c:pt idx="148">
                  <c:v>45778</c:v>
                </c:pt>
                <c:pt idx="149">
                  <c:v>45809</c:v>
                </c:pt>
                <c:pt idx="150">
                  <c:v>45839</c:v>
                </c:pt>
                <c:pt idx="151">
                  <c:v>45870</c:v>
                </c:pt>
                <c:pt idx="152">
                  <c:v>45901</c:v>
                </c:pt>
                <c:pt idx="153">
                  <c:v>45931</c:v>
                </c:pt>
                <c:pt idx="154">
                  <c:v>45962</c:v>
                </c:pt>
                <c:pt idx="155">
                  <c:v>45992</c:v>
                </c:pt>
                <c:pt idx="156">
                  <c:v>46023</c:v>
                </c:pt>
                <c:pt idx="157">
                  <c:v>46054</c:v>
                </c:pt>
                <c:pt idx="158">
                  <c:v>46082</c:v>
                </c:pt>
                <c:pt idx="159">
                  <c:v>46113</c:v>
                </c:pt>
                <c:pt idx="160">
                  <c:v>46143</c:v>
                </c:pt>
                <c:pt idx="161">
                  <c:v>46174</c:v>
                </c:pt>
                <c:pt idx="162">
                  <c:v>46204</c:v>
                </c:pt>
                <c:pt idx="163">
                  <c:v>46235</c:v>
                </c:pt>
                <c:pt idx="164">
                  <c:v>46266</c:v>
                </c:pt>
                <c:pt idx="165">
                  <c:v>46296</c:v>
                </c:pt>
                <c:pt idx="166">
                  <c:v>46327</c:v>
                </c:pt>
                <c:pt idx="167">
                  <c:v>46357</c:v>
                </c:pt>
                <c:pt idx="168">
                  <c:v>46388</c:v>
                </c:pt>
                <c:pt idx="169">
                  <c:v>46419</c:v>
                </c:pt>
                <c:pt idx="170">
                  <c:v>46447</c:v>
                </c:pt>
                <c:pt idx="171">
                  <c:v>46478</c:v>
                </c:pt>
                <c:pt idx="172">
                  <c:v>46508</c:v>
                </c:pt>
                <c:pt idx="173">
                  <c:v>46539</c:v>
                </c:pt>
                <c:pt idx="174">
                  <c:v>46569</c:v>
                </c:pt>
                <c:pt idx="175">
                  <c:v>46600</c:v>
                </c:pt>
                <c:pt idx="176">
                  <c:v>46631</c:v>
                </c:pt>
                <c:pt idx="177">
                  <c:v>46661</c:v>
                </c:pt>
                <c:pt idx="178">
                  <c:v>46692</c:v>
                </c:pt>
                <c:pt idx="179">
                  <c:v>46722</c:v>
                </c:pt>
                <c:pt idx="180">
                  <c:v>46753</c:v>
                </c:pt>
                <c:pt idx="181">
                  <c:v>46784</c:v>
                </c:pt>
                <c:pt idx="182">
                  <c:v>46813</c:v>
                </c:pt>
                <c:pt idx="183">
                  <c:v>46844</c:v>
                </c:pt>
                <c:pt idx="184">
                  <c:v>46874</c:v>
                </c:pt>
                <c:pt idx="185">
                  <c:v>46905</c:v>
                </c:pt>
                <c:pt idx="186">
                  <c:v>46935</c:v>
                </c:pt>
                <c:pt idx="187">
                  <c:v>46966</c:v>
                </c:pt>
                <c:pt idx="188">
                  <c:v>46997</c:v>
                </c:pt>
                <c:pt idx="189">
                  <c:v>47027</c:v>
                </c:pt>
                <c:pt idx="190">
                  <c:v>47058</c:v>
                </c:pt>
                <c:pt idx="191">
                  <c:v>47088</c:v>
                </c:pt>
                <c:pt idx="192">
                  <c:v>47119</c:v>
                </c:pt>
                <c:pt idx="193">
                  <c:v>47150</c:v>
                </c:pt>
                <c:pt idx="194">
                  <c:v>47178</c:v>
                </c:pt>
                <c:pt idx="195">
                  <c:v>47209</c:v>
                </c:pt>
                <c:pt idx="196">
                  <c:v>47239</c:v>
                </c:pt>
                <c:pt idx="197">
                  <c:v>47270</c:v>
                </c:pt>
                <c:pt idx="198">
                  <c:v>47300</c:v>
                </c:pt>
                <c:pt idx="199">
                  <c:v>47331</c:v>
                </c:pt>
                <c:pt idx="200">
                  <c:v>47362</c:v>
                </c:pt>
                <c:pt idx="201">
                  <c:v>47392</c:v>
                </c:pt>
                <c:pt idx="202">
                  <c:v>47423</c:v>
                </c:pt>
                <c:pt idx="203">
                  <c:v>47453</c:v>
                </c:pt>
                <c:pt idx="204">
                  <c:v>47484</c:v>
                </c:pt>
                <c:pt idx="205">
                  <c:v>47515</c:v>
                </c:pt>
                <c:pt idx="206">
                  <c:v>47543</c:v>
                </c:pt>
                <c:pt idx="207">
                  <c:v>47574</c:v>
                </c:pt>
                <c:pt idx="208">
                  <c:v>47604</c:v>
                </c:pt>
                <c:pt idx="209">
                  <c:v>47635</c:v>
                </c:pt>
                <c:pt idx="210">
                  <c:v>47665</c:v>
                </c:pt>
                <c:pt idx="211">
                  <c:v>47696</c:v>
                </c:pt>
                <c:pt idx="212">
                  <c:v>47727</c:v>
                </c:pt>
                <c:pt idx="213">
                  <c:v>47757</c:v>
                </c:pt>
                <c:pt idx="214">
                  <c:v>47788</c:v>
                </c:pt>
                <c:pt idx="215">
                  <c:v>47818</c:v>
                </c:pt>
                <c:pt idx="216">
                  <c:v>47849</c:v>
                </c:pt>
                <c:pt idx="217">
                  <c:v>47880</c:v>
                </c:pt>
                <c:pt idx="218">
                  <c:v>47908</c:v>
                </c:pt>
                <c:pt idx="219">
                  <c:v>47939</c:v>
                </c:pt>
                <c:pt idx="220">
                  <c:v>47969</c:v>
                </c:pt>
                <c:pt idx="221">
                  <c:v>48000</c:v>
                </c:pt>
                <c:pt idx="222">
                  <c:v>48030</c:v>
                </c:pt>
                <c:pt idx="223">
                  <c:v>48061</c:v>
                </c:pt>
                <c:pt idx="224">
                  <c:v>48092</c:v>
                </c:pt>
                <c:pt idx="225">
                  <c:v>48122</c:v>
                </c:pt>
                <c:pt idx="226">
                  <c:v>48153</c:v>
                </c:pt>
                <c:pt idx="227">
                  <c:v>48183</c:v>
                </c:pt>
                <c:pt idx="228">
                  <c:v>48214</c:v>
                </c:pt>
                <c:pt idx="229">
                  <c:v>48245</c:v>
                </c:pt>
                <c:pt idx="230">
                  <c:v>48274</c:v>
                </c:pt>
                <c:pt idx="231">
                  <c:v>48305</c:v>
                </c:pt>
                <c:pt idx="232">
                  <c:v>48335</c:v>
                </c:pt>
                <c:pt idx="233">
                  <c:v>48366</c:v>
                </c:pt>
                <c:pt idx="234">
                  <c:v>48396</c:v>
                </c:pt>
                <c:pt idx="235">
                  <c:v>48427</c:v>
                </c:pt>
                <c:pt idx="236">
                  <c:v>48458</c:v>
                </c:pt>
                <c:pt idx="237">
                  <c:v>48488</c:v>
                </c:pt>
                <c:pt idx="238">
                  <c:v>48519</c:v>
                </c:pt>
                <c:pt idx="239">
                  <c:v>48549</c:v>
                </c:pt>
                <c:pt idx="240">
                  <c:v>48580</c:v>
                </c:pt>
                <c:pt idx="241">
                  <c:v>48611</c:v>
                </c:pt>
                <c:pt idx="242">
                  <c:v>48639</c:v>
                </c:pt>
                <c:pt idx="243">
                  <c:v>48670</c:v>
                </c:pt>
                <c:pt idx="244">
                  <c:v>48700</c:v>
                </c:pt>
                <c:pt idx="245">
                  <c:v>48731</c:v>
                </c:pt>
                <c:pt idx="246">
                  <c:v>48761</c:v>
                </c:pt>
                <c:pt idx="247">
                  <c:v>48792</c:v>
                </c:pt>
                <c:pt idx="248">
                  <c:v>48823</c:v>
                </c:pt>
                <c:pt idx="249">
                  <c:v>48853</c:v>
                </c:pt>
                <c:pt idx="250">
                  <c:v>48884</c:v>
                </c:pt>
                <c:pt idx="251">
                  <c:v>48914</c:v>
                </c:pt>
                <c:pt idx="252">
                  <c:v>48945</c:v>
                </c:pt>
                <c:pt idx="253">
                  <c:v>48976</c:v>
                </c:pt>
                <c:pt idx="254">
                  <c:v>49004</c:v>
                </c:pt>
                <c:pt idx="255">
                  <c:v>49035</c:v>
                </c:pt>
                <c:pt idx="256">
                  <c:v>49065</c:v>
                </c:pt>
                <c:pt idx="257">
                  <c:v>49096</c:v>
                </c:pt>
                <c:pt idx="258">
                  <c:v>49126</c:v>
                </c:pt>
                <c:pt idx="259">
                  <c:v>49157</c:v>
                </c:pt>
                <c:pt idx="260">
                  <c:v>49188</c:v>
                </c:pt>
                <c:pt idx="261">
                  <c:v>49218</c:v>
                </c:pt>
                <c:pt idx="262">
                  <c:v>49249</c:v>
                </c:pt>
                <c:pt idx="263">
                  <c:v>49279</c:v>
                </c:pt>
                <c:pt idx="264">
                  <c:v>49310</c:v>
                </c:pt>
                <c:pt idx="265">
                  <c:v>49341</c:v>
                </c:pt>
                <c:pt idx="266">
                  <c:v>49369</c:v>
                </c:pt>
                <c:pt idx="267">
                  <c:v>49400</c:v>
                </c:pt>
                <c:pt idx="268">
                  <c:v>49430</c:v>
                </c:pt>
                <c:pt idx="269">
                  <c:v>49461</c:v>
                </c:pt>
                <c:pt idx="270">
                  <c:v>49491</c:v>
                </c:pt>
                <c:pt idx="271">
                  <c:v>49522</c:v>
                </c:pt>
                <c:pt idx="272">
                  <c:v>49553</c:v>
                </c:pt>
                <c:pt idx="273">
                  <c:v>49583</c:v>
                </c:pt>
                <c:pt idx="274">
                  <c:v>49614</c:v>
                </c:pt>
                <c:pt idx="275">
                  <c:v>49644</c:v>
                </c:pt>
                <c:pt idx="276">
                  <c:v>49675</c:v>
                </c:pt>
                <c:pt idx="277">
                  <c:v>49706</c:v>
                </c:pt>
                <c:pt idx="278">
                  <c:v>49735</c:v>
                </c:pt>
                <c:pt idx="279">
                  <c:v>49766</c:v>
                </c:pt>
                <c:pt idx="280">
                  <c:v>49796</c:v>
                </c:pt>
                <c:pt idx="281">
                  <c:v>49827</c:v>
                </c:pt>
                <c:pt idx="282">
                  <c:v>49857</c:v>
                </c:pt>
                <c:pt idx="283">
                  <c:v>49888</c:v>
                </c:pt>
                <c:pt idx="284">
                  <c:v>49919</c:v>
                </c:pt>
                <c:pt idx="285">
                  <c:v>49949</c:v>
                </c:pt>
                <c:pt idx="286">
                  <c:v>49980</c:v>
                </c:pt>
                <c:pt idx="287">
                  <c:v>50010</c:v>
                </c:pt>
              </c:numCache>
            </c:numRef>
          </c:cat>
          <c:val>
            <c:numRef>
              <c:f>'Расчёт (кг)'!$AJ$6:$AJ$293</c:f>
              <c:numCache>
                <c:formatCode>#\ ##0;;</c:formatCode>
                <c:ptCount val="28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numCache>
            </c:numRef>
          </c:val>
          <c:smooth val="0"/>
          <c:extLst>
            <c:ext xmlns:c16="http://schemas.microsoft.com/office/drawing/2014/chart" uri="{C3380CC4-5D6E-409C-BE32-E72D297353CC}">
              <c16:uniqueId val="{00000002-58DC-4C19-AD49-9705938BFFDA}"/>
            </c:ext>
          </c:extLst>
        </c:ser>
        <c:ser>
          <c:idx val="0"/>
          <c:order val="3"/>
          <c:tx>
            <c:strRef>
              <c:f>'Расчёт (кг)'!$AK$5</c:f>
              <c:strCache>
                <c:ptCount val="1"/>
                <c:pt idx="0">
                  <c:v>Экспресс исх</c:v>
                </c:pt>
              </c:strCache>
            </c:strRef>
          </c:tx>
          <c:marker>
            <c:symbol val="none"/>
          </c:marker>
          <c:cat>
            <c:numRef>
              <c:f>'Расчёт (кг)'!$C$6:$C$293</c:f>
              <c:numCache>
                <c:formatCode>mmm\-yy</c:formatCode>
                <c:ptCount val="288"/>
                <c:pt idx="0">
                  <c:v>41275</c:v>
                </c:pt>
                <c:pt idx="1">
                  <c:v>41306</c:v>
                </c:pt>
                <c:pt idx="2">
                  <c:v>41334</c:v>
                </c:pt>
                <c:pt idx="3">
                  <c:v>41365</c:v>
                </c:pt>
                <c:pt idx="4">
                  <c:v>41395</c:v>
                </c:pt>
                <c:pt idx="5">
                  <c:v>41426</c:v>
                </c:pt>
                <c:pt idx="6">
                  <c:v>41456</c:v>
                </c:pt>
                <c:pt idx="7">
                  <c:v>41487</c:v>
                </c:pt>
                <c:pt idx="8">
                  <c:v>41518</c:v>
                </c:pt>
                <c:pt idx="9">
                  <c:v>41548</c:v>
                </c:pt>
                <c:pt idx="10">
                  <c:v>41579</c:v>
                </c:pt>
                <c:pt idx="11">
                  <c:v>41609</c:v>
                </c:pt>
                <c:pt idx="12">
                  <c:v>41640</c:v>
                </c:pt>
                <c:pt idx="13">
                  <c:v>41671</c:v>
                </c:pt>
                <c:pt idx="14">
                  <c:v>41699</c:v>
                </c:pt>
                <c:pt idx="15">
                  <c:v>41730</c:v>
                </c:pt>
                <c:pt idx="16">
                  <c:v>41760</c:v>
                </c:pt>
                <c:pt idx="17">
                  <c:v>41791</c:v>
                </c:pt>
                <c:pt idx="18">
                  <c:v>41821</c:v>
                </c:pt>
                <c:pt idx="19">
                  <c:v>41852</c:v>
                </c:pt>
                <c:pt idx="20">
                  <c:v>41883</c:v>
                </c:pt>
                <c:pt idx="21">
                  <c:v>41913</c:v>
                </c:pt>
                <c:pt idx="22">
                  <c:v>41944</c:v>
                </c:pt>
                <c:pt idx="23">
                  <c:v>41974</c:v>
                </c:pt>
                <c:pt idx="24">
                  <c:v>42005</c:v>
                </c:pt>
                <c:pt idx="25">
                  <c:v>42036</c:v>
                </c:pt>
                <c:pt idx="26">
                  <c:v>42064</c:v>
                </c:pt>
                <c:pt idx="27">
                  <c:v>42095</c:v>
                </c:pt>
                <c:pt idx="28">
                  <c:v>42125</c:v>
                </c:pt>
                <c:pt idx="29">
                  <c:v>42156</c:v>
                </c:pt>
                <c:pt idx="30">
                  <c:v>42186</c:v>
                </c:pt>
                <c:pt idx="31">
                  <c:v>42217</c:v>
                </c:pt>
                <c:pt idx="32">
                  <c:v>42248</c:v>
                </c:pt>
                <c:pt idx="33">
                  <c:v>42278</c:v>
                </c:pt>
                <c:pt idx="34">
                  <c:v>42309</c:v>
                </c:pt>
                <c:pt idx="35">
                  <c:v>42339</c:v>
                </c:pt>
                <c:pt idx="36">
                  <c:v>42370</c:v>
                </c:pt>
                <c:pt idx="37">
                  <c:v>42401</c:v>
                </c:pt>
                <c:pt idx="38">
                  <c:v>42430</c:v>
                </c:pt>
                <c:pt idx="39">
                  <c:v>42461</c:v>
                </c:pt>
                <c:pt idx="40">
                  <c:v>42491</c:v>
                </c:pt>
                <c:pt idx="41">
                  <c:v>42522</c:v>
                </c:pt>
                <c:pt idx="42">
                  <c:v>42552</c:v>
                </c:pt>
                <c:pt idx="43">
                  <c:v>42583</c:v>
                </c:pt>
                <c:pt idx="44">
                  <c:v>42614</c:v>
                </c:pt>
                <c:pt idx="45">
                  <c:v>42644</c:v>
                </c:pt>
                <c:pt idx="46">
                  <c:v>42675</c:v>
                </c:pt>
                <c:pt idx="47">
                  <c:v>42705</c:v>
                </c:pt>
                <c:pt idx="48">
                  <c:v>42736</c:v>
                </c:pt>
                <c:pt idx="49">
                  <c:v>42767</c:v>
                </c:pt>
                <c:pt idx="50">
                  <c:v>42795</c:v>
                </c:pt>
                <c:pt idx="51">
                  <c:v>42826</c:v>
                </c:pt>
                <c:pt idx="52">
                  <c:v>42856</c:v>
                </c:pt>
                <c:pt idx="53">
                  <c:v>42887</c:v>
                </c:pt>
                <c:pt idx="54">
                  <c:v>42917</c:v>
                </c:pt>
                <c:pt idx="55">
                  <c:v>42948</c:v>
                </c:pt>
                <c:pt idx="56">
                  <c:v>42979</c:v>
                </c:pt>
                <c:pt idx="57">
                  <c:v>43009</c:v>
                </c:pt>
                <c:pt idx="58">
                  <c:v>43040</c:v>
                </c:pt>
                <c:pt idx="59">
                  <c:v>43070</c:v>
                </c:pt>
                <c:pt idx="60">
                  <c:v>43101</c:v>
                </c:pt>
                <c:pt idx="61">
                  <c:v>43132</c:v>
                </c:pt>
                <c:pt idx="62">
                  <c:v>43160</c:v>
                </c:pt>
                <c:pt idx="63">
                  <c:v>43191</c:v>
                </c:pt>
                <c:pt idx="64">
                  <c:v>43221</c:v>
                </c:pt>
                <c:pt idx="65">
                  <c:v>43252</c:v>
                </c:pt>
                <c:pt idx="66">
                  <c:v>43282</c:v>
                </c:pt>
                <c:pt idx="67">
                  <c:v>43313</c:v>
                </c:pt>
                <c:pt idx="68">
                  <c:v>43344</c:v>
                </c:pt>
                <c:pt idx="69">
                  <c:v>43374</c:v>
                </c:pt>
                <c:pt idx="70">
                  <c:v>43405</c:v>
                </c:pt>
                <c:pt idx="71">
                  <c:v>43435</c:v>
                </c:pt>
                <c:pt idx="72">
                  <c:v>43466</c:v>
                </c:pt>
                <c:pt idx="73">
                  <c:v>43497</c:v>
                </c:pt>
                <c:pt idx="74">
                  <c:v>43525</c:v>
                </c:pt>
                <c:pt idx="75">
                  <c:v>43556</c:v>
                </c:pt>
                <c:pt idx="76">
                  <c:v>43586</c:v>
                </c:pt>
                <c:pt idx="77">
                  <c:v>43617</c:v>
                </c:pt>
                <c:pt idx="78">
                  <c:v>43647</c:v>
                </c:pt>
                <c:pt idx="79">
                  <c:v>43678</c:v>
                </c:pt>
                <c:pt idx="80">
                  <c:v>43709</c:v>
                </c:pt>
                <c:pt idx="81">
                  <c:v>43739</c:v>
                </c:pt>
                <c:pt idx="82">
                  <c:v>43770</c:v>
                </c:pt>
                <c:pt idx="83">
                  <c:v>43800</c:v>
                </c:pt>
                <c:pt idx="84">
                  <c:v>43831</c:v>
                </c:pt>
                <c:pt idx="85">
                  <c:v>43862</c:v>
                </c:pt>
                <c:pt idx="86">
                  <c:v>43891</c:v>
                </c:pt>
                <c:pt idx="87">
                  <c:v>43922</c:v>
                </c:pt>
                <c:pt idx="88">
                  <c:v>43952</c:v>
                </c:pt>
                <c:pt idx="89">
                  <c:v>43983</c:v>
                </c:pt>
                <c:pt idx="90">
                  <c:v>44013</c:v>
                </c:pt>
                <c:pt idx="91">
                  <c:v>44044</c:v>
                </c:pt>
                <c:pt idx="92">
                  <c:v>44075</c:v>
                </c:pt>
                <c:pt idx="93">
                  <c:v>44105</c:v>
                </c:pt>
                <c:pt idx="94">
                  <c:v>44136</c:v>
                </c:pt>
                <c:pt idx="95">
                  <c:v>44166</c:v>
                </c:pt>
                <c:pt idx="96">
                  <c:v>44197</c:v>
                </c:pt>
                <c:pt idx="97">
                  <c:v>44228</c:v>
                </c:pt>
                <c:pt idx="98">
                  <c:v>44256</c:v>
                </c:pt>
                <c:pt idx="99">
                  <c:v>44287</c:v>
                </c:pt>
                <c:pt idx="100">
                  <c:v>44317</c:v>
                </c:pt>
                <c:pt idx="101">
                  <c:v>44348</c:v>
                </c:pt>
                <c:pt idx="102">
                  <c:v>44378</c:v>
                </c:pt>
                <c:pt idx="103">
                  <c:v>44409</c:v>
                </c:pt>
                <c:pt idx="104">
                  <c:v>44440</c:v>
                </c:pt>
                <c:pt idx="105">
                  <c:v>44470</c:v>
                </c:pt>
                <c:pt idx="106">
                  <c:v>44501</c:v>
                </c:pt>
                <c:pt idx="107">
                  <c:v>44531</c:v>
                </c:pt>
                <c:pt idx="108">
                  <c:v>44562</c:v>
                </c:pt>
                <c:pt idx="109">
                  <c:v>44593</c:v>
                </c:pt>
                <c:pt idx="110">
                  <c:v>44621</c:v>
                </c:pt>
                <c:pt idx="111">
                  <c:v>44652</c:v>
                </c:pt>
                <c:pt idx="112">
                  <c:v>44682</c:v>
                </c:pt>
                <c:pt idx="113">
                  <c:v>44713</c:v>
                </c:pt>
                <c:pt idx="114">
                  <c:v>44743</c:v>
                </c:pt>
                <c:pt idx="115">
                  <c:v>44774</c:v>
                </c:pt>
                <c:pt idx="116">
                  <c:v>44805</c:v>
                </c:pt>
                <c:pt idx="117">
                  <c:v>44835</c:v>
                </c:pt>
                <c:pt idx="118">
                  <c:v>44866</c:v>
                </c:pt>
                <c:pt idx="119">
                  <c:v>44896</c:v>
                </c:pt>
                <c:pt idx="120">
                  <c:v>44927</c:v>
                </c:pt>
                <c:pt idx="121">
                  <c:v>44958</c:v>
                </c:pt>
                <c:pt idx="122">
                  <c:v>44986</c:v>
                </c:pt>
                <c:pt idx="123">
                  <c:v>45017</c:v>
                </c:pt>
                <c:pt idx="124">
                  <c:v>45047</c:v>
                </c:pt>
                <c:pt idx="125">
                  <c:v>45078</c:v>
                </c:pt>
                <c:pt idx="126">
                  <c:v>45108</c:v>
                </c:pt>
                <c:pt idx="127">
                  <c:v>45139</c:v>
                </c:pt>
                <c:pt idx="128">
                  <c:v>45170</c:v>
                </c:pt>
                <c:pt idx="129">
                  <c:v>45200</c:v>
                </c:pt>
                <c:pt idx="130">
                  <c:v>45231</c:v>
                </c:pt>
                <c:pt idx="131">
                  <c:v>45261</c:v>
                </c:pt>
                <c:pt idx="132">
                  <c:v>45292</c:v>
                </c:pt>
                <c:pt idx="133">
                  <c:v>45323</c:v>
                </c:pt>
                <c:pt idx="134">
                  <c:v>45352</c:v>
                </c:pt>
                <c:pt idx="135">
                  <c:v>45383</c:v>
                </c:pt>
                <c:pt idx="136">
                  <c:v>45413</c:v>
                </c:pt>
                <c:pt idx="137">
                  <c:v>45444</c:v>
                </c:pt>
                <c:pt idx="138">
                  <c:v>45474</c:v>
                </c:pt>
                <c:pt idx="139">
                  <c:v>45505</c:v>
                </c:pt>
                <c:pt idx="140">
                  <c:v>45536</c:v>
                </c:pt>
                <c:pt idx="141">
                  <c:v>45566</c:v>
                </c:pt>
                <c:pt idx="142">
                  <c:v>45597</c:v>
                </c:pt>
                <c:pt idx="143">
                  <c:v>45627</c:v>
                </c:pt>
                <c:pt idx="144">
                  <c:v>45658</c:v>
                </c:pt>
                <c:pt idx="145">
                  <c:v>45689</c:v>
                </c:pt>
                <c:pt idx="146">
                  <c:v>45717</c:v>
                </c:pt>
                <c:pt idx="147">
                  <c:v>45748</c:v>
                </c:pt>
                <c:pt idx="148">
                  <c:v>45778</c:v>
                </c:pt>
                <c:pt idx="149">
                  <c:v>45809</c:v>
                </c:pt>
                <c:pt idx="150">
                  <c:v>45839</c:v>
                </c:pt>
                <c:pt idx="151">
                  <c:v>45870</c:v>
                </c:pt>
                <c:pt idx="152">
                  <c:v>45901</c:v>
                </c:pt>
                <c:pt idx="153">
                  <c:v>45931</c:v>
                </c:pt>
                <c:pt idx="154">
                  <c:v>45962</c:v>
                </c:pt>
                <c:pt idx="155">
                  <c:v>45992</c:v>
                </c:pt>
                <c:pt idx="156">
                  <c:v>46023</c:v>
                </c:pt>
                <c:pt idx="157">
                  <c:v>46054</c:v>
                </c:pt>
                <c:pt idx="158">
                  <c:v>46082</c:v>
                </c:pt>
                <c:pt idx="159">
                  <c:v>46113</c:v>
                </c:pt>
                <c:pt idx="160">
                  <c:v>46143</c:v>
                </c:pt>
                <c:pt idx="161">
                  <c:v>46174</c:v>
                </c:pt>
                <c:pt idx="162">
                  <c:v>46204</c:v>
                </c:pt>
                <c:pt idx="163">
                  <c:v>46235</c:v>
                </c:pt>
                <c:pt idx="164">
                  <c:v>46266</c:v>
                </c:pt>
                <c:pt idx="165">
                  <c:v>46296</c:v>
                </c:pt>
                <c:pt idx="166">
                  <c:v>46327</c:v>
                </c:pt>
                <c:pt idx="167">
                  <c:v>46357</c:v>
                </c:pt>
                <c:pt idx="168">
                  <c:v>46388</c:v>
                </c:pt>
                <c:pt idx="169">
                  <c:v>46419</c:v>
                </c:pt>
                <c:pt idx="170">
                  <c:v>46447</c:v>
                </c:pt>
                <c:pt idx="171">
                  <c:v>46478</c:v>
                </c:pt>
                <c:pt idx="172">
                  <c:v>46508</c:v>
                </c:pt>
                <c:pt idx="173">
                  <c:v>46539</c:v>
                </c:pt>
                <c:pt idx="174">
                  <c:v>46569</c:v>
                </c:pt>
                <c:pt idx="175">
                  <c:v>46600</c:v>
                </c:pt>
                <c:pt idx="176">
                  <c:v>46631</c:v>
                </c:pt>
                <c:pt idx="177">
                  <c:v>46661</c:v>
                </c:pt>
                <c:pt idx="178">
                  <c:v>46692</c:v>
                </c:pt>
                <c:pt idx="179">
                  <c:v>46722</c:v>
                </c:pt>
                <c:pt idx="180">
                  <c:v>46753</c:v>
                </c:pt>
                <c:pt idx="181">
                  <c:v>46784</c:v>
                </c:pt>
                <c:pt idx="182">
                  <c:v>46813</c:v>
                </c:pt>
                <c:pt idx="183">
                  <c:v>46844</c:v>
                </c:pt>
                <c:pt idx="184">
                  <c:v>46874</c:v>
                </c:pt>
                <c:pt idx="185">
                  <c:v>46905</c:v>
                </c:pt>
                <c:pt idx="186">
                  <c:v>46935</c:v>
                </c:pt>
                <c:pt idx="187">
                  <c:v>46966</c:v>
                </c:pt>
                <c:pt idx="188">
                  <c:v>46997</c:v>
                </c:pt>
                <c:pt idx="189">
                  <c:v>47027</c:v>
                </c:pt>
                <c:pt idx="190">
                  <c:v>47058</c:v>
                </c:pt>
                <c:pt idx="191">
                  <c:v>47088</c:v>
                </c:pt>
                <c:pt idx="192">
                  <c:v>47119</c:v>
                </c:pt>
                <c:pt idx="193">
                  <c:v>47150</c:v>
                </c:pt>
                <c:pt idx="194">
                  <c:v>47178</c:v>
                </c:pt>
                <c:pt idx="195">
                  <c:v>47209</c:v>
                </c:pt>
                <c:pt idx="196">
                  <c:v>47239</c:v>
                </c:pt>
                <c:pt idx="197">
                  <c:v>47270</c:v>
                </c:pt>
                <c:pt idx="198">
                  <c:v>47300</c:v>
                </c:pt>
                <c:pt idx="199">
                  <c:v>47331</c:v>
                </c:pt>
                <c:pt idx="200">
                  <c:v>47362</c:v>
                </c:pt>
                <c:pt idx="201">
                  <c:v>47392</c:v>
                </c:pt>
                <c:pt idx="202">
                  <c:v>47423</c:v>
                </c:pt>
                <c:pt idx="203">
                  <c:v>47453</c:v>
                </c:pt>
                <c:pt idx="204">
                  <c:v>47484</c:v>
                </c:pt>
                <c:pt idx="205">
                  <c:v>47515</c:v>
                </c:pt>
                <c:pt idx="206">
                  <c:v>47543</c:v>
                </c:pt>
                <c:pt idx="207">
                  <c:v>47574</c:v>
                </c:pt>
                <c:pt idx="208">
                  <c:v>47604</c:v>
                </c:pt>
                <c:pt idx="209">
                  <c:v>47635</c:v>
                </c:pt>
                <c:pt idx="210">
                  <c:v>47665</c:v>
                </c:pt>
                <c:pt idx="211">
                  <c:v>47696</c:v>
                </c:pt>
                <c:pt idx="212">
                  <c:v>47727</c:v>
                </c:pt>
                <c:pt idx="213">
                  <c:v>47757</c:v>
                </c:pt>
                <c:pt idx="214">
                  <c:v>47788</c:v>
                </c:pt>
                <c:pt idx="215">
                  <c:v>47818</c:v>
                </c:pt>
                <c:pt idx="216">
                  <c:v>47849</c:v>
                </c:pt>
                <c:pt idx="217">
                  <c:v>47880</c:v>
                </c:pt>
                <c:pt idx="218">
                  <c:v>47908</c:v>
                </c:pt>
                <c:pt idx="219">
                  <c:v>47939</c:v>
                </c:pt>
                <c:pt idx="220">
                  <c:v>47969</c:v>
                </c:pt>
                <c:pt idx="221">
                  <c:v>48000</c:v>
                </c:pt>
                <c:pt idx="222">
                  <c:v>48030</c:v>
                </c:pt>
                <c:pt idx="223">
                  <c:v>48061</c:v>
                </c:pt>
                <c:pt idx="224">
                  <c:v>48092</c:v>
                </c:pt>
                <c:pt idx="225">
                  <c:v>48122</c:v>
                </c:pt>
                <c:pt idx="226">
                  <c:v>48153</c:v>
                </c:pt>
                <c:pt idx="227">
                  <c:v>48183</c:v>
                </c:pt>
                <c:pt idx="228">
                  <c:v>48214</c:v>
                </c:pt>
                <c:pt idx="229">
                  <c:v>48245</c:v>
                </c:pt>
                <c:pt idx="230">
                  <c:v>48274</c:v>
                </c:pt>
                <c:pt idx="231">
                  <c:v>48305</c:v>
                </c:pt>
                <c:pt idx="232">
                  <c:v>48335</c:v>
                </c:pt>
                <c:pt idx="233">
                  <c:v>48366</c:v>
                </c:pt>
                <c:pt idx="234">
                  <c:v>48396</c:v>
                </c:pt>
                <c:pt idx="235">
                  <c:v>48427</c:v>
                </c:pt>
                <c:pt idx="236">
                  <c:v>48458</c:v>
                </c:pt>
                <c:pt idx="237">
                  <c:v>48488</c:v>
                </c:pt>
                <c:pt idx="238">
                  <c:v>48519</c:v>
                </c:pt>
                <c:pt idx="239">
                  <c:v>48549</c:v>
                </c:pt>
                <c:pt idx="240">
                  <c:v>48580</c:v>
                </c:pt>
                <c:pt idx="241">
                  <c:v>48611</c:v>
                </c:pt>
                <c:pt idx="242">
                  <c:v>48639</c:v>
                </c:pt>
                <c:pt idx="243">
                  <c:v>48670</c:v>
                </c:pt>
                <c:pt idx="244">
                  <c:v>48700</c:v>
                </c:pt>
                <c:pt idx="245">
                  <c:v>48731</c:v>
                </c:pt>
                <c:pt idx="246">
                  <c:v>48761</c:v>
                </c:pt>
                <c:pt idx="247">
                  <c:v>48792</c:v>
                </c:pt>
                <c:pt idx="248">
                  <c:v>48823</c:v>
                </c:pt>
                <c:pt idx="249">
                  <c:v>48853</c:v>
                </c:pt>
                <c:pt idx="250">
                  <c:v>48884</c:v>
                </c:pt>
                <c:pt idx="251">
                  <c:v>48914</c:v>
                </c:pt>
                <c:pt idx="252">
                  <c:v>48945</c:v>
                </c:pt>
                <c:pt idx="253">
                  <c:v>48976</c:v>
                </c:pt>
                <c:pt idx="254">
                  <c:v>49004</c:v>
                </c:pt>
                <c:pt idx="255">
                  <c:v>49035</c:v>
                </c:pt>
                <c:pt idx="256">
                  <c:v>49065</c:v>
                </c:pt>
                <c:pt idx="257">
                  <c:v>49096</c:v>
                </c:pt>
                <c:pt idx="258">
                  <c:v>49126</c:v>
                </c:pt>
                <c:pt idx="259">
                  <c:v>49157</c:v>
                </c:pt>
                <c:pt idx="260">
                  <c:v>49188</c:v>
                </c:pt>
                <c:pt idx="261">
                  <c:v>49218</c:v>
                </c:pt>
                <c:pt idx="262">
                  <c:v>49249</c:v>
                </c:pt>
                <c:pt idx="263">
                  <c:v>49279</c:v>
                </c:pt>
                <c:pt idx="264">
                  <c:v>49310</c:v>
                </c:pt>
                <c:pt idx="265">
                  <c:v>49341</c:v>
                </c:pt>
                <c:pt idx="266">
                  <c:v>49369</c:v>
                </c:pt>
                <c:pt idx="267">
                  <c:v>49400</c:v>
                </c:pt>
                <c:pt idx="268">
                  <c:v>49430</c:v>
                </c:pt>
                <c:pt idx="269">
                  <c:v>49461</c:v>
                </c:pt>
                <c:pt idx="270">
                  <c:v>49491</c:v>
                </c:pt>
                <c:pt idx="271">
                  <c:v>49522</c:v>
                </c:pt>
                <c:pt idx="272">
                  <c:v>49553</c:v>
                </c:pt>
                <c:pt idx="273">
                  <c:v>49583</c:v>
                </c:pt>
                <c:pt idx="274">
                  <c:v>49614</c:v>
                </c:pt>
                <c:pt idx="275">
                  <c:v>49644</c:v>
                </c:pt>
                <c:pt idx="276">
                  <c:v>49675</c:v>
                </c:pt>
                <c:pt idx="277">
                  <c:v>49706</c:v>
                </c:pt>
                <c:pt idx="278">
                  <c:v>49735</c:v>
                </c:pt>
                <c:pt idx="279">
                  <c:v>49766</c:v>
                </c:pt>
                <c:pt idx="280">
                  <c:v>49796</c:v>
                </c:pt>
                <c:pt idx="281">
                  <c:v>49827</c:v>
                </c:pt>
                <c:pt idx="282">
                  <c:v>49857</c:v>
                </c:pt>
                <c:pt idx="283">
                  <c:v>49888</c:v>
                </c:pt>
                <c:pt idx="284">
                  <c:v>49919</c:v>
                </c:pt>
                <c:pt idx="285">
                  <c:v>49949</c:v>
                </c:pt>
                <c:pt idx="286">
                  <c:v>49980</c:v>
                </c:pt>
                <c:pt idx="287">
                  <c:v>50010</c:v>
                </c:pt>
              </c:numCache>
            </c:numRef>
          </c:cat>
          <c:val>
            <c:numRef>
              <c:f>'Расчёт (кг)'!$AK$6:$AK$293</c:f>
              <c:numCache>
                <c:formatCode>#\ ##0;;</c:formatCode>
                <c:ptCount val="28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numCache>
            </c:numRef>
          </c:val>
          <c:smooth val="0"/>
          <c:extLst>
            <c:ext xmlns:c16="http://schemas.microsoft.com/office/drawing/2014/chart" uri="{C3380CC4-5D6E-409C-BE32-E72D297353CC}">
              <c16:uniqueId val="{00000003-58DC-4C19-AD49-9705938BFFDA}"/>
            </c:ext>
          </c:extLst>
        </c:ser>
        <c:ser>
          <c:idx val="7"/>
          <c:order val="4"/>
          <c:tx>
            <c:strRef>
              <c:f>'Расчёт (кг)'!$AM$5</c:f>
              <c:strCache>
                <c:ptCount val="1"/>
                <c:pt idx="0">
                  <c:v>АД отвоз</c:v>
                </c:pt>
              </c:strCache>
            </c:strRef>
          </c:tx>
          <c:spPr>
            <a:ln>
              <a:solidFill>
                <a:schemeClr val="accent4">
                  <a:lumMod val="75000"/>
                </a:schemeClr>
              </a:solidFill>
            </a:ln>
          </c:spPr>
          <c:marker>
            <c:symbol val="none"/>
          </c:marker>
          <c:cat>
            <c:numRef>
              <c:f>'Расчёт (кг)'!$C$6:$C$293</c:f>
              <c:numCache>
                <c:formatCode>mmm\-yy</c:formatCode>
                <c:ptCount val="288"/>
                <c:pt idx="0">
                  <c:v>41275</c:v>
                </c:pt>
                <c:pt idx="1">
                  <c:v>41306</c:v>
                </c:pt>
                <c:pt idx="2">
                  <c:v>41334</c:v>
                </c:pt>
                <c:pt idx="3">
                  <c:v>41365</c:v>
                </c:pt>
                <c:pt idx="4">
                  <c:v>41395</c:v>
                </c:pt>
                <c:pt idx="5">
                  <c:v>41426</c:v>
                </c:pt>
                <c:pt idx="6">
                  <c:v>41456</c:v>
                </c:pt>
                <c:pt idx="7">
                  <c:v>41487</c:v>
                </c:pt>
                <c:pt idx="8">
                  <c:v>41518</c:v>
                </c:pt>
                <c:pt idx="9">
                  <c:v>41548</c:v>
                </c:pt>
                <c:pt idx="10">
                  <c:v>41579</c:v>
                </c:pt>
                <c:pt idx="11">
                  <c:v>41609</c:v>
                </c:pt>
                <c:pt idx="12">
                  <c:v>41640</c:v>
                </c:pt>
                <c:pt idx="13">
                  <c:v>41671</c:v>
                </c:pt>
                <c:pt idx="14">
                  <c:v>41699</c:v>
                </c:pt>
                <c:pt idx="15">
                  <c:v>41730</c:v>
                </c:pt>
                <c:pt idx="16">
                  <c:v>41760</c:v>
                </c:pt>
                <c:pt idx="17">
                  <c:v>41791</c:v>
                </c:pt>
                <c:pt idx="18">
                  <c:v>41821</c:v>
                </c:pt>
                <c:pt idx="19">
                  <c:v>41852</c:v>
                </c:pt>
                <c:pt idx="20">
                  <c:v>41883</c:v>
                </c:pt>
                <c:pt idx="21">
                  <c:v>41913</c:v>
                </c:pt>
                <c:pt idx="22">
                  <c:v>41944</c:v>
                </c:pt>
                <c:pt idx="23">
                  <c:v>41974</c:v>
                </c:pt>
                <c:pt idx="24">
                  <c:v>42005</c:v>
                </c:pt>
                <c:pt idx="25">
                  <c:v>42036</c:v>
                </c:pt>
                <c:pt idx="26">
                  <c:v>42064</c:v>
                </c:pt>
                <c:pt idx="27">
                  <c:v>42095</c:v>
                </c:pt>
                <c:pt idx="28">
                  <c:v>42125</c:v>
                </c:pt>
                <c:pt idx="29">
                  <c:v>42156</c:v>
                </c:pt>
                <c:pt idx="30">
                  <c:v>42186</c:v>
                </c:pt>
                <c:pt idx="31">
                  <c:v>42217</c:v>
                </c:pt>
                <c:pt idx="32">
                  <c:v>42248</c:v>
                </c:pt>
                <c:pt idx="33">
                  <c:v>42278</c:v>
                </c:pt>
                <c:pt idx="34">
                  <c:v>42309</c:v>
                </c:pt>
                <c:pt idx="35">
                  <c:v>42339</c:v>
                </c:pt>
                <c:pt idx="36">
                  <c:v>42370</c:v>
                </c:pt>
                <c:pt idx="37">
                  <c:v>42401</c:v>
                </c:pt>
                <c:pt idx="38">
                  <c:v>42430</c:v>
                </c:pt>
                <c:pt idx="39">
                  <c:v>42461</c:v>
                </c:pt>
                <c:pt idx="40">
                  <c:v>42491</c:v>
                </c:pt>
                <c:pt idx="41">
                  <c:v>42522</c:v>
                </c:pt>
                <c:pt idx="42">
                  <c:v>42552</c:v>
                </c:pt>
                <c:pt idx="43">
                  <c:v>42583</c:v>
                </c:pt>
                <c:pt idx="44">
                  <c:v>42614</c:v>
                </c:pt>
                <c:pt idx="45">
                  <c:v>42644</c:v>
                </c:pt>
                <c:pt idx="46">
                  <c:v>42675</c:v>
                </c:pt>
                <c:pt idx="47">
                  <c:v>42705</c:v>
                </c:pt>
                <c:pt idx="48">
                  <c:v>42736</c:v>
                </c:pt>
                <c:pt idx="49">
                  <c:v>42767</c:v>
                </c:pt>
                <c:pt idx="50">
                  <c:v>42795</c:v>
                </c:pt>
                <c:pt idx="51">
                  <c:v>42826</c:v>
                </c:pt>
                <c:pt idx="52">
                  <c:v>42856</c:v>
                </c:pt>
                <c:pt idx="53">
                  <c:v>42887</c:v>
                </c:pt>
                <c:pt idx="54">
                  <c:v>42917</c:v>
                </c:pt>
                <c:pt idx="55">
                  <c:v>42948</c:v>
                </c:pt>
                <c:pt idx="56">
                  <c:v>42979</c:v>
                </c:pt>
                <c:pt idx="57">
                  <c:v>43009</c:v>
                </c:pt>
                <c:pt idx="58">
                  <c:v>43040</c:v>
                </c:pt>
                <c:pt idx="59">
                  <c:v>43070</c:v>
                </c:pt>
                <c:pt idx="60">
                  <c:v>43101</c:v>
                </c:pt>
                <c:pt idx="61">
                  <c:v>43132</c:v>
                </c:pt>
                <c:pt idx="62">
                  <c:v>43160</c:v>
                </c:pt>
                <c:pt idx="63">
                  <c:v>43191</c:v>
                </c:pt>
                <c:pt idx="64">
                  <c:v>43221</c:v>
                </c:pt>
                <c:pt idx="65">
                  <c:v>43252</c:v>
                </c:pt>
                <c:pt idx="66">
                  <c:v>43282</c:v>
                </c:pt>
                <c:pt idx="67">
                  <c:v>43313</c:v>
                </c:pt>
                <c:pt idx="68">
                  <c:v>43344</c:v>
                </c:pt>
                <c:pt idx="69">
                  <c:v>43374</c:v>
                </c:pt>
                <c:pt idx="70">
                  <c:v>43405</c:v>
                </c:pt>
                <c:pt idx="71">
                  <c:v>43435</c:v>
                </c:pt>
                <c:pt idx="72">
                  <c:v>43466</c:v>
                </c:pt>
                <c:pt idx="73">
                  <c:v>43497</c:v>
                </c:pt>
                <c:pt idx="74">
                  <c:v>43525</c:v>
                </c:pt>
                <c:pt idx="75">
                  <c:v>43556</c:v>
                </c:pt>
                <c:pt idx="76">
                  <c:v>43586</c:v>
                </c:pt>
                <c:pt idx="77">
                  <c:v>43617</c:v>
                </c:pt>
                <c:pt idx="78">
                  <c:v>43647</c:v>
                </c:pt>
                <c:pt idx="79">
                  <c:v>43678</c:v>
                </c:pt>
                <c:pt idx="80">
                  <c:v>43709</c:v>
                </c:pt>
                <c:pt idx="81">
                  <c:v>43739</c:v>
                </c:pt>
                <c:pt idx="82">
                  <c:v>43770</c:v>
                </c:pt>
                <c:pt idx="83">
                  <c:v>43800</c:v>
                </c:pt>
                <c:pt idx="84">
                  <c:v>43831</c:v>
                </c:pt>
                <c:pt idx="85">
                  <c:v>43862</c:v>
                </c:pt>
                <c:pt idx="86">
                  <c:v>43891</c:v>
                </c:pt>
                <c:pt idx="87">
                  <c:v>43922</c:v>
                </c:pt>
                <c:pt idx="88">
                  <c:v>43952</c:v>
                </c:pt>
                <c:pt idx="89">
                  <c:v>43983</c:v>
                </c:pt>
                <c:pt idx="90">
                  <c:v>44013</c:v>
                </c:pt>
                <c:pt idx="91">
                  <c:v>44044</c:v>
                </c:pt>
                <c:pt idx="92">
                  <c:v>44075</c:v>
                </c:pt>
                <c:pt idx="93">
                  <c:v>44105</c:v>
                </c:pt>
                <c:pt idx="94">
                  <c:v>44136</c:v>
                </c:pt>
                <c:pt idx="95">
                  <c:v>44166</c:v>
                </c:pt>
                <c:pt idx="96">
                  <c:v>44197</c:v>
                </c:pt>
                <c:pt idx="97">
                  <c:v>44228</c:v>
                </c:pt>
                <c:pt idx="98">
                  <c:v>44256</c:v>
                </c:pt>
                <c:pt idx="99">
                  <c:v>44287</c:v>
                </c:pt>
                <c:pt idx="100">
                  <c:v>44317</c:v>
                </c:pt>
                <c:pt idx="101">
                  <c:v>44348</c:v>
                </c:pt>
                <c:pt idx="102">
                  <c:v>44378</c:v>
                </c:pt>
                <c:pt idx="103">
                  <c:v>44409</c:v>
                </c:pt>
                <c:pt idx="104">
                  <c:v>44440</c:v>
                </c:pt>
                <c:pt idx="105">
                  <c:v>44470</c:v>
                </c:pt>
                <c:pt idx="106">
                  <c:v>44501</c:v>
                </c:pt>
                <c:pt idx="107">
                  <c:v>44531</c:v>
                </c:pt>
                <c:pt idx="108">
                  <c:v>44562</c:v>
                </c:pt>
                <c:pt idx="109">
                  <c:v>44593</c:v>
                </c:pt>
                <c:pt idx="110">
                  <c:v>44621</c:v>
                </c:pt>
                <c:pt idx="111">
                  <c:v>44652</c:v>
                </c:pt>
                <c:pt idx="112">
                  <c:v>44682</c:v>
                </c:pt>
                <c:pt idx="113">
                  <c:v>44713</c:v>
                </c:pt>
                <c:pt idx="114">
                  <c:v>44743</c:v>
                </c:pt>
                <c:pt idx="115">
                  <c:v>44774</c:v>
                </c:pt>
                <c:pt idx="116">
                  <c:v>44805</c:v>
                </c:pt>
                <c:pt idx="117">
                  <c:v>44835</c:v>
                </c:pt>
                <c:pt idx="118">
                  <c:v>44866</c:v>
                </c:pt>
                <c:pt idx="119">
                  <c:v>44896</c:v>
                </c:pt>
                <c:pt idx="120">
                  <c:v>44927</c:v>
                </c:pt>
                <c:pt idx="121">
                  <c:v>44958</c:v>
                </c:pt>
                <c:pt idx="122">
                  <c:v>44986</c:v>
                </c:pt>
                <c:pt idx="123">
                  <c:v>45017</c:v>
                </c:pt>
                <c:pt idx="124">
                  <c:v>45047</c:v>
                </c:pt>
                <c:pt idx="125">
                  <c:v>45078</c:v>
                </c:pt>
                <c:pt idx="126">
                  <c:v>45108</c:v>
                </c:pt>
                <c:pt idx="127">
                  <c:v>45139</c:v>
                </c:pt>
                <c:pt idx="128">
                  <c:v>45170</c:v>
                </c:pt>
                <c:pt idx="129">
                  <c:v>45200</c:v>
                </c:pt>
                <c:pt idx="130">
                  <c:v>45231</c:v>
                </c:pt>
                <c:pt idx="131">
                  <c:v>45261</c:v>
                </c:pt>
                <c:pt idx="132">
                  <c:v>45292</c:v>
                </c:pt>
                <c:pt idx="133">
                  <c:v>45323</c:v>
                </c:pt>
                <c:pt idx="134">
                  <c:v>45352</c:v>
                </c:pt>
                <c:pt idx="135">
                  <c:v>45383</c:v>
                </c:pt>
                <c:pt idx="136">
                  <c:v>45413</c:v>
                </c:pt>
                <c:pt idx="137">
                  <c:v>45444</c:v>
                </c:pt>
                <c:pt idx="138">
                  <c:v>45474</c:v>
                </c:pt>
                <c:pt idx="139">
                  <c:v>45505</c:v>
                </c:pt>
                <c:pt idx="140">
                  <c:v>45536</c:v>
                </c:pt>
                <c:pt idx="141">
                  <c:v>45566</c:v>
                </c:pt>
                <c:pt idx="142">
                  <c:v>45597</c:v>
                </c:pt>
                <c:pt idx="143">
                  <c:v>45627</c:v>
                </c:pt>
                <c:pt idx="144">
                  <c:v>45658</c:v>
                </c:pt>
                <c:pt idx="145">
                  <c:v>45689</c:v>
                </c:pt>
                <c:pt idx="146">
                  <c:v>45717</c:v>
                </c:pt>
                <c:pt idx="147">
                  <c:v>45748</c:v>
                </c:pt>
                <c:pt idx="148">
                  <c:v>45778</c:v>
                </c:pt>
                <c:pt idx="149">
                  <c:v>45809</c:v>
                </c:pt>
                <c:pt idx="150">
                  <c:v>45839</c:v>
                </c:pt>
                <c:pt idx="151">
                  <c:v>45870</c:v>
                </c:pt>
                <c:pt idx="152">
                  <c:v>45901</c:v>
                </c:pt>
                <c:pt idx="153">
                  <c:v>45931</c:v>
                </c:pt>
                <c:pt idx="154">
                  <c:v>45962</c:v>
                </c:pt>
                <c:pt idx="155">
                  <c:v>45992</c:v>
                </c:pt>
                <c:pt idx="156">
                  <c:v>46023</c:v>
                </c:pt>
                <c:pt idx="157">
                  <c:v>46054</c:v>
                </c:pt>
                <c:pt idx="158">
                  <c:v>46082</c:v>
                </c:pt>
                <c:pt idx="159">
                  <c:v>46113</c:v>
                </c:pt>
                <c:pt idx="160">
                  <c:v>46143</c:v>
                </c:pt>
                <c:pt idx="161">
                  <c:v>46174</c:v>
                </c:pt>
                <c:pt idx="162">
                  <c:v>46204</c:v>
                </c:pt>
                <c:pt idx="163">
                  <c:v>46235</c:v>
                </c:pt>
                <c:pt idx="164">
                  <c:v>46266</c:v>
                </c:pt>
                <c:pt idx="165">
                  <c:v>46296</c:v>
                </c:pt>
                <c:pt idx="166">
                  <c:v>46327</c:v>
                </c:pt>
                <c:pt idx="167">
                  <c:v>46357</c:v>
                </c:pt>
                <c:pt idx="168">
                  <c:v>46388</c:v>
                </c:pt>
                <c:pt idx="169">
                  <c:v>46419</c:v>
                </c:pt>
                <c:pt idx="170">
                  <c:v>46447</c:v>
                </c:pt>
                <c:pt idx="171">
                  <c:v>46478</c:v>
                </c:pt>
                <c:pt idx="172">
                  <c:v>46508</c:v>
                </c:pt>
                <c:pt idx="173">
                  <c:v>46539</c:v>
                </c:pt>
                <c:pt idx="174">
                  <c:v>46569</c:v>
                </c:pt>
                <c:pt idx="175">
                  <c:v>46600</c:v>
                </c:pt>
                <c:pt idx="176">
                  <c:v>46631</c:v>
                </c:pt>
                <c:pt idx="177">
                  <c:v>46661</c:v>
                </c:pt>
                <c:pt idx="178">
                  <c:v>46692</c:v>
                </c:pt>
                <c:pt idx="179">
                  <c:v>46722</c:v>
                </c:pt>
                <c:pt idx="180">
                  <c:v>46753</c:v>
                </c:pt>
                <c:pt idx="181">
                  <c:v>46784</c:v>
                </c:pt>
                <c:pt idx="182">
                  <c:v>46813</c:v>
                </c:pt>
                <c:pt idx="183">
                  <c:v>46844</c:v>
                </c:pt>
                <c:pt idx="184">
                  <c:v>46874</c:v>
                </c:pt>
                <c:pt idx="185">
                  <c:v>46905</c:v>
                </c:pt>
                <c:pt idx="186">
                  <c:v>46935</c:v>
                </c:pt>
                <c:pt idx="187">
                  <c:v>46966</c:v>
                </c:pt>
                <c:pt idx="188">
                  <c:v>46997</c:v>
                </c:pt>
                <c:pt idx="189">
                  <c:v>47027</c:v>
                </c:pt>
                <c:pt idx="190">
                  <c:v>47058</c:v>
                </c:pt>
                <c:pt idx="191">
                  <c:v>47088</c:v>
                </c:pt>
                <c:pt idx="192">
                  <c:v>47119</c:v>
                </c:pt>
                <c:pt idx="193">
                  <c:v>47150</c:v>
                </c:pt>
                <c:pt idx="194">
                  <c:v>47178</c:v>
                </c:pt>
                <c:pt idx="195">
                  <c:v>47209</c:v>
                </c:pt>
                <c:pt idx="196">
                  <c:v>47239</c:v>
                </c:pt>
                <c:pt idx="197">
                  <c:v>47270</c:v>
                </c:pt>
                <c:pt idx="198">
                  <c:v>47300</c:v>
                </c:pt>
                <c:pt idx="199">
                  <c:v>47331</c:v>
                </c:pt>
                <c:pt idx="200">
                  <c:v>47362</c:v>
                </c:pt>
                <c:pt idx="201">
                  <c:v>47392</c:v>
                </c:pt>
                <c:pt idx="202">
                  <c:v>47423</c:v>
                </c:pt>
                <c:pt idx="203">
                  <c:v>47453</c:v>
                </c:pt>
                <c:pt idx="204">
                  <c:v>47484</c:v>
                </c:pt>
                <c:pt idx="205">
                  <c:v>47515</c:v>
                </c:pt>
                <c:pt idx="206">
                  <c:v>47543</c:v>
                </c:pt>
                <c:pt idx="207">
                  <c:v>47574</c:v>
                </c:pt>
                <c:pt idx="208">
                  <c:v>47604</c:v>
                </c:pt>
                <c:pt idx="209">
                  <c:v>47635</c:v>
                </c:pt>
                <c:pt idx="210">
                  <c:v>47665</c:v>
                </c:pt>
                <c:pt idx="211">
                  <c:v>47696</c:v>
                </c:pt>
                <c:pt idx="212">
                  <c:v>47727</c:v>
                </c:pt>
                <c:pt idx="213">
                  <c:v>47757</c:v>
                </c:pt>
                <c:pt idx="214">
                  <c:v>47788</c:v>
                </c:pt>
                <c:pt idx="215">
                  <c:v>47818</c:v>
                </c:pt>
                <c:pt idx="216">
                  <c:v>47849</c:v>
                </c:pt>
                <c:pt idx="217">
                  <c:v>47880</c:v>
                </c:pt>
                <c:pt idx="218">
                  <c:v>47908</c:v>
                </c:pt>
                <c:pt idx="219">
                  <c:v>47939</c:v>
                </c:pt>
                <c:pt idx="220">
                  <c:v>47969</c:v>
                </c:pt>
                <c:pt idx="221">
                  <c:v>48000</c:v>
                </c:pt>
                <c:pt idx="222">
                  <c:v>48030</c:v>
                </c:pt>
                <c:pt idx="223">
                  <c:v>48061</c:v>
                </c:pt>
                <c:pt idx="224">
                  <c:v>48092</c:v>
                </c:pt>
                <c:pt idx="225">
                  <c:v>48122</c:v>
                </c:pt>
                <c:pt idx="226">
                  <c:v>48153</c:v>
                </c:pt>
                <c:pt idx="227">
                  <c:v>48183</c:v>
                </c:pt>
                <c:pt idx="228">
                  <c:v>48214</c:v>
                </c:pt>
                <c:pt idx="229">
                  <c:v>48245</c:v>
                </c:pt>
                <c:pt idx="230">
                  <c:v>48274</c:v>
                </c:pt>
                <c:pt idx="231">
                  <c:v>48305</c:v>
                </c:pt>
                <c:pt idx="232">
                  <c:v>48335</c:v>
                </c:pt>
                <c:pt idx="233">
                  <c:v>48366</c:v>
                </c:pt>
                <c:pt idx="234">
                  <c:v>48396</c:v>
                </c:pt>
                <c:pt idx="235">
                  <c:v>48427</c:v>
                </c:pt>
                <c:pt idx="236">
                  <c:v>48458</c:v>
                </c:pt>
                <c:pt idx="237">
                  <c:v>48488</c:v>
                </c:pt>
                <c:pt idx="238">
                  <c:v>48519</c:v>
                </c:pt>
                <c:pt idx="239">
                  <c:v>48549</c:v>
                </c:pt>
                <c:pt idx="240">
                  <c:v>48580</c:v>
                </c:pt>
                <c:pt idx="241">
                  <c:v>48611</c:v>
                </c:pt>
                <c:pt idx="242">
                  <c:v>48639</c:v>
                </c:pt>
                <c:pt idx="243">
                  <c:v>48670</c:v>
                </c:pt>
                <c:pt idx="244">
                  <c:v>48700</c:v>
                </c:pt>
                <c:pt idx="245">
                  <c:v>48731</c:v>
                </c:pt>
                <c:pt idx="246">
                  <c:v>48761</c:v>
                </c:pt>
                <c:pt idx="247">
                  <c:v>48792</c:v>
                </c:pt>
                <c:pt idx="248">
                  <c:v>48823</c:v>
                </c:pt>
                <c:pt idx="249">
                  <c:v>48853</c:v>
                </c:pt>
                <c:pt idx="250">
                  <c:v>48884</c:v>
                </c:pt>
                <c:pt idx="251">
                  <c:v>48914</c:v>
                </c:pt>
                <c:pt idx="252">
                  <c:v>48945</c:v>
                </c:pt>
                <c:pt idx="253">
                  <c:v>48976</c:v>
                </c:pt>
                <c:pt idx="254">
                  <c:v>49004</c:v>
                </c:pt>
                <c:pt idx="255">
                  <c:v>49035</c:v>
                </c:pt>
                <c:pt idx="256">
                  <c:v>49065</c:v>
                </c:pt>
                <c:pt idx="257">
                  <c:v>49096</c:v>
                </c:pt>
                <c:pt idx="258">
                  <c:v>49126</c:v>
                </c:pt>
                <c:pt idx="259">
                  <c:v>49157</c:v>
                </c:pt>
                <c:pt idx="260">
                  <c:v>49188</c:v>
                </c:pt>
                <c:pt idx="261">
                  <c:v>49218</c:v>
                </c:pt>
                <c:pt idx="262">
                  <c:v>49249</c:v>
                </c:pt>
                <c:pt idx="263">
                  <c:v>49279</c:v>
                </c:pt>
                <c:pt idx="264">
                  <c:v>49310</c:v>
                </c:pt>
                <c:pt idx="265">
                  <c:v>49341</c:v>
                </c:pt>
                <c:pt idx="266">
                  <c:v>49369</c:v>
                </c:pt>
                <c:pt idx="267">
                  <c:v>49400</c:v>
                </c:pt>
                <c:pt idx="268">
                  <c:v>49430</c:v>
                </c:pt>
                <c:pt idx="269">
                  <c:v>49461</c:v>
                </c:pt>
                <c:pt idx="270">
                  <c:v>49491</c:v>
                </c:pt>
                <c:pt idx="271">
                  <c:v>49522</c:v>
                </c:pt>
                <c:pt idx="272">
                  <c:v>49553</c:v>
                </c:pt>
                <c:pt idx="273">
                  <c:v>49583</c:v>
                </c:pt>
                <c:pt idx="274">
                  <c:v>49614</c:v>
                </c:pt>
                <c:pt idx="275">
                  <c:v>49644</c:v>
                </c:pt>
                <c:pt idx="276">
                  <c:v>49675</c:v>
                </c:pt>
                <c:pt idx="277">
                  <c:v>49706</c:v>
                </c:pt>
                <c:pt idx="278">
                  <c:v>49735</c:v>
                </c:pt>
                <c:pt idx="279">
                  <c:v>49766</c:v>
                </c:pt>
                <c:pt idx="280">
                  <c:v>49796</c:v>
                </c:pt>
                <c:pt idx="281">
                  <c:v>49827</c:v>
                </c:pt>
                <c:pt idx="282">
                  <c:v>49857</c:v>
                </c:pt>
                <c:pt idx="283">
                  <c:v>49888</c:v>
                </c:pt>
                <c:pt idx="284">
                  <c:v>49919</c:v>
                </c:pt>
                <c:pt idx="285">
                  <c:v>49949</c:v>
                </c:pt>
                <c:pt idx="286">
                  <c:v>49980</c:v>
                </c:pt>
                <c:pt idx="287">
                  <c:v>50010</c:v>
                </c:pt>
              </c:numCache>
            </c:numRef>
          </c:cat>
          <c:val>
            <c:numRef>
              <c:f>'Расчёт (кг)'!$AM$6:$AM$293</c:f>
              <c:numCache>
                <c:formatCode>#\ ##0;;</c:formatCode>
                <c:ptCount val="28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numCache>
            </c:numRef>
          </c:val>
          <c:smooth val="0"/>
          <c:extLst>
            <c:ext xmlns:c16="http://schemas.microsoft.com/office/drawing/2014/chart" uri="{C3380CC4-5D6E-409C-BE32-E72D297353CC}">
              <c16:uniqueId val="{00000004-58DC-4C19-AD49-9705938BFFDA}"/>
            </c:ext>
          </c:extLst>
        </c:ser>
        <c:ser>
          <c:idx val="8"/>
          <c:order val="5"/>
          <c:tx>
            <c:strRef>
              <c:f>'Расчёт (кг)'!$AN$5</c:f>
              <c:strCache>
                <c:ptCount val="1"/>
                <c:pt idx="0">
                  <c:v>Край отвоз</c:v>
                </c:pt>
              </c:strCache>
            </c:strRef>
          </c:tx>
          <c:marker>
            <c:symbol val="none"/>
          </c:marker>
          <c:cat>
            <c:numRef>
              <c:f>'Расчёт (кг)'!$C$6:$C$293</c:f>
              <c:numCache>
                <c:formatCode>mmm\-yy</c:formatCode>
                <c:ptCount val="288"/>
                <c:pt idx="0">
                  <c:v>41275</c:v>
                </c:pt>
                <c:pt idx="1">
                  <c:v>41306</c:v>
                </c:pt>
                <c:pt idx="2">
                  <c:v>41334</c:v>
                </c:pt>
                <c:pt idx="3">
                  <c:v>41365</c:v>
                </c:pt>
                <c:pt idx="4">
                  <c:v>41395</c:v>
                </c:pt>
                <c:pt idx="5">
                  <c:v>41426</c:v>
                </c:pt>
                <c:pt idx="6">
                  <c:v>41456</c:v>
                </c:pt>
                <c:pt idx="7">
                  <c:v>41487</c:v>
                </c:pt>
                <c:pt idx="8">
                  <c:v>41518</c:v>
                </c:pt>
                <c:pt idx="9">
                  <c:v>41548</c:v>
                </c:pt>
                <c:pt idx="10">
                  <c:v>41579</c:v>
                </c:pt>
                <c:pt idx="11">
                  <c:v>41609</c:v>
                </c:pt>
                <c:pt idx="12">
                  <c:v>41640</c:v>
                </c:pt>
                <c:pt idx="13">
                  <c:v>41671</c:v>
                </c:pt>
                <c:pt idx="14">
                  <c:v>41699</c:v>
                </c:pt>
                <c:pt idx="15">
                  <c:v>41730</c:v>
                </c:pt>
                <c:pt idx="16">
                  <c:v>41760</c:v>
                </c:pt>
                <c:pt idx="17">
                  <c:v>41791</c:v>
                </c:pt>
                <c:pt idx="18">
                  <c:v>41821</c:v>
                </c:pt>
                <c:pt idx="19">
                  <c:v>41852</c:v>
                </c:pt>
                <c:pt idx="20">
                  <c:v>41883</c:v>
                </c:pt>
                <c:pt idx="21">
                  <c:v>41913</c:v>
                </c:pt>
                <c:pt idx="22">
                  <c:v>41944</c:v>
                </c:pt>
                <c:pt idx="23">
                  <c:v>41974</c:v>
                </c:pt>
                <c:pt idx="24">
                  <c:v>42005</c:v>
                </c:pt>
                <c:pt idx="25">
                  <c:v>42036</c:v>
                </c:pt>
                <c:pt idx="26">
                  <c:v>42064</c:v>
                </c:pt>
                <c:pt idx="27">
                  <c:v>42095</c:v>
                </c:pt>
                <c:pt idx="28">
                  <c:v>42125</c:v>
                </c:pt>
                <c:pt idx="29">
                  <c:v>42156</c:v>
                </c:pt>
                <c:pt idx="30">
                  <c:v>42186</c:v>
                </c:pt>
                <c:pt idx="31">
                  <c:v>42217</c:v>
                </c:pt>
                <c:pt idx="32">
                  <c:v>42248</c:v>
                </c:pt>
                <c:pt idx="33">
                  <c:v>42278</c:v>
                </c:pt>
                <c:pt idx="34">
                  <c:v>42309</c:v>
                </c:pt>
                <c:pt idx="35">
                  <c:v>42339</c:v>
                </c:pt>
                <c:pt idx="36">
                  <c:v>42370</c:v>
                </c:pt>
                <c:pt idx="37">
                  <c:v>42401</c:v>
                </c:pt>
                <c:pt idx="38">
                  <c:v>42430</c:v>
                </c:pt>
                <c:pt idx="39">
                  <c:v>42461</c:v>
                </c:pt>
                <c:pt idx="40">
                  <c:v>42491</c:v>
                </c:pt>
                <c:pt idx="41">
                  <c:v>42522</c:v>
                </c:pt>
                <c:pt idx="42">
                  <c:v>42552</c:v>
                </c:pt>
                <c:pt idx="43">
                  <c:v>42583</c:v>
                </c:pt>
                <c:pt idx="44">
                  <c:v>42614</c:v>
                </c:pt>
                <c:pt idx="45">
                  <c:v>42644</c:v>
                </c:pt>
                <c:pt idx="46">
                  <c:v>42675</c:v>
                </c:pt>
                <c:pt idx="47">
                  <c:v>42705</c:v>
                </c:pt>
                <c:pt idx="48">
                  <c:v>42736</c:v>
                </c:pt>
                <c:pt idx="49">
                  <c:v>42767</c:v>
                </c:pt>
                <c:pt idx="50">
                  <c:v>42795</c:v>
                </c:pt>
                <c:pt idx="51">
                  <c:v>42826</c:v>
                </c:pt>
                <c:pt idx="52">
                  <c:v>42856</c:v>
                </c:pt>
                <c:pt idx="53">
                  <c:v>42887</c:v>
                </c:pt>
                <c:pt idx="54">
                  <c:v>42917</c:v>
                </c:pt>
                <c:pt idx="55">
                  <c:v>42948</c:v>
                </c:pt>
                <c:pt idx="56">
                  <c:v>42979</c:v>
                </c:pt>
                <c:pt idx="57">
                  <c:v>43009</c:v>
                </c:pt>
                <c:pt idx="58">
                  <c:v>43040</c:v>
                </c:pt>
                <c:pt idx="59">
                  <c:v>43070</c:v>
                </c:pt>
                <c:pt idx="60">
                  <c:v>43101</c:v>
                </c:pt>
                <c:pt idx="61">
                  <c:v>43132</c:v>
                </c:pt>
                <c:pt idx="62">
                  <c:v>43160</c:v>
                </c:pt>
                <c:pt idx="63">
                  <c:v>43191</c:v>
                </c:pt>
                <c:pt idx="64">
                  <c:v>43221</c:v>
                </c:pt>
                <c:pt idx="65">
                  <c:v>43252</c:v>
                </c:pt>
                <c:pt idx="66">
                  <c:v>43282</c:v>
                </c:pt>
                <c:pt idx="67">
                  <c:v>43313</c:v>
                </c:pt>
                <c:pt idx="68">
                  <c:v>43344</c:v>
                </c:pt>
                <c:pt idx="69">
                  <c:v>43374</c:v>
                </c:pt>
                <c:pt idx="70">
                  <c:v>43405</c:v>
                </c:pt>
                <c:pt idx="71">
                  <c:v>43435</c:v>
                </c:pt>
                <c:pt idx="72">
                  <c:v>43466</c:v>
                </c:pt>
                <c:pt idx="73">
                  <c:v>43497</c:v>
                </c:pt>
                <c:pt idx="74">
                  <c:v>43525</c:v>
                </c:pt>
                <c:pt idx="75">
                  <c:v>43556</c:v>
                </c:pt>
                <c:pt idx="76">
                  <c:v>43586</c:v>
                </c:pt>
                <c:pt idx="77">
                  <c:v>43617</c:v>
                </c:pt>
                <c:pt idx="78">
                  <c:v>43647</c:v>
                </c:pt>
                <c:pt idx="79">
                  <c:v>43678</c:v>
                </c:pt>
                <c:pt idx="80">
                  <c:v>43709</c:v>
                </c:pt>
                <c:pt idx="81">
                  <c:v>43739</c:v>
                </c:pt>
                <c:pt idx="82">
                  <c:v>43770</c:v>
                </c:pt>
                <c:pt idx="83">
                  <c:v>43800</c:v>
                </c:pt>
                <c:pt idx="84">
                  <c:v>43831</c:v>
                </c:pt>
                <c:pt idx="85">
                  <c:v>43862</c:v>
                </c:pt>
                <c:pt idx="86">
                  <c:v>43891</c:v>
                </c:pt>
                <c:pt idx="87">
                  <c:v>43922</c:v>
                </c:pt>
                <c:pt idx="88">
                  <c:v>43952</c:v>
                </c:pt>
                <c:pt idx="89">
                  <c:v>43983</c:v>
                </c:pt>
                <c:pt idx="90">
                  <c:v>44013</c:v>
                </c:pt>
                <c:pt idx="91">
                  <c:v>44044</c:v>
                </c:pt>
                <c:pt idx="92">
                  <c:v>44075</c:v>
                </c:pt>
                <c:pt idx="93">
                  <c:v>44105</c:v>
                </c:pt>
                <c:pt idx="94">
                  <c:v>44136</c:v>
                </c:pt>
                <c:pt idx="95">
                  <c:v>44166</c:v>
                </c:pt>
                <c:pt idx="96">
                  <c:v>44197</c:v>
                </c:pt>
                <c:pt idx="97">
                  <c:v>44228</c:v>
                </c:pt>
                <c:pt idx="98">
                  <c:v>44256</c:v>
                </c:pt>
                <c:pt idx="99">
                  <c:v>44287</c:v>
                </c:pt>
                <c:pt idx="100">
                  <c:v>44317</c:v>
                </c:pt>
                <c:pt idx="101">
                  <c:v>44348</c:v>
                </c:pt>
                <c:pt idx="102">
                  <c:v>44378</c:v>
                </c:pt>
                <c:pt idx="103">
                  <c:v>44409</c:v>
                </c:pt>
                <c:pt idx="104">
                  <c:v>44440</c:v>
                </c:pt>
                <c:pt idx="105">
                  <c:v>44470</c:v>
                </c:pt>
                <c:pt idx="106">
                  <c:v>44501</c:v>
                </c:pt>
                <c:pt idx="107">
                  <c:v>44531</c:v>
                </c:pt>
                <c:pt idx="108">
                  <c:v>44562</c:v>
                </c:pt>
                <c:pt idx="109">
                  <c:v>44593</c:v>
                </c:pt>
                <c:pt idx="110">
                  <c:v>44621</c:v>
                </c:pt>
                <c:pt idx="111">
                  <c:v>44652</c:v>
                </c:pt>
                <c:pt idx="112">
                  <c:v>44682</c:v>
                </c:pt>
                <c:pt idx="113">
                  <c:v>44713</c:v>
                </c:pt>
                <c:pt idx="114">
                  <c:v>44743</c:v>
                </c:pt>
                <c:pt idx="115">
                  <c:v>44774</c:v>
                </c:pt>
                <c:pt idx="116">
                  <c:v>44805</c:v>
                </c:pt>
                <c:pt idx="117">
                  <c:v>44835</c:v>
                </c:pt>
                <c:pt idx="118">
                  <c:v>44866</c:v>
                </c:pt>
                <c:pt idx="119">
                  <c:v>44896</c:v>
                </c:pt>
                <c:pt idx="120">
                  <c:v>44927</c:v>
                </c:pt>
                <c:pt idx="121">
                  <c:v>44958</c:v>
                </c:pt>
                <c:pt idx="122">
                  <c:v>44986</c:v>
                </c:pt>
                <c:pt idx="123">
                  <c:v>45017</c:v>
                </c:pt>
                <c:pt idx="124">
                  <c:v>45047</c:v>
                </c:pt>
                <c:pt idx="125">
                  <c:v>45078</c:v>
                </c:pt>
                <c:pt idx="126">
                  <c:v>45108</c:v>
                </c:pt>
                <c:pt idx="127">
                  <c:v>45139</c:v>
                </c:pt>
                <c:pt idx="128">
                  <c:v>45170</c:v>
                </c:pt>
                <c:pt idx="129">
                  <c:v>45200</c:v>
                </c:pt>
                <c:pt idx="130">
                  <c:v>45231</c:v>
                </c:pt>
                <c:pt idx="131">
                  <c:v>45261</c:v>
                </c:pt>
                <c:pt idx="132">
                  <c:v>45292</c:v>
                </c:pt>
                <c:pt idx="133">
                  <c:v>45323</c:v>
                </c:pt>
                <c:pt idx="134">
                  <c:v>45352</c:v>
                </c:pt>
                <c:pt idx="135">
                  <c:v>45383</c:v>
                </c:pt>
                <c:pt idx="136">
                  <c:v>45413</c:v>
                </c:pt>
                <c:pt idx="137">
                  <c:v>45444</c:v>
                </c:pt>
                <c:pt idx="138">
                  <c:v>45474</c:v>
                </c:pt>
                <c:pt idx="139">
                  <c:v>45505</c:v>
                </c:pt>
                <c:pt idx="140">
                  <c:v>45536</c:v>
                </c:pt>
                <c:pt idx="141">
                  <c:v>45566</c:v>
                </c:pt>
                <c:pt idx="142">
                  <c:v>45597</c:v>
                </c:pt>
                <c:pt idx="143">
                  <c:v>45627</c:v>
                </c:pt>
                <c:pt idx="144">
                  <c:v>45658</c:v>
                </c:pt>
                <c:pt idx="145">
                  <c:v>45689</c:v>
                </c:pt>
                <c:pt idx="146">
                  <c:v>45717</c:v>
                </c:pt>
                <c:pt idx="147">
                  <c:v>45748</c:v>
                </c:pt>
                <c:pt idx="148">
                  <c:v>45778</c:v>
                </c:pt>
                <c:pt idx="149">
                  <c:v>45809</c:v>
                </c:pt>
                <c:pt idx="150">
                  <c:v>45839</c:v>
                </c:pt>
                <c:pt idx="151">
                  <c:v>45870</c:v>
                </c:pt>
                <c:pt idx="152">
                  <c:v>45901</c:v>
                </c:pt>
                <c:pt idx="153">
                  <c:v>45931</c:v>
                </c:pt>
                <c:pt idx="154">
                  <c:v>45962</c:v>
                </c:pt>
                <c:pt idx="155">
                  <c:v>45992</c:v>
                </c:pt>
                <c:pt idx="156">
                  <c:v>46023</c:v>
                </c:pt>
                <c:pt idx="157">
                  <c:v>46054</c:v>
                </c:pt>
                <c:pt idx="158">
                  <c:v>46082</c:v>
                </c:pt>
                <c:pt idx="159">
                  <c:v>46113</c:v>
                </c:pt>
                <c:pt idx="160">
                  <c:v>46143</c:v>
                </c:pt>
                <c:pt idx="161">
                  <c:v>46174</c:v>
                </c:pt>
                <c:pt idx="162">
                  <c:v>46204</c:v>
                </c:pt>
                <c:pt idx="163">
                  <c:v>46235</c:v>
                </c:pt>
                <c:pt idx="164">
                  <c:v>46266</c:v>
                </c:pt>
                <c:pt idx="165">
                  <c:v>46296</c:v>
                </c:pt>
                <c:pt idx="166">
                  <c:v>46327</c:v>
                </c:pt>
                <c:pt idx="167">
                  <c:v>46357</c:v>
                </c:pt>
                <c:pt idx="168">
                  <c:v>46388</c:v>
                </c:pt>
                <c:pt idx="169">
                  <c:v>46419</c:v>
                </c:pt>
                <c:pt idx="170">
                  <c:v>46447</c:v>
                </c:pt>
                <c:pt idx="171">
                  <c:v>46478</c:v>
                </c:pt>
                <c:pt idx="172">
                  <c:v>46508</c:v>
                </c:pt>
                <c:pt idx="173">
                  <c:v>46539</c:v>
                </c:pt>
                <c:pt idx="174">
                  <c:v>46569</c:v>
                </c:pt>
                <c:pt idx="175">
                  <c:v>46600</c:v>
                </c:pt>
                <c:pt idx="176">
                  <c:v>46631</c:v>
                </c:pt>
                <c:pt idx="177">
                  <c:v>46661</c:v>
                </c:pt>
                <c:pt idx="178">
                  <c:v>46692</c:v>
                </c:pt>
                <c:pt idx="179">
                  <c:v>46722</c:v>
                </c:pt>
                <c:pt idx="180">
                  <c:v>46753</c:v>
                </c:pt>
                <c:pt idx="181">
                  <c:v>46784</c:v>
                </c:pt>
                <c:pt idx="182">
                  <c:v>46813</c:v>
                </c:pt>
                <c:pt idx="183">
                  <c:v>46844</c:v>
                </c:pt>
                <c:pt idx="184">
                  <c:v>46874</c:v>
                </c:pt>
                <c:pt idx="185">
                  <c:v>46905</c:v>
                </c:pt>
                <c:pt idx="186">
                  <c:v>46935</c:v>
                </c:pt>
                <c:pt idx="187">
                  <c:v>46966</c:v>
                </c:pt>
                <c:pt idx="188">
                  <c:v>46997</c:v>
                </c:pt>
                <c:pt idx="189">
                  <c:v>47027</c:v>
                </c:pt>
                <c:pt idx="190">
                  <c:v>47058</c:v>
                </c:pt>
                <c:pt idx="191">
                  <c:v>47088</c:v>
                </c:pt>
                <c:pt idx="192">
                  <c:v>47119</c:v>
                </c:pt>
                <c:pt idx="193">
                  <c:v>47150</c:v>
                </c:pt>
                <c:pt idx="194">
                  <c:v>47178</c:v>
                </c:pt>
                <c:pt idx="195">
                  <c:v>47209</c:v>
                </c:pt>
                <c:pt idx="196">
                  <c:v>47239</c:v>
                </c:pt>
                <c:pt idx="197">
                  <c:v>47270</c:v>
                </c:pt>
                <c:pt idx="198">
                  <c:v>47300</c:v>
                </c:pt>
                <c:pt idx="199">
                  <c:v>47331</c:v>
                </c:pt>
                <c:pt idx="200">
                  <c:v>47362</c:v>
                </c:pt>
                <c:pt idx="201">
                  <c:v>47392</c:v>
                </c:pt>
                <c:pt idx="202">
                  <c:v>47423</c:v>
                </c:pt>
                <c:pt idx="203">
                  <c:v>47453</c:v>
                </c:pt>
                <c:pt idx="204">
                  <c:v>47484</c:v>
                </c:pt>
                <c:pt idx="205">
                  <c:v>47515</c:v>
                </c:pt>
                <c:pt idx="206">
                  <c:v>47543</c:v>
                </c:pt>
                <c:pt idx="207">
                  <c:v>47574</c:v>
                </c:pt>
                <c:pt idx="208">
                  <c:v>47604</c:v>
                </c:pt>
                <c:pt idx="209">
                  <c:v>47635</c:v>
                </c:pt>
                <c:pt idx="210">
                  <c:v>47665</c:v>
                </c:pt>
                <c:pt idx="211">
                  <c:v>47696</c:v>
                </c:pt>
                <c:pt idx="212">
                  <c:v>47727</c:v>
                </c:pt>
                <c:pt idx="213">
                  <c:v>47757</c:v>
                </c:pt>
                <c:pt idx="214">
                  <c:v>47788</c:v>
                </c:pt>
                <c:pt idx="215">
                  <c:v>47818</c:v>
                </c:pt>
                <c:pt idx="216">
                  <c:v>47849</c:v>
                </c:pt>
                <c:pt idx="217">
                  <c:v>47880</c:v>
                </c:pt>
                <c:pt idx="218">
                  <c:v>47908</c:v>
                </c:pt>
                <c:pt idx="219">
                  <c:v>47939</c:v>
                </c:pt>
                <c:pt idx="220">
                  <c:v>47969</c:v>
                </c:pt>
                <c:pt idx="221">
                  <c:v>48000</c:v>
                </c:pt>
                <c:pt idx="222">
                  <c:v>48030</c:v>
                </c:pt>
                <c:pt idx="223">
                  <c:v>48061</c:v>
                </c:pt>
                <c:pt idx="224">
                  <c:v>48092</c:v>
                </c:pt>
                <c:pt idx="225">
                  <c:v>48122</c:v>
                </c:pt>
                <c:pt idx="226">
                  <c:v>48153</c:v>
                </c:pt>
                <c:pt idx="227">
                  <c:v>48183</c:v>
                </c:pt>
                <c:pt idx="228">
                  <c:v>48214</c:v>
                </c:pt>
                <c:pt idx="229">
                  <c:v>48245</c:v>
                </c:pt>
                <c:pt idx="230">
                  <c:v>48274</c:v>
                </c:pt>
                <c:pt idx="231">
                  <c:v>48305</c:v>
                </c:pt>
                <c:pt idx="232">
                  <c:v>48335</c:v>
                </c:pt>
                <c:pt idx="233">
                  <c:v>48366</c:v>
                </c:pt>
                <c:pt idx="234">
                  <c:v>48396</c:v>
                </c:pt>
                <c:pt idx="235">
                  <c:v>48427</c:v>
                </c:pt>
                <c:pt idx="236">
                  <c:v>48458</c:v>
                </c:pt>
                <c:pt idx="237">
                  <c:v>48488</c:v>
                </c:pt>
                <c:pt idx="238">
                  <c:v>48519</c:v>
                </c:pt>
                <c:pt idx="239">
                  <c:v>48549</c:v>
                </c:pt>
                <c:pt idx="240">
                  <c:v>48580</c:v>
                </c:pt>
                <c:pt idx="241">
                  <c:v>48611</c:v>
                </c:pt>
                <c:pt idx="242">
                  <c:v>48639</c:v>
                </c:pt>
                <c:pt idx="243">
                  <c:v>48670</c:v>
                </c:pt>
                <c:pt idx="244">
                  <c:v>48700</c:v>
                </c:pt>
                <c:pt idx="245">
                  <c:v>48731</c:v>
                </c:pt>
                <c:pt idx="246">
                  <c:v>48761</c:v>
                </c:pt>
                <c:pt idx="247">
                  <c:v>48792</c:v>
                </c:pt>
                <c:pt idx="248">
                  <c:v>48823</c:v>
                </c:pt>
                <c:pt idx="249">
                  <c:v>48853</c:v>
                </c:pt>
                <c:pt idx="250">
                  <c:v>48884</c:v>
                </c:pt>
                <c:pt idx="251">
                  <c:v>48914</c:v>
                </c:pt>
                <c:pt idx="252">
                  <c:v>48945</c:v>
                </c:pt>
                <c:pt idx="253">
                  <c:v>48976</c:v>
                </c:pt>
                <c:pt idx="254">
                  <c:v>49004</c:v>
                </c:pt>
                <c:pt idx="255">
                  <c:v>49035</c:v>
                </c:pt>
                <c:pt idx="256">
                  <c:v>49065</c:v>
                </c:pt>
                <c:pt idx="257">
                  <c:v>49096</c:v>
                </c:pt>
                <c:pt idx="258">
                  <c:v>49126</c:v>
                </c:pt>
                <c:pt idx="259">
                  <c:v>49157</c:v>
                </c:pt>
                <c:pt idx="260">
                  <c:v>49188</c:v>
                </c:pt>
                <c:pt idx="261">
                  <c:v>49218</c:v>
                </c:pt>
                <c:pt idx="262">
                  <c:v>49249</c:v>
                </c:pt>
                <c:pt idx="263">
                  <c:v>49279</c:v>
                </c:pt>
                <c:pt idx="264">
                  <c:v>49310</c:v>
                </c:pt>
                <c:pt idx="265">
                  <c:v>49341</c:v>
                </c:pt>
                <c:pt idx="266">
                  <c:v>49369</c:v>
                </c:pt>
                <c:pt idx="267">
                  <c:v>49400</c:v>
                </c:pt>
                <c:pt idx="268">
                  <c:v>49430</c:v>
                </c:pt>
                <c:pt idx="269">
                  <c:v>49461</c:v>
                </c:pt>
                <c:pt idx="270">
                  <c:v>49491</c:v>
                </c:pt>
                <c:pt idx="271">
                  <c:v>49522</c:v>
                </c:pt>
                <c:pt idx="272">
                  <c:v>49553</c:v>
                </c:pt>
                <c:pt idx="273">
                  <c:v>49583</c:v>
                </c:pt>
                <c:pt idx="274">
                  <c:v>49614</c:v>
                </c:pt>
                <c:pt idx="275">
                  <c:v>49644</c:v>
                </c:pt>
                <c:pt idx="276">
                  <c:v>49675</c:v>
                </c:pt>
                <c:pt idx="277">
                  <c:v>49706</c:v>
                </c:pt>
                <c:pt idx="278">
                  <c:v>49735</c:v>
                </c:pt>
                <c:pt idx="279">
                  <c:v>49766</c:v>
                </c:pt>
                <c:pt idx="280">
                  <c:v>49796</c:v>
                </c:pt>
                <c:pt idx="281">
                  <c:v>49827</c:v>
                </c:pt>
                <c:pt idx="282">
                  <c:v>49857</c:v>
                </c:pt>
                <c:pt idx="283">
                  <c:v>49888</c:v>
                </c:pt>
                <c:pt idx="284">
                  <c:v>49919</c:v>
                </c:pt>
                <c:pt idx="285">
                  <c:v>49949</c:v>
                </c:pt>
                <c:pt idx="286">
                  <c:v>49980</c:v>
                </c:pt>
                <c:pt idx="287">
                  <c:v>50010</c:v>
                </c:pt>
              </c:numCache>
            </c:numRef>
          </c:cat>
          <c:val>
            <c:numRef>
              <c:f>'Расчёт (кг)'!$AN$6:$AN$293</c:f>
              <c:numCache>
                <c:formatCode>#\ ##0;;</c:formatCode>
                <c:ptCount val="28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numCache>
            </c:numRef>
          </c:val>
          <c:smooth val="0"/>
          <c:extLst>
            <c:ext xmlns:c16="http://schemas.microsoft.com/office/drawing/2014/chart" uri="{C3380CC4-5D6E-409C-BE32-E72D297353CC}">
              <c16:uniqueId val="{00000005-58DC-4C19-AD49-9705938BFFDA}"/>
            </c:ext>
          </c:extLst>
        </c:ser>
        <c:ser>
          <c:idx val="3"/>
          <c:order val="6"/>
          <c:tx>
            <c:strRef>
              <c:f>'Расчёт (кг)'!$AO$5</c:f>
              <c:strCache>
                <c:ptCount val="1"/>
                <c:pt idx="0">
                  <c:v>Экспресс вход</c:v>
                </c:pt>
              </c:strCache>
            </c:strRef>
          </c:tx>
          <c:marker>
            <c:symbol val="none"/>
          </c:marker>
          <c:cat>
            <c:numRef>
              <c:f>'Расчёт (кг)'!$C$6:$C$293</c:f>
              <c:numCache>
                <c:formatCode>mmm\-yy</c:formatCode>
                <c:ptCount val="288"/>
                <c:pt idx="0">
                  <c:v>41275</c:v>
                </c:pt>
                <c:pt idx="1">
                  <c:v>41306</c:v>
                </c:pt>
                <c:pt idx="2">
                  <c:v>41334</c:v>
                </c:pt>
                <c:pt idx="3">
                  <c:v>41365</c:v>
                </c:pt>
                <c:pt idx="4">
                  <c:v>41395</c:v>
                </c:pt>
                <c:pt idx="5">
                  <c:v>41426</c:v>
                </c:pt>
                <c:pt idx="6">
                  <c:v>41456</c:v>
                </c:pt>
                <c:pt idx="7">
                  <c:v>41487</c:v>
                </c:pt>
                <c:pt idx="8">
                  <c:v>41518</c:v>
                </c:pt>
                <c:pt idx="9">
                  <c:v>41548</c:v>
                </c:pt>
                <c:pt idx="10">
                  <c:v>41579</c:v>
                </c:pt>
                <c:pt idx="11">
                  <c:v>41609</c:v>
                </c:pt>
                <c:pt idx="12">
                  <c:v>41640</c:v>
                </c:pt>
                <c:pt idx="13">
                  <c:v>41671</c:v>
                </c:pt>
                <c:pt idx="14">
                  <c:v>41699</c:v>
                </c:pt>
                <c:pt idx="15">
                  <c:v>41730</c:v>
                </c:pt>
                <c:pt idx="16">
                  <c:v>41760</c:v>
                </c:pt>
                <c:pt idx="17">
                  <c:v>41791</c:v>
                </c:pt>
                <c:pt idx="18">
                  <c:v>41821</c:v>
                </c:pt>
                <c:pt idx="19">
                  <c:v>41852</c:v>
                </c:pt>
                <c:pt idx="20">
                  <c:v>41883</c:v>
                </c:pt>
                <c:pt idx="21">
                  <c:v>41913</c:v>
                </c:pt>
                <c:pt idx="22">
                  <c:v>41944</c:v>
                </c:pt>
                <c:pt idx="23">
                  <c:v>41974</c:v>
                </c:pt>
                <c:pt idx="24">
                  <c:v>42005</c:v>
                </c:pt>
                <c:pt idx="25">
                  <c:v>42036</c:v>
                </c:pt>
                <c:pt idx="26">
                  <c:v>42064</c:v>
                </c:pt>
                <c:pt idx="27">
                  <c:v>42095</c:v>
                </c:pt>
                <c:pt idx="28">
                  <c:v>42125</c:v>
                </c:pt>
                <c:pt idx="29">
                  <c:v>42156</c:v>
                </c:pt>
                <c:pt idx="30">
                  <c:v>42186</c:v>
                </c:pt>
                <c:pt idx="31">
                  <c:v>42217</c:v>
                </c:pt>
                <c:pt idx="32">
                  <c:v>42248</c:v>
                </c:pt>
                <c:pt idx="33">
                  <c:v>42278</c:v>
                </c:pt>
                <c:pt idx="34">
                  <c:v>42309</c:v>
                </c:pt>
                <c:pt idx="35">
                  <c:v>42339</c:v>
                </c:pt>
                <c:pt idx="36">
                  <c:v>42370</c:v>
                </c:pt>
                <c:pt idx="37">
                  <c:v>42401</c:v>
                </c:pt>
                <c:pt idx="38">
                  <c:v>42430</c:v>
                </c:pt>
                <c:pt idx="39">
                  <c:v>42461</c:v>
                </c:pt>
                <c:pt idx="40">
                  <c:v>42491</c:v>
                </c:pt>
                <c:pt idx="41">
                  <c:v>42522</c:v>
                </c:pt>
                <c:pt idx="42">
                  <c:v>42552</c:v>
                </c:pt>
                <c:pt idx="43">
                  <c:v>42583</c:v>
                </c:pt>
                <c:pt idx="44">
                  <c:v>42614</c:v>
                </c:pt>
                <c:pt idx="45">
                  <c:v>42644</c:v>
                </c:pt>
                <c:pt idx="46">
                  <c:v>42675</c:v>
                </c:pt>
                <c:pt idx="47">
                  <c:v>42705</c:v>
                </c:pt>
                <c:pt idx="48">
                  <c:v>42736</c:v>
                </c:pt>
                <c:pt idx="49">
                  <c:v>42767</c:v>
                </c:pt>
                <c:pt idx="50">
                  <c:v>42795</c:v>
                </c:pt>
                <c:pt idx="51">
                  <c:v>42826</c:v>
                </c:pt>
                <c:pt idx="52">
                  <c:v>42856</c:v>
                </c:pt>
                <c:pt idx="53">
                  <c:v>42887</c:v>
                </c:pt>
                <c:pt idx="54">
                  <c:v>42917</c:v>
                </c:pt>
                <c:pt idx="55">
                  <c:v>42948</c:v>
                </c:pt>
                <c:pt idx="56">
                  <c:v>42979</c:v>
                </c:pt>
                <c:pt idx="57">
                  <c:v>43009</c:v>
                </c:pt>
                <c:pt idx="58">
                  <c:v>43040</c:v>
                </c:pt>
                <c:pt idx="59">
                  <c:v>43070</c:v>
                </c:pt>
                <c:pt idx="60">
                  <c:v>43101</c:v>
                </c:pt>
                <c:pt idx="61">
                  <c:v>43132</c:v>
                </c:pt>
                <c:pt idx="62">
                  <c:v>43160</c:v>
                </c:pt>
                <c:pt idx="63">
                  <c:v>43191</c:v>
                </c:pt>
                <c:pt idx="64">
                  <c:v>43221</c:v>
                </c:pt>
                <c:pt idx="65">
                  <c:v>43252</c:v>
                </c:pt>
                <c:pt idx="66">
                  <c:v>43282</c:v>
                </c:pt>
                <c:pt idx="67">
                  <c:v>43313</c:v>
                </c:pt>
                <c:pt idx="68">
                  <c:v>43344</c:v>
                </c:pt>
                <c:pt idx="69">
                  <c:v>43374</c:v>
                </c:pt>
                <c:pt idx="70">
                  <c:v>43405</c:v>
                </c:pt>
                <c:pt idx="71">
                  <c:v>43435</c:v>
                </c:pt>
                <c:pt idx="72">
                  <c:v>43466</c:v>
                </c:pt>
                <c:pt idx="73">
                  <c:v>43497</c:v>
                </c:pt>
                <c:pt idx="74">
                  <c:v>43525</c:v>
                </c:pt>
                <c:pt idx="75">
                  <c:v>43556</c:v>
                </c:pt>
                <c:pt idx="76">
                  <c:v>43586</c:v>
                </c:pt>
                <c:pt idx="77">
                  <c:v>43617</c:v>
                </c:pt>
                <c:pt idx="78">
                  <c:v>43647</c:v>
                </c:pt>
                <c:pt idx="79">
                  <c:v>43678</c:v>
                </c:pt>
                <c:pt idx="80">
                  <c:v>43709</c:v>
                </c:pt>
                <c:pt idx="81">
                  <c:v>43739</c:v>
                </c:pt>
                <c:pt idx="82">
                  <c:v>43770</c:v>
                </c:pt>
                <c:pt idx="83">
                  <c:v>43800</c:v>
                </c:pt>
                <c:pt idx="84">
                  <c:v>43831</c:v>
                </c:pt>
                <c:pt idx="85">
                  <c:v>43862</c:v>
                </c:pt>
                <c:pt idx="86">
                  <c:v>43891</c:v>
                </c:pt>
                <c:pt idx="87">
                  <c:v>43922</c:v>
                </c:pt>
                <c:pt idx="88">
                  <c:v>43952</c:v>
                </c:pt>
                <c:pt idx="89">
                  <c:v>43983</c:v>
                </c:pt>
                <c:pt idx="90">
                  <c:v>44013</c:v>
                </c:pt>
                <c:pt idx="91">
                  <c:v>44044</c:v>
                </c:pt>
                <c:pt idx="92">
                  <c:v>44075</c:v>
                </c:pt>
                <c:pt idx="93">
                  <c:v>44105</c:v>
                </c:pt>
                <c:pt idx="94">
                  <c:v>44136</c:v>
                </c:pt>
                <c:pt idx="95">
                  <c:v>44166</c:v>
                </c:pt>
                <c:pt idx="96">
                  <c:v>44197</c:v>
                </c:pt>
                <c:pt idx="97">
                  <c:v>44228</c:v>
                </c:pt>
                <c:pt idx="98">
                  <c:v>44256</c:v>
                </c:pt>
                <c:pt idx="99">
                  <c:v>44287</c:v>
                </c:pt>
                <c:pt idx="100">
                  <c:v>44317</c:v>
                </c:pt>
                <c:pt idx="101">
                  <c:v>44348</c:v>
                </c:pt>
                <c:pt idx="102">
                  <c:v>44378</c:v>
                </c:pt>
                <c:pt idx="103">
                  <c:v>44409</c:v>
                </c:pt>
                <c:pt idx="104">
                  <c:v>44440</c:v>
                </c:pt>
                <c:pt idx="105">
                  <c:v>44470</c:v>
                </c:pt>
                <c:pt idx="106">
                  <c:v>44501</c:v>
                </c:pt>
                <c:pt idx="107">
                  <c:v>44531</c:v>
                </c:pt>
                <c:pt idx="108">
                  <c:v>44562</c:v>
                </c:pt>
                <c:pt idx="109">
                  <c:v>44593</c:v>
                </c:pt>
                <c:pt idx="110">
                  <c:v>44621</c:v>
                </c:pt>
                <c:pt idx="111">
                  <c:v>44652</c:v>
                </c:pt>
                <c:pt idx="112">
                  <c:v>44682</c:v>
                </c:pt>
                <c:pt idx="113">
                  <c:v>44713</c:v>
                </c:pt>
                <c:pt idx="114">
                  <c:v>44743</c:v>
                </c:pt>
                <c:pt idx="115">
                  <c:v>44774</c:v>
                </c:pt>
                <c:pt idx="116">
                  <c:v>44805</c:v>
                </c:pt>
                <c:pt idx="117">
                  <c:v>44835</c:v>
                </c:pt>
                <c:pt idx="118">
                  <c:v>44866</c:v>
                </c:pt>
                <c:pt idx="119">
                  <c:v>44896</c:v>
                </c:pt>
                <c:pt idx="120">
                  <c:v>44927</c:v>
                </c:pt>
                <c:pt idx="121">
                  <c:v>44958</c:v>
                </c:pt>
                <c:pt idx="122">
                  <c:v>44986</c:v>
                </c:pt>
                <c:pt idx="123">
                  <c:v>45017</c:v>
                </c:pt>
                <c:pt idx="124">
                  <c:v>45047</c:v>
                </c:pt>
                <c:pt idx="125">
                  <c:v>45078</c:v>
                </c:pt>
                <c:pt idx="126">
                  <c:v>45108</c:v>
                </c:pt>
                <c:pt idx="127">
                  <c:v>45139</c:v>
                </c:pt>
                <c:pt idx="128">
                  <c:v>45170</c:v>
                </c:pt>
                <c:pt idx="129">
                  <c:v>45200</c:v>
                </c:pt>
                <c:pt idx="130">
                  <c:v>45231</c:v>
                </c:pt>
                <c:pt idx="131">
                  <c:v>45261</c:v>
                </c:pt>
                <c:pt idx="132">
                  <c:v>45292</c:v>
                </c:pt>
                <c:pt idx="133">
                  <c:v>45323</c:v>
                </c:pt>
                <c:pt idx="134">
                  <c:v>45352</c:v>
                </c:pt>
                <c:pt idx="135">
                  <c:v>45383</c:v>
                </c:pt>
                <c:pt idx="136">
                  <c:v>45413</c:v>
                </c:pt>
                <c:pt idx="137">
                  <c:v>45444</c:v>
                </c:pt>
                <c:pt idx="138">
                  <c:v>45474</c:v>
                </c:pt>
                <c:pt idx="139">
                  <c:v>45505</c:v>
                </c:pt>
                <c:pt idx="140">
                  <c:v>45536</c:v>
                </c:pt>
                <c:pt idx="141">
                  <c:v>45566</c:v>
                </c:pt>
                <c:pt idx="142">
                  <c:v>45597</c:v>
                </c:pt>
                <c:pt idx="143">
                  <c:v>45627</c:v>
                </c:pt>
                <c:pt idx="144">
                  <c:v>45658</c:v>
                </c:pt>
                <c:pt idx="145">
                  <c:v>45689</c:v>
                </c:pt>
                <c:pt idx="146">
                  <c:v>45717</c:v>
                </c:pt>
                <c:pt idx="147">
                  <c:v>45748</c:v>
                </c:pt>
                <c:pt idx="148">
                  <c:v>45778</c:v>
                </c:pt>
                <c:pt idx="149">
                  <c:v>45809</c:v>
                </c:pt>
                <c:pt idx="150">
                  <c:v>45839</c:v>
                </c:pt>
                <c:pt idx="151">
                  <c:v>45870</c:v>
                </c:pt>
                <c:pt idx="152">
                  <c:v>45901</c:v>
                </c:pt>
                <c:pt idx="153">
                  <c:v>45931</c:v>
                </c:pt>
                <c:pt idx="154">
                  <c:v>45962</c:v>
                </c:pt>
                <c:pt idx="155">
                  <c:v>45992</c:v>
                </c:pt>
                <c:pt idx="156">
                  <c:v>46023</c:v>
                </c:pt>
                <c:pt idx="157">
                  <c:v>46054</c:v>
                </c:pt>
                <c:pt idx="158">
                  <c:v>46082</c:v>
                </c:pt>
                <c:pt idx="159">
                  <c:v>46113</c:v>
                </c:pt>
                <c:pt idx="160">
                  <c:v>46143</c:v>
                </c:pt>
                <c:pt idx="161">
                  <c:v>46174</c:v>
                </c:pt>
                <c:pt idx="162">
                  <c:v>46204</c:v>
                </c:pt>
                <c:pt idx="163">
                  <c:v>46235</c:v>
                </c:pt>
                <c:pt idx="164">
                  <c:v>46266</c:v>
                </c:pt>
                <c:pt idx="165">
                  <c:v>46296</c:v>
                </c:pt>
                <c:pt idx="166">
                  <c:v>46327</c:v>
                </c:pt>
                <c:pt idx="167">
                  <c:v>46357</c:v>
                </c:pt>
                <c:pt idx="168">
                  <c:v>46388</c:v>
                </c:pt>
                <c:pt idx="169">
                  <c:v>46419</c:v>
                </c:pt>
                <c:pt idx="170">
                  <c:v>46447</c:v>
                </c:pt>
                <c:pt idx="171">
                  <c:v>46478</c:v>
                </c:pt>
                <c:pt idx="172">
                  <c:v>46508</c:v>
                </c:pt>
                <c:pt idx="173">
                  <c:v>46539</c:v>
                </c:pt>
                <c:pt idx="174">
                  <c:v>46569</c:v>
                </c:pt>
                <c:pt idx="175">
                  <c:v>46600</c:v>
                </c:pt>
                <c:pt idx="176">
                  <c:v>46631</c:v>
                </c:pt>
                <c:pt idx="177">
                  <c:v>46661</c:v>
                </c:pt>
                <c:pt idx="178">
                  <c:v>46692</c:v>
                </c:pt>
                <c:pt idx="179">
                  <c:v>46722</c:v>
                </c:pt>
                <c:pt idx="180">
                  <c:v>46753</c:v>
                </c:pt>
                <c:pt idx="181">
                  <c:v>46784</c:v>
                </c:pt>
                <c:pt idx="182">
                  <c:v>46813</c:v>
                </c:pt>
                <c:pt idx="183">
                  <c:v>46844</c:v>
                </c:pt>
                <c:pt idx="184">
                  <c:v>46874</c:v>
                </c:pt>
                <c:pt idx="185">
                  <c:v>46905</c:v>
                </c:pt>
                <c:pt idx="186">
                  <c:v>46935</c:v>
                </c:pt>
                <c:pt idx="187">
                  <c:v>46966</c:v>
                </c:pt>
                <c:pt idx="188">
                  <c:v>46997</c:v>
                </c:pt>
                <c:pt idx="189">
                  <c:v>47027</c:v>
                </c:pt>
                <c:pt idx="190">
                  <c:v>47058</c:v>
                </c:pt>
                <c:pt idx="191">
                  <c:v>47088</c:v>
                </c:pt>
                <c:pt idx="192">
                  <c:v>47119</c:v>
                </c:pt>
                <c:pt idx="193">
                  <c:v>47150</c:v>
                </c:pt>
                <c:pt idx="194">
                  <c:v>47178</c:v>
                </c:pt>
                <c:pt idx="195">
                  <c:v>47209</c:v>
                </c:pt>
                <c:pt idx="196">
                  <c:v>47239</c:v>
                </c:pt>
                <c:pt idx="197">
                  <c:v>47270</c:v>
                </c:pt>
                <c:pt idx="198">
                  <c:v>47300</c:v>
                </c:pt>
                <c:pt idx="199">
                  <c:v>47331</c:v>
                </c:pt>
                <c:pt idx="200">
                  <c:v>47362</c:v>
                </c:pt>
                <c:pt idx="201">
                  <c:v>47392</c:v>
                </c:pt>
                <c:pt idx="202">
                  <c:v>47423</c:v>
                </c:pt>
                <c:pt idx="203">
                  <c:v>47453</c:v>
                </c:pt>
                <c:pt idx="204">
                  <c:v>47484</c:v>
                </c:pt>
                <c:pt idx="205">
                  <c:v>47515</c:v>
                </c:pt>
                <c:pt idx="206">
                  <c:v>47543</c:v>
                </c:pt>
                <c:pt idx="207">
                  <c:v>47574</c:v>
                </c:pt>
                <c:pt idx="208">
                  <c:v>47604</c:v>
                </c:pt>
                <c:pt idx="209">
                  <c:v>47635</c:v>
                </c:pt>
                <c:pt idx="210">
                  <c:v>47665</c:v>
                </c:pt>
                <c:pt idx="211">
                  <c:v>47696</c:v>
                </c:pt>
                <c:pt idx="212">
                  <c:v>47727</c:v>
                </c:pt>
                <c:pt idx="213">
                  <c:v>47757</c:v>
                </c:pt>
                <c:pt idx="214">
                  <c:v>47788</c:v>
                </c:pt>
                <c:pt idx="215">
                  <c:v>47818</c:v>
                </c:pt>
                <c:pt idx="216">
                  <c:v>47849</c:v>
                </c:pt>
                <c:pt idx="217">
                  <c:v>47880</c:v>
                </c:pt>
                <c:pt idx="218">
                  <c:v>47908</c:v>
                </c:pt>
                <c:pt idx="219">
                  <c:v>47939</c:v>
                </c:pt>
                <c:pt idx="220">
                  <c:v>47969</c:v>
                </c:pt>
                <c:pt idx="221">
                  <c:v>48000</c:v>
                </c:pt>
                <c:pt idx="222">
                  <c:v>48030</c:v>
                </c:pt>
                <c:pt idx="223">
                  <c:v>48061</c:v>
                </c:pt>
                <c:pt idx="224">
                  <c:v>48092</c:v>
                </c:pt>
                <c:pt idx="225">
                  <c:v>48122</c:v>
                </c:pt>
                <c:pt idx="226">
                  <c:v>48153</c:v>
                </c:pt>
                <c:pt idx="227">
                  <c:v>48183</c:v>
                </c:pt>
                <c:pt idx="228">
                  <c:v>48214</c:v>
                </c:pt>
                <c:pt idx="229">
                  <c:v>48245</c:v>
                </c:pt>
                <c:pt idx="230">
                  <c:v>48274</c:v>
                </c:pt>
                <c:pt idx="231">
                  <c:v>48305</c:v>
                </c:pt>
                <c:pt idx="232">
                  <c:v>48335</c:v>
                </c:pt>
                <c:pt idx="233">
                  <c:v>48366</c:v>
                </c:pt>
                <c:pt idx="234">
                  <c:v>48396</c:v>
                </c:pt>
                <c:pt idx="235">
                  <c:v>48427</c:v>
                </c:pt>
                <c:pt idx="236">
                  <c:v>48458</c:v>
                </c:pt>
                <c:pt idx="237">
                  <c:v>48488</c:v>
                </c:pt>
                <c:pt idx="238">
                  <c:v>48519</c:v>
                </c:pt>
                <c:pt idx="239">
                  <c:v>48549</c:v>
                </c:pt>
                <c:pt idx="240">
                  <c:v>48580</c:v>
                </c:pt>
                <c:pt idx="241">
                  <c:v>48611</c:v>
                </c:pt>
                <c:pt idx="242">
                  <c:v>48639</c:v>
                </c:pt>
                <c:pt idx="243">
                  <c:v>48670</c:v>
                </c:pt>
                <c:pt idx="244">
                  <c:v>48700</c:v>
                </c:pt>
                <c:pt idx="245">
                  <c:v>48731</c:v>
                </c:pt>
                <c:pt idx="246">
                  <c:v>48761</c:v>
                </c:pt>
                <c:pt idx="247">
                  <c:v>48792</c:v>
                </c:pt>
                <c:pt idx="248">
                  <c:v>48823</c:v>
                </c:pt>
                <c:pt idx="249">
                  <c:v>48853</c:v>
                </c:pt>
                <c:pt idx="250">
                  <c:v>48884</c:v>
                </c:pt>
                <c:pt idx="251">
                  <c:v>48914</c:v>
                </c:pt>
                <c:pt idx="252">
                  <c:v>48945</c:v>
                </c:pt>
                <c:pt idx="253">
                  <c:v>48976</c:v>
                </c:pt>
                <c:pt idx="254">
                  <c:v>49004</c:v>
                </c:pt>
                <c:pt idx="255">
                  <c:v>49035</c:v>
                </c:pt>
                <c:pt idx="256">
                  <c:v>49065</c:v>
                </c:pt>
                <c:pt idx="257">
                  <c:v>49096</c:v>
                </c:pt>
                <c:pt idx="258">
                  <c:v>49126</c:v>
                </c:pt>
                <c:pt idx="259">
                  <c:v>49157</c:v>
                </c:pt>
                <c:pt idx="260">
                  <c:v>49188</c:v>
                </c:pt>
                <c:pt idx="261">
                  <c:v>49218</c:v>
                </c:pt>
                <c:pt idx="262">
                  <c:v>49249</c:v>
                </c:pt>
                <c:pt idx="263">
                  <c:v>49279</c:v>
                </c:pt>
                <c:pt idx="264">
                  <c:v>49310</c:v>
                </c:pt>
                <c:pt idx="265">
                  <c:v>49341</c:v>
                </c:pt>
                <c:pt idx="266">
                  <c:v>49369</c:v>
                </c:pt>
                <c:pt idx="267">
                  <c:v>49400</c:v>
                </c:pt>
                <c:pt idx="268">
                  <c:v>49430</c:v>
                </c:pt>
                <c:pt idx="269">
                  <c:v>49461</c:v>
                </c:pt>
                <c:pt idx="270">
                  <c:v>49491</c:v>
                </c:pt>
                <c:pt idx="271">
                  <c:v>49522</c:v>
                </c:pt>
                <c:pt idx="272">
                  <c:v>49553</c:v>
                </c:pt>
                <c:pt idx="273">
                  <c:v>49583</c:v>
                </c:pt>
                <c:pt idx="274">
                  <c:v>49614</c:v>
                </c:pt>
                <c:pt idx="275">
                  <c:v>49644</c:v>
                </c:pt>
                <c:pt idx="276">
                  <c:v>49675</c:v>
                </c:pt>
                <c:pt idx="277">
                  <c:v>49706</c:v>
                </c:pt>
                <c:pt idx="278">
                  <c:v>49735</c:v>
                </c:pt>
                <c:pt idx="279">
                  <c:v>49766</c:v>
                </c:pt>
                <c:pt idx="280">
                  <c:v>49796</c:v>
                </c:pt>
                <c:pt idx="281">
                  <c:v>49827</c:v>
                </c:pt>
                <c:pt idx="282">
                  <c:v>49857</c:v>
                </c:pt>
                <c:pt idx="283">
                  <c:v>49888</c:v>
                </c:pt>
                <c:pt idx="284">
                  <c:v>49919</c:v>
                </c:pt>
                <c:pt idx="285">
                  <c:v>49949</c:v>
                </c:pt>
                <c:pt idx="286">
                  <c:v>49980</c:v>
                </c:pt>
                <c:pt idx="287">
                  <c:v>50010</c:v>
                </c:pt>
              </c:numCache>
            </c:numRef>
          </c:cat>
          <c:val>
            <c:numRef>
              <c:f>'Расчёт (кг)'!$AO$6:$AO$293</c:f>
              <c:numCache>
                <c:formatCode>#\ ##0;;</c:formatCode>
                <c:ptCount val="28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numCache>
            </c:numRef>
          </c:val>
          <c:smooth val="0"/>
          <c:extLst>
            <c:ext xmlns:c16="http://schemas.microsoft.com/office/drawing/2014/chart" uri="{C3380CC4-5D6E-409C-BE32-E72D297353CC}">
              <c16:uniqueId val="{00000006-58DC-4C19-AD49-9705938BFFDA}"/>
            </c:ext>
          </c:extLst>
        </c:ser>
        <c:ser>
          <c:idx val="13"/>
          <c:order val="7"/>
          <c:tx>
            <c:strRef>
              <c:f>'Расчёт (кг)'!$AP$5</c:f>
              <c:strCache>
                <c:ptCount val="1"/>
                <c:pt idx="0">
                  <c:v>МТ исх без_пер</c:v>
                </c:pt>
              </c:strCache>
            </c:strRef>
          </c:tx>
          <c:spPr>
            <a:ln w="38100">
              <a:solidFill>
                <a:srgbClr val="9D3D3A"/>
              </a:solidFill>
              <a:prstDash val="sysDash"/>
            </a:ln>
          </c:spPr>
          <c:marker>
            <c:symbol val="none"/>
          </c:marker>
          <c:cat>
            <c:numRef>
              <c:f>'Расчёт (кг)'!$C$6:$C$293</c:f>
              <c:numCache>
                <c:formatCode>mmm\-yy</c:formatCode>
                <c:ptCount val="288"/>
                <c:pt idx="0">
                  <c:v>41275</c:v>
                </c:pt>
                <c:pt idx="1">
                  <c:v>41306</c:v>
                </c:pt>
                <c:pt idx="2">
                  <c:v>41334</c:v>
                </c:pt>
                <c:pt idx="3">
                  <c:v>41365</c:v>
                </c:pt>
                <c:pt idx="4">
                  <c:v>41395</c:v>
                </c:pt>
                <c:pt idx="5">
                  <c:v>41426</c:v>
                </c:pt>
                <c:pt idx="6">
                  <c:v>41456</c:v>
                </c:pt>
                <c:pt idx="7">
                  <c:v>41487</c:v>
                </c:pt>
                <c:pt idx="8">
                  <c:v>41518</c:v>
                </c:pt>
                <c:pt idx="9">
                  <c:v>41548</c:v>
                </c:pt>
                <c:pt idx="10">
                  <c:v>41579</c:v>
                </c:pt>
                <c:pt idx="11">
                  <c:v>41609</c:v>
                </c:pt>
                <c:pt idx="12">
                  <c:v>41640</c:v>
                </c:pt>
                <c:pt idx="13">
                  <c:v>41671</c:v>
                </c:pt>
                <c:pt idx="14">
                  <c:v>41699</c:v>
                </c:pt>
                <c:pt idx="15">
                  <c:v>41730</c:v>
                </c:pt>
                <c:pt idx="16">
                  <c:v>41760</c:v>
                </c:pt>
                <c:pt idx="17">
                  <c:v>41791</c:v>
                </c:pt>
                <c:pt idx="18">
                  <c:v>41821</c:v>
                </c:pt>
                <c:pt idx="19">
                  <c:v>41852</c:v>
                </c:pt>
                <c:pt idx="20">
                  <c:v>41883</c:v>
                </c:pt>
                <c:pt idx="21">
                  <c:v>41913</c:v>
                </c:pt>
                <c:pt idx="22">
                  <c:v>41944</c:v>
                </c:pt>
                <c:pt idx="23">
                  <c:v>41974</c:v>
                </c:pt>
                <c:pt idx="24">
                  <c:v>42005</c:v>
                </c:pt>
                <c:pt idx="25">
                  <c:v>42036</c:v>
                </c:pt>
                <c:pt idx="26">
                  <c:v>42064</c:v>
                </c:pt>
                <c:pt idx="27">
                  <c:v>42095</c:v>
                </c:pt>
                <c:pt idx="28">
                  <c:v>42125</c:v>
                </c:pt>
                <c:pt idx="29">
                  <c:v>42156</c:v>
                </c:pt>
                <c:pt idx="30">
                  <c:v>42186</c:v>
                </c:pt>
                <c:pt idx="31">
                  <c:v>42217</c:v>
                </c:pt>
                <c:pt idx="32">
                  <c:v>42248</c:v>
                </c:pt>
                <c:pt idx="33">
                  <c:v>42278</c:v>
                </c:pt>
                <c:pt idx="34">
                  <c:v>42309</c:v>
                </c:pt>
                <c:pt idx="35">
                  <c:v>42339</c:v>
                </c:pt>
                <c:pt idx="36">
                  <c:v>42370</c:v>
                </c:pt>
                <c:pt idx="37">
                  <c:v>42401</c:v>
                </c:pt>
                <c:pt idx="38">
                  <c:v>42430</c:v>
                </c:pt>
                <c:pt idx="39">
                  <c:v>42461</c:v>
                </c:pt>
                <c:pt idx="40">
                  <c:v>42491</c:v>
                </c:pt>
                <c:pt idx="41">
                  <c:v>42522</c:v>
                </c:pt>
                <c:pt idx="42">
                  <c:v>42552</c:v>
                </c:pt>
                <c:pt idx="43">
                  <c:v>42583</c:v>
                </c:pt>
                <c:pt idx="44">
                  <c:v>42614</c:v>
                </c:pt>
                <c:pt idx="45">
                  <c:v>42644</c:v>
                </c:pt>
                <c:pt idx="46">
                  <c:v>42675</c:v>
                </c:pt>
                <c:pt idx="47">
                  <c:v>42705</c:v>
                </c:pt>
                <c:pt idx="48">
                  <c:v>42736</c:v>
                </c:pt>
                <c:pt idx="49">
                  <c:v>42767</c:v>
                </c:pt>
                <c:pt idx="50">
                  <c:v>42795</c:v>
                </c:pt>
                <c:pt idx="51">
                  <c:v>42826</c:v>
                </c:pt>
                <c:pt idx="52">
                  <c:v>42856</c:v>
                </c:pt>
                <c:pt idx="53">
                  <c:v>42887</c:v>
                </c:pt>
                <c:pt idx="54">
                  <c:v>42917</c:v>
                </c:pt>
                <c:pt idx="55">
                  <c:v>42948</c:v>
                </c:pt>
                <c:pt idx="56">
                  <c:v>42979</c:v>
                </c:pt>
                <c:pt idx="57">
                  <c:v>43009</c:v>
                </c:pt>
                <c:pt idx="58">
                  <c:v>43040</c:v>
                </c:pt>
                <c:pt idx="59">
                  <c:v>43070</c:v>
                </c:pt>
                <c:pt idx="60">
                  <c:v>43101</c:v>
                </c:pt>
                <c:pt idx="61">
                  <c:v>43132</c:v>
                </c:pt>
                <c:pt idx="62">
                  <c:v>43160</c:v>
                </c:pt>
                <c:pt idx="63">
                  <c:v>43191</c:v>
                </c:pt>
                <c:pt idx="64">
                  <c:v>43221</c:v>
                </c:pt>
                <c:pt idx="65">
                  <c:v>43252</c:v>
                </c:pt>
                <c:pt idx="66">
                  <c:v>43282</c:v>
                </c:pt>
                <c:pt idx="67">
                  <c:v>43313</c:v>
                </c:pt>
                <c:pt idx="68">
                  <c:v>43344</c:v>
                </c:pt>
                <c:pt idx="69">
                  <c:v>43374</c:v>
                </c:pt>
                <c:pt idx="70">
                  <c:v>43405</c:v>
                </c:pt>
                <c:pt idx="71">
                  <c:v>43435</c:v>
                </c:pt>
                <c:pt idx="72">
                  <c:v>43466</c:v>
                </c:pt>
                <c:pt idx="73">
                  <c:v>43497</c:v>
                </c:pt>
                <c:pt idx="74">
                  <c:v>43525</c:v>
                </c:pt>
                <c:pt idx="75">
                  <c:v>43556</c:v>
                </c:pt>
                <c:pt idx="76">
                  <c:v>43586</c:v>
                </c:pt>
                <c:pt idx="77">
                  <c:v>43617</c:v>
                </c:pt>
                <c:pt idx="78">
                  <c:v>43647</c:v>
                </c:pt>
                <c:pt idx="79">
                  <c:v>43678</c:v>
                </c:pt>
                <c:pt idx="80">
                  <c:v>43709</c:v>
                </c:pt>
                <c:pt idx="81">
                  <c:v>43739</c:v>
                </c:pt>
                <c:pt idx="82">
                  <c:v>43770</c:v>
                </c:pt>
                <c:pt idx="83">
                  <c:v>43800</c:v>
                </c:pt>
                <c:pt idx="84">
                  <c:v>43831</c:v>
                </c:pt>
                <c:pt idx="85">
                  <c:v>43862</c:v>
                </c:pt>
                <c:pt idx="86">
                  <c:v>43891</c:v>
                </c:pt>
                <c:pt idx="87">
                  <c:v>43922</c:v>
                </c:pt>
                <c:pt idx="88">
                  <c:v>43952</c:v>
                </c:pt>
                <c:pt idx="89">
                  <c:v>43983</c:v>
                </c:pt>
                <c:pt idx="90">
                  <c:v>44013</c:v>
                </c:pt>
                <c:pt idx="91">
                  <c:v>44044</c:v>
                </c:pt>
                <c:pt idx="92">
                  <c:v>44075</c:v>
                </c:pt>
                <c:pt idx="93">
                  <c:v>44105</c:v>
                </c:pt>
                <c:pt idx="94">
                  <c:v>44136</c:v>
                </c:pt>
                <c:pt idx="95">
                  <c:v>44166</c:v>
                </c:pt>
                <c:pt idx="96">
                  <c:v>44197</c:v>
                </c:pt>
                <c:pt idx="97">
                  <c:v>44228</c:v>
                </c:pt>
                <c:pt idx="98">
                  <c:v>44256</c:v>
                </c:pt>
                <c:pt idx="99">
                  <c:v>44287</c:v>
                </c:pt>
                <c:pt idx="100">
                  <c:v>44317</c:v>
                </c:pt>
                <c:pt idx="101">
                  <c:v>44348</c:v>
                </c:pt>
                <c:pt idx="102">
                  <c:v>44378</c:v>
                </c:pt>
                <c:pt idx="103">
                  <c:v>44409</c:v>
                </c:pt>
                <c:pt idx="104">
                  <c:v>44440</c:v>
                </c:pt>
                <c:pt idx="105">
                  <c:v>44470</c:v>
                </c:pt>
                <c:pt idx="106">
                  <c:v>44501</c:v>
                </c:pt>
                <c:pt idx="107">
                  <c:v>44531</c:v>
                </c:pt>
                <c:pt idx="108">
                  <c:v>44562</c:v>
                </c:pt>
                <c:pt idx="109">
                  <c:v>44593</c:v>
                </c:pt>
                <c:pt idx="110">
                  <c:v>44621</c:v>
                </c:pt>
                <c:pt idx="111">
                  <c:v>44652</c:v>
                </c:pt>
                <c:pt idx="112">
                  <c:v>44682</c:v>
                </c:pt>
                <c:pt idx="113">
                  <c:v>44713</c:v>
                </c:pt>
                <c:pt idx="114">
                  <c:v>44743</c:v>
                </c:pt>
                <c:pt idx="115">
                  <c:v>44774</c:v>
                </c:pt>
                <c:pt idx="116">
                  <c:v>44805</c:v>
                </c:pt>
                <c:pt idx="117">
                  <c:v>44835</c:v>
                </c:pt>
                <c:pt idx="118">
                  <c:v>44866</c:v>
                </c:pt>
                <c:pt idx="119">
                  <c:v>44896</c:v>
                </c:pt>
                <c:pt idx="120">
                  <c:v>44927</c:v>
                </c:pt>
                <c:pt idx="121">
                  <c:v>44958</c:v>
                </c:pt>
                <c:pt idx="122">
                  <c:v>44986</c:v>
                </c:pt>
                <c:pt idx="123">
                  <c:v>45017</c:v>
                </c:pt>
                <c:pt idx="124">
                  <c:v>45047</c:v>
                </c:pt>
                <c:pt idx="125">
                  <c:v>45078</c:v>
                </c:pt>
                <c:pt idx="126">
                  <c:v>45108</c:v>
                </c:pt>
                <c:pt idx="127">
                  <c:v>45139</c:v>
                </c:pt>
                <c:pt idx="128">
                  <c:v>45170</c:v>
                </c:pt>
                <c:pt idx="129">
                  <c:v>45200</c:v>
                </c:pt>
                <c:pt idx="130">
                  <c:v>45231</c:v>
                </c:pt>
                <c:pt idx="131">
                  <c:v>45261</c:v>
                </c:pt>
                <c:pt idx="132">
                  <c:v>45292</c:v>
                </c:pt>
                <c:pt idx="133">
                  <c:v>45323</c:v>
                </c:pt>
                <c:pt idx="134">
                  <c:v>45352</c:v>
                </c:pt>
                <c:pt idx="135">
                  <c:v>45383</c:v>
                </c:pt>
                <c:pt idx="136">
                  <c:v>45413</c:v>
                </c:pt>
                <c:pt idx="137">
                  <c:v>45444</c:v>
                </c:pt>
                <c:pt idx="138">
                  <c:v>45474</c:v>
                </c:pt>
                <c:pt idx="139">
                  <c:v>45505</c:v>
                </c:pt>
                <c:pt idx="140">
                  <c:v>45536</c:v>
                </c:pt>
                <c:pt idx="141">
                  <c:v>45566</c:v>
                </c:pt>
                <c:pt idx="142">
                  <c:v>45597</c:v>
                </c:pt>
                <c:pt idx="143">
                  <c:v>45627</c:v>
                </c:pt>
                <c:pt idx="144">
                  <c:v>45658</c:v>
                </c:pt>
                <c:pt idx="145">
                  <c:v>45689</c:v>
                </c:pt>
                <c:pt idx="146">
                  <c:v>45717</c:v>
                </c:pt>
                <c:pt idx="147">
                  <c:v>45748</c:v>
                </c:pt>
                <c:pt idx="148">
                  <c:v>45778</c:v>
                </c:pt>
                <c:pt idx="149">
                  <c:v>45809</c:v>
                </c:pt>
                <c:pt idx="150">
                  <c:v>45839</c:v>
                </c:pt>
                <c:pt idx="151">
                  <c:v>45870</c:v>
                </c:pt>
                <c:pt idx="152">
                  <c:v>45901</c:v>
                </c:pt>
                <c:pt idx="153">
                  <c:v>45931</c:v>
                </c:pt>
                <c:pt idx="154">
                  <c:v>45962</c:v>
                </c:pt>
                <c:pt idx="155">
                  <c:v>45992</c:v>
                </c:pt>
                <c:pt idx="156">
                  <c:v>46023</c:v>
                </c:pt>
                <c:pt idx="157">
                  <c:v>46054</c:v>
                </c:pt>
                <c:pt idx="158">
                  <c:v>46082</c:v>
                </c:pt>
                <c:pt idx="159">
                  <c:v>46113</c:v>
                </c:pt>
                <c:pt idx="160">
                  <c:v>46143</c:v>
                </c:pt>
                <c:pt idx="161">
                  <c:v>46174</c:v>
                </c:pt>
                <c:pt idx="162">
                  <c:v>46204</c:v>
                </c:pt>
                <c:pt idx="163">
                  <c:v>46235</c:v>
                </c:pt>
                <c:pt idx="164">
                  <c:v>46266</c:v>
                </c:pt>
                <c:pt idx="165">
                  <c:v>46296</c:v>
                </c:pt>
                <c:pt idx="166">
                  <c:v>46327</c:v>
                </c:pt>
                <c:pt idx="167">
                  <c:v>46357</c:v>
                </c:pt>
                <c:pt idx="168">
                  <c:v>46388</c:v>
                </c:pt>
                <c:pt idx="169">
                  <c:v>46419</c:v>
                </c:pt>
                <c:pt idx="170">
                  <c:v>46447</c:v>
                </c:pt>
                <c:pt idx="171">
                  <c:v>46478</c:v>
                </c:pt>
                <c:pt idx="172">
                  <c:v>46508</c:v>
                </c:pt>
                <c:pt idx="173">
                  <c:v>46539</c:v>
                </c:pt>
                <c:pt idx="174">
                  <c:v>46569</c:v>
                </c:pt>
                <c:pt idx="175">
                  <c:v>46600</c:v>
                </c:pt>
                <c:pt idx="176">
                  <c:v>46631</c:v>
                </c:pt>
                <c:pt idx="177">
                  <c:v>46661</c:v>
                </c:pt>
                <c:pt idx="178">
                  <c:v>46692</c:v>
                </c:pt>
                <c:pt idx="179">
                  <c:v>46722</c:v>
                </c:pt>
                <c:pt idx="180">
                  <c:v>46753</c:v>
                </c:pt>
                <c:pt idx="181">
                  <c:v>46784</c:v>
                </c:pt>
                <c:pt idx="182">
                  <c:v>46813</c:v>
                </c:pt>
                <c:pt idx="183">
                  <c:v>46844</c:v>
                </c:pt>
                <c:pt idx="184">
                  <c:v>46874</c:v>
                </c:pt>
                <c:pt idx="185">
                  <c:v>46905</c:v>
                </c:pt>
                <c:pt idx="186">
                  <c:v>46935</c:v>
                </c:pt>
                <c:pt idx="187">
                  <c:v>46966</c:v>
                </c:pt>
                <c:pt idx="188">
                  <c:v>46997</c:v>
                </c:pt>
                <c:pt idx="189">
                  <c:v>47027</c:v>
                </c:pt>
                <c:pt idx="190">
                  <c:v>47058</c:v>
                </c:pt>
                <c:pt idx="191">
                  <c:v>47088</c:v>
                </c:pt>
                <c:pt idx="192">
                  <c:v>47119</c:v>
                </c:pt>
                <c:pt idx="193">
                  <c:v>47150</c:v>
                </c:pt>
                <c:pt idx="194">
                  <c:v>47178</c:v>
                </c:pt>
                <c:pt idx="195">
                  <c:v>47209</c:v>
                </c:pt>
                <c:pt idx="196">
                  <c:v>47239</c:v>
                </c:pt>
                <c:pt idx="197">
                  <c:v>47270</c:v>
                </c:pt>
                <c:pt idx="198">
                  <c:v>47300</c:v>
                </c:pt>
                <c:pt idx="199">
                  <c:v>47331</c:v>
                </c:pt>
                <c:pt idx="200">
                  <c:v>47362</c:v>
                </c:pt>
                <c:pt idx="201">
                  <c:v>47392</c:v>
                </c:pt>
                <c:pt idx="202">
                  <c:v>47423</c:v>
                </c:pt>
                <c:pt idx="203">
                  <c:v>47453</c:v>
                </c:pt>
                <c:pt idx="204">
                  <c:v>47484</c:v>
                </c:pt>
                <c:pt idx="205">
                  <c:v>47515</c:v>
                </c:pt>
                <c:pt idx="206">
                  <c:v>47543</c:v>
                </c:pt>
                <c:pt idx="207">
                  <c:v>47574</c:v>
                </c:pt>
                <c:pt idx="208">
                  <c:v>47604</c:v>
                </c:pt>
                <c:pt idx="209">
                  <c:v>47635</c:v>
                </c:pt>
                <c:pt idx="210">
                  <c:v>47665</c:v>
                </c:pt>
                <c:pt idx="211">
                  <c:v>47696</c:v>
                </c:pt>
                <c:pt idx="212">
                  <c:v>47727</c:v>
                </c:pt>
                <c:pt idx="213">
                  <c:v>47757</c:v>
                </c:pt>
                <c:pt idx="214">
                  <c:v>47788</c:v>
                </c:pt>
                <c:pt idx="215">
                  <c:v>47818</c:v>
                </c:pt>
                <c:pt idx="216">
                  <c:v>47849</c:v>
                </c:pt>
                <c:pt idx="217">
                  <c:v>47880</c:v>
                </c:pt>
                <c:pt idx="218">
                  <c:v>47908</c:v>
                </c:pt>
                <c:pt idx="219">
                  <c:v>47939</c:v>
                </c:pt>
                <c:pt idx="220">
                  <c:v>47969</c:v>
                </c:pt>
                <c:pt idx="221">
                  <c:v>48000</c:v>
                </c:pt>
                <c:pt idx="222">
                  <c:v>48030</c:v>
                </c:pt>
                <c:pt idx="223">
                  <c:v>48061</c:v>
                </c:pt>
                <c:pt idx="224">
                  <c:v>48092</c:v>
                </c:pt>
                <c:pt idx="225">
                  <c:v>48122</c:v>
                </c:pt>
                <c:pt idx="226">
                  <c:v>48153</c:v>
                </c:pt>
                <c:pt idx="227">
                  <c:v>48183</c:v>
                </c:pt>
                <c:pt idx="228">
                  <c:v>48214</c:v>
                </c:pt>
                <c:pt idx="229">
                  <c:v>48245</c:v>
                </c:pt>
                <c:pt idx="230">
                  <c:v>48274</c:v>
                </c:pt>
                <c:pt idx="231">
                  <c:v>48305</c:v>
                </c:pt>
                <c:pt idx="232">
                  <c:v>48335</c:v>
                </c:pt>
                <c:pt idx="233">
                  <c:v>48366</c:v>
                </c:pt>
                <c:pt idx="234">
                  <c:v>48396</c:v>
                </c:pt>
                <c:pt idx="235">
                  <c:v>48427</c:v>
                </c:pt>
                <c:pt idx="236">
                  <c:v>48458</c:v>
                </c:pt>
                <c:pt idx="237">
                  <c:v>48488</c:v>
                </c:pt>
                <c:pt idx="238">
                  <c:v>48519</c:v>
                </c:pt>
                <c:pt idx="239">
                  <c:v>48549</c:v>
                </c:pt>
                <c:pt idx="240">
                  <c:v>48580</c:v>
                </c:pt>
                <c:pt idx="241">
                  <c:v>48611</c:v>
                </c:pt>
                <c:pt idx="242">
                  <c:v>48639</c:v>
                </c:pt>
                <c:pt idx="243">
                  <c:v>48670</c:v>
                </c:pt>
                <c:pt idx="244">
                  <c:v>48700</c:v>
                </c:pt>
                <c:pt idx="245">
                  <c:v>48731</c:v>
                </c:pt>
                <c:pt idx="246">
                  <c:v>48761</c:v>
                </c:pt>
                <c:pt idx="247">
                  <c:v>48792</c:v>
                </c:pt>
                <c:pt idx="248">
                  <c:v>48823</c:v>
                </c:pt>
                <c:pt idx="249">
                  <c:v>48853</c:v>
                </c:pt>
                <c:pt idx="250">
                  <c:v>48884</c:v>
                </c:pt>
                <c:pt idx="251">
                  <c:v>48914</c:v>
                </c:pt>
                <c:pt idx="252">
                  <c:v>48945</c:v>
                </c:pt>
                <c:pt idx="253">
                  <c:v>48976</c:v>
                </c:pt>
                <c:pt idx="254">
                  <c:v>49004</c:v>
                </c:pt>
                <c:pt idx="255">
                  <c:v>49035</c:v>
                </c:pt>
                <c:pt idx="256">
                  <c:v>49065</c:v>
                </c:pt>
                <c:pt idx="257">
                  <c:v>49096</c:v>
                </c:pt>
                <c:pt idx="258">
                  <c:v>49126</c:v>
                </c:pt>
                <c:pt idx="259">
                  <c:v>49157</c:v>
                </c:pt>
                <c:pt idx="260">
                  <c:v>49188</c:v>
                </c:pt>
                <c:pt idx="261">
                  <c:v>49218</c:v>
                </c:pt>
                <c:pt idx="262">
                  <c:v>49249</c:v>
                </c:pt>
                <c:pt idx="263">
                  <c:v>49279</c:v>
                </c:pt>
                <c:pt idx="264">
                  <c:v>49310</c:v>
                </c:pt>
                <c:pt idx="265">
                  <c:v>49341</c:v>
                </c:pt>
                <c:pt idx="266">
                  <c:v>49369</c:v>
                </c:pt>
                <c:pt idx="267">
                  <c:v>49400</c:v>
                </c:pt>
                <c:pt idx="268">
                  <c:v>49430</c:v>
                </c:pt>
                <c:pt idx="269">
                  <c:v>49461</c:v>
                </c:pt>
                <c:pt idx="270">
                  <c:v>49491</c:v>
                </c:pt>
                <c:pt idx="271">
                  <c:v>49522</c:v>
                </c:pt>
                <c:pt idx="272">
                  <c:v>49553</c:v>
                </c:pt>
                <c:pt idx="273">
                  <c:v>49583</c:v>
                </c:pt>
                <c:pt idx="274">
                  <c:v>49614</c:v>
                </c:pt>
                <c:pt idx="275">
                  <c:v>49644</c:v>
                </c:pt>
                <c:pt idx="276">
                  <c:v>49675</c:v>
                </c:pt>
                <c:pt idx="277">
                  <c:v>49706</c:v>
                </c:pt>
                <c:pt idx="278">
                  <c:v>49735</c:v>
                </c:pt>
                <c:pt idx="279">
                  <c:v>49766</c:v>
                </c:pt>
                <c:pt idx="280">
                  <c:v>49796</c:v>
                </c:pt>
                <c:pt idx="281">
                  <c:v>49827</c:v>
                </c:pt>
                <c:pt idx="282">
                  <c:v>49857</c:v>
                </c:pt>
                <c:pt idx="283">
                  <c:v>49888</c:v>
                </c:pt>
                <c:pt idx="284">
                  <c:v>49919</c:v>
                </c:pt>
                <c:pt idx="285">
                  <c:v>49949</c:v>
                </c:pt>
                <c:pt idx="286">
                  <c:v>49980</c:v>
                </c:pt>
                <c:pt idx="287">
                  <c:v>50010</c:v>
                </c:pt>
              </c:numCache>
            </c:numRef>
          </c:cat>
          <c:val>
            <c:numRef>
              <c:f>'Расчёт (кг)'!$AP$6:$AP$293</c:f>
              <c:numCache>
                <c:formatCode>#\ ##0;;</c:formatCode>
                <c:ptCount val="28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numCache>
            </c:numRef>
          </c:val>
          <c:smooth val="0"/>
          <c:extLst>
            <c:ext xmlns:c16="http://schemas.microsoft.com/office/drawing/2014/chart" uri="{C3380CC4-5D6E-409C-BE32-E72D297353CC}">
              <c16:uniqueId val="{00000007-58DC-4C19-AD49-9705938BFFDA}"/>
            </c:ext>
          </c:extLst>
        </c:ser>
        <c:ser>
          <c:idx val="5"/>
          <c:order val="8"/>
          <c:tx>
            <c:strRef>
              <c:f>'Расчёт (кг)'!$AQ$5</c:f>
              <c:strCache>
                <c:ptCount val="1"/>
                <c:pt idx="0">
                  <c:v>АД забор без_пер</c:v>
                </c:pt>
              </c:strCache>
            </c:strRef>
          </c:tx>
          <c:spPr>
            <a:ln w="38100">
              <a:solidFill>
                <a:srgbClr val="00B050"/>
              </a:solidFill>
              <a:prstDash val="lgDash"/>
            </a:ln>
          </c:spPr>
          <c:marker>
            <c:symbol val="none"/>
          </c:marker>
          <c:cat>
            <c:numRef>
              <c:f>'Расчёт (кг)'!$C$6:$C$293</c:f>
              <c:numCache>
                <c:formatCode>mmm\-yy</c:formatCode>
                <c:ptCount val="288"/>
                <c:pt idx="0">
                  <c:v>41275</c:v>
                </c:pt>
                <c:pt idx="1">
                  <c:v>41306</c:v>
                </c:pt>
                <c:pt idx="2">
                  <c:v>41334</c:v>
                </c:pt>
                <c:pt idx="3">
                  <c:v>41365</c:v>
                </c:pt>
                <c:pt idx="4">
                  <c:v>41395</c:v>
                </c:pt>
                <c:pt idx="5">
                  <c:v>41426</c:v>
                </c:pt>
                <c:pt idx="6">
                  <c:v>41456</c:v>
                </c:pt>
                <c:pt idx="7">
                  <c:v>41487</c:v>
                </c:pt>
                <c:pt idx="8">
                  <c:v>41518</c:v>
                </c:pt>
                <c:pt idx="9">
                  <c:v>41548</c:v>
                </c:pt>
                <c:pt idx="10">
                  <c:v>41579</c:v>
                </c:pt>
                <c:pt idx="11">
                  <c:v>41609</c:v>
                </c:pt>
                <c:pt idx="12">
                  <c:v>41640</c:v>
                </c:pt>
                <c:pt idx="13">
                  <c:v>41671</c:v>
                </c:pt>
                <c:pt idx="14">
                  <c:v>41699</c:v>
                </c:pt>
                <c:pt idx="15">
                  <c:v>41730</c:v>
                </c:pt>
                <c:pt idx="16">
                  <c:v>41760</c:v>
                </c:pt>
                <c:pt idx="17">
                  <c:v>41791</c:v>
                </c:pt>
                <c:pt idx="18">
                  <c:v>41821</c:v>
                </c:pt>
                <c:pt idx="19">
                  <c:v>41852</c:v>
                </c:pt>
                <c:pt idx="20">
                  <c:v>41883</c:v>
                </c:pt>
                <c:pt idx="21">
                  <c:v>41913</c:v>
                </c:pt>
                <c:pt idx="22">
                  <c:v>41944</c:v>
                </c:pt>
                <c:pt idx="23">
                  <c:v>41974</c:v>
                </c:pt>
                <c:pt idx="24">
                  <c:v>42005</c:v>
                </c:pt>
                <c:pt idx="25">
                  <c:v>42036</c:v>
                </c:pt>
                <c:pt idx="26">
                  <c:v>42064</c:v>
                </c:pt>
                <c:pt idx="27">
                  <c:v>42095</c:v>
                </c:pt>
                <c:pt idx="28">
                  <c:v>42125</c:v>
                </c:pt>
                <c:pt idx="29">
                  <c:v>42156</c:v>
                </c:pt>
                <c:pt idx="30">
                  <c:v>42186</c:v>
                </c:pt>
                <c:pt idx="31">
                  <c:v>42217</c:v>
                </c:pt>
                <c:pt idx="32">
                  <c:v>42248</c:v>
                </c:pt>
                <c:pt idx="33">
                  <c:v>42278</c:v>
                </c:pt>
                <c:pt idx="34">
                  <c:v>42309</c:v>
                </c:pt>
                <c:pt idx="35">
                  <c:v>42339</c:v>
                </c:pt>
                <c:pt idx="36">
                  <c:v>42370</c:v>
                </c:pt>
                <c:pt idx="37">
                  <c:v>42401</c:v>
                </c:pt>
                <c:pt idx="38">
                  <c:v>42430</c:v>
                </c:pt>
                <c:pt idx="39">
                  <c:v>42461</c:v>
                </c:pt>
                <c:pt idx="40">
                  <c:v>42491</c:v>
                </c:pt>
                <c:pt idx="41">
                  <c:v>42522</c:v>
                </c:pt>
                <c:pt idx="42">
                  <c:v>42552</c:v>
                </c:pt>
                <c:pt idx="43">
                  <c:v>42583</c:v>
                </c:pt>
                <c:pt idx="44">
                  <c:v>42614</c:v>
                </c:pt>
                <c:pt idx="45">
                  <c:v>42644</c:v>
                </c:pt>
                <c:pt idx="46">
                  <c:v>42675</c:v>
                </c:pt>
                <c:pt idx="47">
                  <c:v>42705</c:v>
                </c:pt>
                <c:pt idx="48">
                  <c:v>42736</c:v>
                </c:pt>
                <c:pt idx="49">
                  <c:v>42767</c:v>
                </c:pt>
                <c:pt idx="50">
                  <c:v>42795</c:v>
                </c:pt>
                <c:pt idx="51">
                  <c:v>42826</c:v>
                </c:pt>
                <c:pt idx="52">
                  <c:v>42856</c:v>
                </c:pt>
                <c:pt idx="53">
                  <c:v>42887</c:v>
                </c:pt>
                <c:pt idx="54">
                  <c:v>42917</c:v>
                </c:pt>
                <c:pt idx="55">
                  <c:v>42948</c:v>
                </c:pt>
                <c:pt idx="56">
                  <c:v>42979</c:v>
                </c:pt>
                <c:pt idx="57">
                  <c:v>43009</c:v>
                </c:pt>
                <c:pt idx="58">
                  <c:v>43040</c:v>
                </c:pt>
                <c:pt idx="59">
                  <c:v>43070</c:v>
                </c:pt>
                <c:pt idx="60">
                  <c:v>43101</c:v>
                </c:pt>
                <c:pt idx="61">
                  <c:v>43132</c:v>
                </c:pt>
                <c:pt idx="62">
                  <c:v>43160</c:v>
                </c:pt>
                <c:pt idx="63">
                  <c:v>43191</c:v>
                </c:pt>
                <c:pt idx="64">
                  <c:v>43221</c:v>
                </c:pt>
                <c:pt idx="65">
                  <c:v>43252</c:v>
                </c:pt>
                <c:pt idx="66">
                  <c:v>43282</c:v>
                </c:pt>
                <c:pt idx="67">
                  <c:v>43313</c:v>
                </c:pt>
                <c:pt idx="68">
                  <c:v>43344</c:v>
                </c:pt>
                <c:pt idx="69">
                  <c:v>43374</c:v>
                </c:pt>
                <c:pt idx="70">
                  <c:v>43405</c:v>
                </c:pt>
                <c:pt idx="71">
                  <c:v>43435</c:v>
                </c:pt>
                <c:pt idx="72">
                  <c:v>43466</c:v>
                </c:pt>
                <c:pt idx="73">
                  <c:v>43497</c:v>
                </c:pt>
                <c:pt idx="74">
                  <c:v>43525</c:v>
                </c:pt>
                <c:pt idx="75">
                  <c:v>43556</c:v>
                </c:pt>
                <c:pt idx="76">
                  <c:v>43586</c:v>
                </c:pt>
                <c:pt idx="77">
                  <c:v>43617</c:v>
                </c:pt>
                <c:pt idx="78">
                  <c:v>43647</c:v>
                </c:pt>
                <c:pt idx="79">
                  <c:v>43678</c:v>
                </c:pt>
                <c:pt idx="80">
                  <c:v>43709</c:v>
                </c:pt>
                <c:pt idx="81">
                  <c:v>43739</c:v>
                </c:pt>
                <c:pt idx="82">
                  <c:v>43770</c:v>
                </c:pt>
                <c:pt idx="83">
                  <c:v>43800</c:v>
                </c:pt>
                <c:pt idx="84">
                  <c:v>43831</c:v>
                </c:pt>
                <c:pt idx="85">
                  <c:v>43862</c:v>
                </c:pt>
                <c:pt idx="86">
                  <c:v>43891</c:v>
                </c:pt>
                <c:pt idx="87">
                  <c:v>43922</c:v>
                </c:pt>
                <c:pt idx="88">
                  <c:v>43952</c:v>
                </c:pt>
                <c:pt idx="89">
                  <c:v>43983</c:v>
                </c:pt>
                <c:pt idx="90">
                  <c:v>44013</c:v>
                </c:pt>
                <c:pt idx="91">
                  <c:v>44044</c:v>
                </c:pt>
                <c:pt idx="92">
                  <c:v>44075</c:v>
                </c:pt>
                <c:pt idx="93">
                  <c:v>44105</c:v>
                </c:pt>
                <c:pt idx="94">
                  <c:v>44136</c:v>
                </c:pt>
                <c:pt idx="95">
                  <c:v>44166</c:v>
                </c:pt>
                <c:pt idx="96">
                  <c:v>44197</c:v>
                </c:pt>
                <c:pt idx="97">
                  <c:v>44228</c:v>
                </c:pt>
                <c:pt idx="98">
                  <c:v>44256</c:v>
                </c:pt>
                <c:pt idx="99">
                  <c:v>44287</c:v>
                </c:pt>
                <c:pt idx="100">
                  <c:v>44317</c:v>
                </c:pt>
                <c:pt idx="101">
                  <c:v>44348</c:v>
                </c:pt>
                <c:pt idx="102">
                  <c:v>44378</c:v>
                </c:pt>
                <c:pt idx="103">
                  <c:v>44409</c:v>
                </c:pt>
                <c:pt idx="104">
                  <c:v>44440</c:v>
                </c:pt>
                <c:pt idx="105">
                  <c:v>44470</c:v>
                </c:pt>
                <c:pt idx="106">
                  <c:v>44501</c:v>
                </c:pt>
                <c:pt idx="107">
                  <c:v>44531</c:v>
                </c:pt>
                <c:pt idx="108">
                  <c:v>44562</c:v>
                </c:pt>
                <c:pt idx="109">
                  <c:v>44593</c:v>
                </c:pt>
                <c:pt idx="110">
                  <c:v>44621</c:v>
                </c:pt>
                <c:pt idx="111">
                  <c:v>44652</c:v>
                </c:pt>
                <c:pt idx="112">
                  <c:v>44682</c:v>
                </c:pt>
                <c:pt idx="113">
                  <c:v>44713</c:v>
                </c:pt>
                <c:pt idx="114">
                  <c:v>44743</c:v>
                </c:pt>
                <c:pt idx="115">
                  <c:v>44774</c:v>
                </c:pt>
                <c:pt idx="116">
                  <c:v>44805</c:v>
                </c:pt>
                <c:pt idx="117">
                  <c:v>44835</c:v>
                </c:pt>
                <c:pt idx="118">
                  <c:v>44866</c:v>
                </c:pt>
                <c:pt idx="119">
                  <c:v>44896</c:v>
                </c:pt>
                <c:pt idx="120">
                  <c:v>44927</c:v>
                </c:pt>
                <c:pt idx="121">
                  <c:v>44958</c:v>
                </c:pt>
                <c:pt idx="122">
                  <c:v>44986</c:v>
                </c:pt>
                <c:pt idx="123">
                  <c:v>45017</c:v>
                </c:pt>
                <c:pt idx="124">
                  <c:v>45047</c:v>
                </c:pt>
                <c:pt idx="125">
                  <c:v>45078</c:v>
                </c:pt>
                <c:pt idx="126">
                  <c:v>45108</c:v>
                </c:pt>
                <c:pt idx="127">
                  <c:v>45139</c:v>
                </c:pt>
                <c:pt idx="128">
                  <c:v>45170</c:v>
                </c:pt>
                <c:pt idx="129">
                  <c:v>45200</c:v>
                </c:pt>
                <c:pt idx="130">
                  <c:v>45231</c:v>
                </c:pt>
                <c:pt idx="131">
                  <c:v>45261</c:v>
                </c:pt>
                <c:pt idx="132">
                  <c:v>45292</c:v>
                </c:pt>
                <c:pt idx="133">
                  <c:v>45323</c:v>
                </c:pt>
                <c:pt idx="134">
                  <c:v>45352</c:v>
                </c:pt>
                <c:pt idx="135">
                  <c:v>45383</c:v>
                </c:pt>
                <c:pt idx="136">
                  <c:v>45413</c:v>
                </c:pt>
                <c:pt idx="137">
                  <c:v>45444</c:v>
                </c:pt>
                <c:pt idx="138">
                  <c:v>45474</c:v>
                </c:pt>
                <c:pt idx="139">
                  <c:v>45505</c:v>
                </c:pt>
                <c:pt idx="140">
                  <c:v>45536</c:v>
                </c:pt>
                <c:pt idx="141">
                  <c:v>45566</c:v>
                </c:pt>
                <c:pt idx="142">
                  <c:v>45597</c:v>
                </c:pt>
                <c:pt idx="143">
                  <c:v>45627</c:v>
                </c:pt>
                <c:pt idx="144">
                  <c:v>45658</c:v>
                </c:pt>
                <c:pt idx="145">
                  <c:v>45689</c:v>
                </c:pt>
                <c:pt idx="146">
                  <c:v>45717</c:v>
                </c:pt>
                <c:pt idx="147">
                  <c:v>45748</c:v>
                </c:pt>
                <c:pt idx="148">
                  <c:v>45778</c:v>
                </c:pt>
                <c:pt idx="149">
                  <c:v>45809</c:v>
                </c:pt>
                <c:pt idx="150">
                  <c:v>45839</c:v>
                </c:pt>
                <c:pt idx="151">
                  <c:v>45870</c:v>
                </c:pt>
                <c:pt idx="152">
                  <c:v>45901</c:v>
                </c:pt>
                <c:pt idx="153">
                  <c:v>45931</c:v>
                </c:pt>
                <c:pt idx="154">
                  <c:v>45962</c:v>
                </c:pt>
                <c:pt idx="155">
                  <c:v>45992</c:v>
                </c:pt>
                <c:pt idx="156">
                  <c:v>46023</c:v>
                </c:pt>
                <c:pt idx="157">
                  <c:v>46054</c:v>
                </c:pt>
                <c:pt idx="158">
                  <c:v>46082</c:v>
                </c:pt>
                <c:pt idx="159">
                  <c:v>46113</c:v>
                </c:pt>
                <c:pt idx="160">
                  <c:v>46143</c:v>
                </c:pt>
                <c:pt idx="161">
                  <c:v>46174</c:v>
                </c:pt>
                <c:pt idx="162">
                  <c:v>46204</c:v>
                </c:pt>
                <c:pt idx="163">
                  <c:v>46235</c:v>
                </c:pt>
                <c:pt idx="164">
                  <c:v>46266</c:v>
                </c:pt>
                <c:pt idx="165">
                  <c:v>46296</c:v>
                </c:pt>
                <c:pt idx="166">
                  <c:v>46327</c:v>
                </c:pt>
                <c:pt idx="167">
                  <c:v>46357</c:v>
                </c:pt>
                <c:pt idx="168">
                  <c:v>46388</c:v>
                </c:pt>
                <c:pt idx="169">
                  <c:v>46419</c:v>
                </c:pt>
                <c:pt idx="170">
                  <c:v>46447</c:v>
                </c:pt>
                <c:pt idx="171">
                  <c:v>46478</c:v>
                </c:pt>
                <c:pt idx="172">
                  <c:v>46508</c:v>
                </c:pt>
                <c:pt idx="173">
                  <c:v>46539</c:v>
                </c:pt>
                <c:pt idx="174">
                  <c:v>46569</c:v>
                </c:pt>
                <c:pt idx="175">
                  <c:v>46600</c:v>
                </c:pt>
                <c:pt idx="176">
                  <c:v>46631</c:v>
                </c:pt>
                <c:pt idx="177">
                  <c:v>46661</c:v>
                </c:pt>
                <c:pt idx="178">
                  <c:v>46692</c:v>
                </c:pt>
                <c:pt idx="179">
                  <c:v>46722</c:v>
                </c:pt>
                <c:pt idx="180">
                  <c:v>46753</c:v>
                </c:pt>
                <c:pt idx="181">
                  <c:v>46784</c:v>
                </c:pt>
                <c:pt idx="182">
                  <c:v>46813</c:v>
                </c:pt>
                <c:pt idx="183">
                  <c:v>46844</c:v>
                </c:pt>
                <c:pt idx="184">
                  <c:v>46874</c:v>
                </c:pt>
                <c:pt idx="185">
                  <c:v>46905</c:v>
                </c:pt>
                <c:pt idx="186">
                  <c:v>46935</c:v>
                </c:pt>
                <c:pt idx="187">
                  <c:v>46966</c:v>
                </c:pt>
                <c:pt idx="188">
                  <c:v>46997</c:v>
                </c:pt>
                <c:pt idx="189">
                  <c:v>47027</c:v>
                </c:pt>
                <c:pt idx="190">
                  <c:v>47058</c:v>
                </c:pt>
                <c:pt idx="191">
                  <c:v>47088</c:v>
                </c:pt>
                <c:pt idx="192">
                  <c:v>47119</c:v>
                </c:pt>
                <c:pt idx="193">
                  <c:v>47150</c:v>
                </c:pt>
                <c:pt idx="194">
                  <c:v>47178</c:v>
                </c:pt>
                <c:pt idx="195">
                  <c:v>47209</c:v>
                </c:pt>
                <c:pt idx="196">
                  <c:v>47239</c:v>
                </c:pt>
                <c:pt idx="197">
                  <c:v>47270</c:v>
                </c:pt>
                <c:pt idx="198">
                  <c:v>47300</c:v>
                </c:pt>
                <c:pt idx="199">
                  <c:v>47331</c:v>
                </c:pt>
                <c:pt idx="200">
                  <c:v>47362</c:v>
                </c:pt>
                <c:pt idx="201">
                  <c:v>47392</c:v>
                </c:pt>
                <c:pt idx="202">
                  <c:v>47423</c:v>
                </c:pt>
                <c:pt idx="203">
                  <c:v>47453</c:v>
                </c:pt>
                <c:pt idx="204">
                  <c:v>47484</c:v>
                </c:pt>
                <c:pt idx="205">
                  <c:v>47515</c:v>
                </c:pt>
                <c:pt idx="206">
                  <c:v>47543</c:v>
                </c:pt>
                <c:pt idx="207">
                  <c:v>47574</c:v>
                </c:pt>
                <c:pt idx="208">
                  <c:v>47604</c:v>
                </c:pt>
                <c:pt idx="209">
                  <c:v>47635</c:v>
                </c:pt>
                <c:pt idx="210">
                  <c:v>47665</c:v>
                </c:pt>
                <c:pt idx="211">
                  <c:v>47696</c:v>
                </c:pt>
                <c:pt idx="212">
                  <c:v>47727</c:v>
                </c:pt>
                <c:pt idx="213">
                  <c:v>47757</c:v>
                </c:pt>
                <c:pt idx="214">
                  <c:v>47788</c:v>
                </c:pt>
                <c:pt idx="215">
                  <c:v>47818</c:v>
                </c:pt>
                <c:pt idx="216">
                  <c:v>47849</c:v>
                </c:pt>
                <c:pt idx="217">
                  <c:v>47880</c:v>
                </c:pt>
                <c:pt idx="218">
                  <c:v>47908</c:v>
                </c:pt>
                <c:pt idx="219">
                  <c:v>47939</c:v>
                </c:pt>
                <c:pt idx="220">
                  <c:v>47969</c:v>
                </c:pt>
                <c:pt idx="221">
                  <c:v>48000</c:v>
                </c:pt>
                <c:pt idx="222">
                  <c:v>48030</c:v>
                </c:pt>
                <c:pt idx="223">
                  <c:v>48061</c:v>
                </c:pt>
                <c:pt idx="224">
                  <c:v>48092</c:v>
                </c:pt>
                <c:pt idx="225">
                  <c:v>48122</c:v>
                </c:pt>
                <c:pt idx="226">
                  <c:v>48153</c:v>
                </c:pt>
                <c:pt idx="227">
                  <c:v>48183</c:v>
                </c:pt>
                <c:pt idx="228">
                  <c:v>48214</c:v>
                </c:pt>
                <c:pt idx="229">
                  <c:v>48245</c:v>
                </c:pt>
                <c:pt idx="230">
                  <c:v>48274</c:v>
                </c:pt>
                <c:pt idx="231">
                  <c:v>48305</c:v>
                </c:pt>
                <c:pt idx="232">
                  <c:v>48335</c:v>
                </c:pt>
                <c:pt idx="233">
                  <c:v>48366</c:v>
                </c:pt>
                <c:pt idx="234">
                  <c:v>48396</c:v>
                </c:pt>
                <c:pt idx="235">
                  <c:v>48427</c:v>
                </c:pt>
                <c:pt idx="236">
                  <c:v>48458</c:v>
                </c:pt>
                <c:pt idx="237">
                  <c:v>48488</c:v>
                </c:pt>
                <c:pt idx="238">
                  <c:v>48519</c:v>
                </c:pt>
                <c:pt idx="239">
                  <c:v>48549</c:v>
                </c:pt>
                <c:pt idx="240">
                  <c:v>48580</c:v>
                </c:pt>
                <c:pt idx="241">
                  <c:v>48611</c:v>
                </c:pt>
                <c:pt idx="242">
                  <c:v>48639</c:v>
                </c:pt>
                <c:pt idx="243">
                  <c:v>48670</c:v>
                </c:pt>
                <c:pt idx="244">
                  <c:v>48700</c:v>
                </c:pt>
                <c:pt idx="245">
                  <c:v>48731</c:v>
                </c:pt>
                <c:pt idx="246">
                  <c:v>48761</c:v>
                </c:pt>
                <c:pt idx="247">
                  <c:v>48792</c:v>
                </c:pt>
                <c:pt idx="248">
                  <c:v>48823</c:v>
                </c:pt>
                <c:pt idx="249">
                  <c:v>48853</c:v>
                </c:pt>
                <c:pt idx="250">
                  <c:v>48884</c:v>
                </c:pt>
                <c:pt idx="251">
                  <c:v>48914</c:v>
                </c:pt>
                <c:pt idx="252">
                  <c:v>48945</c:v>
                </c:pt>
                <c:pt idx="253">
                  <c:v>48976</c:v>
                </c:pt>
                <c:pt idx="254">
                  <c:v>49004</c:v>
                </c:pt>
                <c:pt idx="255">
                  <c:v>49035</c:v>
                </c:pt>
                <c:pt idx="256">
                  <c:v>49065</c:v>
                </c:pt>
                <c:pt idx="257">
                  <c:v>49096</c:v>
                </c:pt>
                <c:pt idx="258">
                  <c:v>49126</c:v>
                </c:pt>
                <c:pt idx="259">
                  <c:v>49157</c:v>
                </c:pt>
                <c:pt idx="260">
                  <c:v>49188</c:v>
                </c:pt>
                <c:pt idx="261">
                  <c:v>49218</c:v>
                </c:pt>
                <c:pt idx="262">
                  <c:v>49249</c:v>
                </c:pt>
                <c:pt idx="263">
                  <c:v>49279</c:v>
                </c:pt>
                <c:pt idx="264">
                  <c:v>49310</c:v>
                </c:pt>
                <c:pt idx="265">
                  <c:v>49341</c:v>
                </c:pt>
                <c:pt idx="266">
                  <c:v>49369</c:v>
                </c:pt>
                <c:pt idx="267">
                  <c:v>49400</c:v>
                </c:pt>
                <c:pt idx="268">
                  <c:v>49430</c:v>
                </c:pt>
                <c:pt idx="269">
                  <c:v>49461</c:v>
                </c:pt>
                <c:pt idx="270">
                  <c:v>49491</c:v>
                </c:pt>
                <c:pt idx="271">
                  <c:v>49522</c:v>
                </c:pt>
                <c:pt idx="272">
                  <c:v>49553</c:v>
                </c:pt>
                <c:pt idx="273">
                  <c:v>49583</c:v>
                </c:pt>
                <c:pt idx="274">
                  <c:v>49614</c:v>
                </c:pt>
                <c:pt idx="275">
                  <c:v>49644</c:v>
                </c:pt>
                <c:pt idx="276">
                  <c:v>49675</c:v>
                </c:pt>
                <c:pt idx="277">
                  <c:v>49706</c:v>
                </c:pt>
                <c:pt idx="278">
                  <c:v>49735</c:v>
                </c:pt>
                <c:pt idx="279">
                  <c:v>49766</c:v>
                </c:pt>
                <c:pt idx="280">
                  <c:v>49796</c:v>
                </c:pt>
                <c:pt idx="281">
                  <c:v>49827</c:v>
                </c:pt>
                <c:pt idx="282">
                  <c:v>49857</c:v>
                </c:pt>
                <c:pt idx="283">
                  <c:v>49888</c:v>
                </c:pt>
                <c:pt idx="284">
                  <c:v>49919</c:v>
                </c:pt>
                <c:pt idx="285">
                  <c:v>49949</c:v>
                </c:pt>
                <c:pt idx="286">
                  <c:v>49980</c:v>
                </c:pt>
                <c:pt idx="287">
                  <c:v>50010</c:v>
                </c:pt>
              </c:numCache>
            </c:numRef>
          </c:cat>
          <c:val>
            <c:numRef>
              <c:f>'Расчёт (кг)'!$AQ$6:$AQ$293</c:f>
              <c:numCache>
                <c:formatCode>#\ ##0;;</c:formatCode>
                <c:ptCount val="28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numCache>
            </c:numRef>
          </c:val>
          <c:smooth val="0"/>
          <c:extLst>
            <c:ext xmlns:c16="http://schemas.microsoft.com/office/drawing/2014/chart" uri="{C3380CC4-5D6E-409C-BE32-E72D297353CC}">
              <c16:uniqueId val="{00000008-58DC-4C19-AD49-9705938BFFDA}"/>
            </c:ext>
          </c:extLst>
        </c:ser>
        <c:ser>
          <c:idx val="10"/>
          <c:order val="9"/>
          <c:tx>
            <c:strRef>
              <c:f>'Расчёт (кг)'!$AR$5</c:f>
              <c:strCache>
                <c:ptCount val="1"/>
                <c:pt idx="0">
                  <c:v>Край забор без_пер</c:v>
                </c:pt>
              </c:strCache>
            </c:strRef>
          </c:tx>
          <c:spPr>
            <a:ln>
              <a:prstDash val="lgDash"/>
            </a:ln>
          </c:spPr>
          <c:marker>
            <c:symbol val="none"/>
          </c:marker>
          <c:cat>
            <c:numRef>
              <c:f>'Расчёт (кг)'!$C$6:$C$293</c:f>
              <c:numCache>
                <c:formatCode>mmm\-yy</c:formatCode>
                <c:ptCount val="288"/>
                <c:pt idx="0">
                  <c:v>41275</c:v>
                </c:pt>
                <c:pt idx="1">
                  <c:v>41306</c:v>
                </c:pt>
                <c:pt idx="2">
                  <c:v>41334</c:v>
                </c:pt>
                <c:pt idx="3">
                  <c:v>41365</c:v>
                </c:pt>
                <c:pt idx="4">
                  <c:v>41395</c:v>
                </c:pt>
                <c:pt idx="5">
                  <c:v>41426</c:v>
                </c:pt>
                <c:pt idx="6">
                  <c:v>41456</c:v>
                </c:pt>
                <c:pt idx="7">
                  <c:v>41487</c:v>
                </c:pt>
                <c:pt idx="8">
                  <c:v>41518</c:v>
                </c:pt>
                <c:pt idx="9">
                  <c:v>41548</c:v>
                </c:pt>
                <c:pt idx="10">
                  <c:v>41579</c:v>
                </c:pt>
                <c:pt idx="11">
                  <c:v>41609</c:v>
                </c:pt>
                <c:pt idx="12">
                  <c:v>41640</c:v>
                </c:pt>
                <c:pt idx="13">
                  <c:v>41671</c:v>
                </c:pt>
                <c:pt idx="14">
                  <c:v>41699</c:v>
                </c:pt>
                <c:pt idx="15">
                  <c:v>41730</c:v>
                </c:pt>
                <c:pt idx="16">
                  <c:v>41760</c:v>
                </c:pt>
                <c:pt idx="17">
                  <c:v>41791</c:v>
                </c:pt>
                <c:pt idx="18">
                  <c:v>41821</c:v>
                </c:pt>
                <c:pt idx="19">
                  <c:v>41852</c:v>
                </c:pt>
                <c:pt idx="20">
                  <c:v>41883</c:v>
                </c:pt>
                <c:pt idx="21">
                  <c:v>41913</c:v>
                </c:pt>
                <c:pt idx="22">
                  <c:v>41944</c:v>
                </c:pt>
                <c:pt idx="23">
                  <c:v>41974</c:v>
                </c:pt>
                <c:pt idx="24">
                  <c:v>42005</c:v>
                </c:pt>
                <c:pt idx="25">
                  <c:v>42036</c:v>
                </c:pt>
                <c:pt idx="26">
                  <c:v>42064</c:v>
                </c:pt>
                <c:pt idx="27">
                  <c:v>42095</c:v>
                </c:pt>
                <c:pt idx="28">
                  <c:v>42125</c:v>
                </c:pt>
                <c:pt idx="29">
                  <c:v>42156</c:v>
                </c:pt>
                <c:pt idx="30">
                  <c:v>42186</c:v>
                </c:pt>
                <c:pt idx="31">
                  <c:v>42217</c:v>
                </c:pt>
                <c:pt idx="32">
                  <c:v>42248</c:v>
                </c:pt>
                <c:pt idx="33">
                  <c:v>42278</c:v>
                </c:pt>
                <c:pt idx="34">
                  <c:v>42309</c:v>
                </c:pt>
                <c:pt idx="35">
                  <c:v>42339</c:v>
                </c:pt>
                <c:pt idx="36">
                  <c:v>42370</c:v>
                </c:pt>
                <c:pt idx="37">
                  <c:v>42401</c:v>
                </c:pt>
                <c:pt idx="38">
                  <c:v>42430</c:v>
                </c:pt>
                <c:pt idx="39">
                  <c:v>42461</c:v>
                </c:pt>
                <c:pt idx="40">
                  <c:v>42491</c:v>
                </c:pt>
                <c:pt idx="41">
                  <c:v>42522</c:v>
                </c:pt>
                <c:pt idx="42">
                  <c:v>42552</c:v>
                </c:pt>
                <c:pt idx="43">
                  <c:v>42583</c:v>
                </c:pt>
                <c:pt idx="44">
                  <c:v>42614</c:v>
                </c:pt>
                <c:pt idx="45">
                  <c:v>42644</c:v>
                </c:pt>
                <c:pt idx="46">
                  <c:v>42675</c:v>
                </c:pt>
                <c:pt idx="47">
                  <c:v>42705</c:v>
                </c:pt>
                <c:pt idx="48">
                  <c:v>42736</c:v>
                </c:pt>
                <c:pt idx="49">
                  <c:v>42767</c:v>
                </c:pt>
                <c:pt idx="50">
                  <c:v>42795</c:v>
                </c:pt>
                <c:pt idx="51">
                  <c:v>42826</c:v>
                </c:pt>
                <c:pt idx="52">
                  <c:v>42856</c:v>
                </c:pt>
                <c:pt idx="53">
                  <c:v>42887</c:v>
                </c:pt>
                <c:pt idx="54">
                  <c:v>42917</c:v>
                </c:pt>
                <c:pt idx="55">
                  <c:v>42948</c:v>
                </c:pt>
                <c:pt idx="56">
                  <c:v>42979</c:v>
                </c:pt>
                <c:pt idx="57">
                  <c:v>43009</c:v>
                </c:pt>
                <c:pt idx="58">
                  <c:v>43040</c:v>
                </c:pt>
                <c:pt idx="59">
                  <c:v>43070</c:v>
                </c:pt>
                <c:pt idx="60">
                  <c:v>43101</c:v>
                </c:pt>
                <c:pt idx="61">
                  <c:v>43132</c:v>
                </c:pt>
                <c:pt idx="62">
                  <c:v>43160</c:v>
                </c:pt>
                <c:pt idx="63">
                  <c:v>43191</c:v>
                </c:pt>
                <c:pt idx="64">
                  <c:v>43221</c:v>
                </c:pt>
                <c:pt idx="65">
                  <c:v>43252</c:v>
                </c:pt>
                <c:pt idx="66">
                  <c:v>43282</c:v>
                </c:pt>
                <c:pt idx="67">
                  <c:v>43313</c:v>
                </c:pt>
                <c:pt idx="68">
                  <c:v>43344</c:v>
                </c:pt>
                <c:pt idx="69">
                  <c:v>43374</c:v>
                </c:pt>
                <c:pt idx="70">
                  <c:v>43405</c:v>
                </c:pt>
                <c:pt idx="71">
                  <c:v>43435</c:v>
                </c:pt>
                <c:pt idx="72">
                  <c:v>43466</c:v>
                </c:pt>
                <c:pt idx="73">
                  <c:v>43497</c:v>
                </c:pt>
                <c:pt idx="74">
                  <c:v>43525</c:v>
                </c:pt>
                <c:pt idx="75">
                  <c:v>43556</c:v>
                </c:pt>
                <c:pt idx="76">
                  <c:v>43586</c:v>
                </c:pt>
                <c:pt idx="77">
                  <c:v>43617</c:v>
                </c:pt>
                <c:pt idx="78">
                  <c:v>43647</c:v>
                </c:pt>
                <c:pt idx="79">
                  <c:v>43678</c:v>
                </c:pt>
                <c:pt idx="80">
                  <c:v>43709</c:v>
                </c:pt>
                <c:pt idx="81">
                  <c:v>43739</c:v>
                </c:pt>
                <c:pt idx="82">
                  <c:v>43770</c:v>
                </c:pt>
                <c:pt idx="83">
                  <c:v>43800</c:v>
                </c:pt>
                <c:pt idx="84">
                  <c:v>43831</c:v>
                </c:pt>
                <c:pt idx="85">
                  <c:v>43862</c:v>
                </c:pt>
                <c:pt idx="86">
                  <c:v>43891</c:v>
                </c:pt>
                <c:pt idx="87">
                  <c:v>43922</c:v>
                </c:pt>
                <c:pt idx="88">
                  <c:v>43952</c:v>
                </c:pt>
                <c:pt idx="89">
                  <c:v>43983</c:v>
                </c:pt>
                <c:pt idx="90">
                  <c:v>44013</c:v>
                </c:pt>
                <c:pt idx="91">
                  <c:v>44044</c:v>
                </c:pt>
                <c:pt idx="92">
                  <c:v>44075</c:v>
                </c:pt>
                <c:pt idx="93">
                  <c:v>44105</c:v>
                </c:pt>
                <c:pt idx="94">
                  <c:v>44136</c:v>
                </c:pt>
                <c:pt idx="95">
                  <c:v>44166</c:v>
                </c:pt>
                <c:pt idx="96">
                  <c:v>44197</c:v>
                </c:pt>
                <c:pt idx="97">
                  <c:v>44228</c:v>
                </c:pt>
                <c:pt idx="98">
                  <c:v>44256</c:v>
                </c:pt>
                <c:pt idx="99">
                  <c:v>44287</c:v>
                </c:pt>
                <c:pt idx="100">
                  <c:v>44317</c:v>
                </c:pt>
                <c:pt idx="101">
                  <c:v>44348</c:v>
                </c:pt>
                <c:pt idx="102">
                  <c:v>44378</c:v>
                </c:pt>
                <c:pt idx="103">
                  <c:v>44409</c:v>
                </c:pt>
                <c:pt idx="104">
                  <c:v>44440</c:v>
                </c:pt>
                <c:pt idx="105">
                  <c:v>44470</c:v>
                </c:pt>
                <c:pt idx="106">
                  <c:v>44501</c:v>
                </c:pt>
                <c:pt idx="107">
                  <c:v>44531</c:v>
                </c:pt>
                <c:pt idx="108">
                  <c:v>44562</c:v>
                </c:pt>
                <c:pt idx="109">
                  <c:v>44593</c:v>
                </c:pt>
                <c:pt idx="110">
                  <c:v>44621</c:v>
                </c:pt>
                <c:pt idx="111">
                  <c:v>44652</c:v>
                </c:pt>
                <c:pt idx="112">
                  <c:v>44682</c:v>
                </c:pt>
                <c:pt idx="113">
                  <c:v>44713</c:v>
                </c:pt>
                <c:pt idx="114">
                  <c:v>44743</c:v>
                </c:pt>
                <c:pt idx="115">
                  <c:v>44774</c:v>
                </c:pt>
                <c:pt idx="116">
                  <c:v>44805</c:v>
                </c:pt>
                <c:pt idx="117">
                  <c:v>44835</c:v>
                </c:pt>
                <c:pt idx="118">
                  <c:v>44866</c:v>
                </c:pt>
                <c:pt idx="119">
                  <c:v>44896</c:v>
                </c:pt>
                <c:pt idx="120">
                  <c:v>44927</c:v>
                </c:pt>
                <c:pt idx="121">
                  <c:v>44958</c:v>
                </c:pt>
                <c:pt idx="122">
                  <c:v>44986</c:v>
                </c:pt>
                <c:pt idx="123">
                  <c:v>45017</c:v>
                </c:pt>
                <c:pt idx="124">
                  <c:v>45047</c:v>
                </c:pt>
                <c:pt idx="125">
                  <c:v>45078</c:v>
                </c:pt>
                <c:pt idx="126">
                  <c:v>45108</c:v>
                </c:pt>
                <c:pt idx="127">
                  <c:v>45139</c:v>
                </c:pt>
                <c:pt idx="128">
                  <c:v>45170</c:v>
                </c:pt>
                <c:pt idx="129">
                  <c:v>45200</c:v>
                </c:pt>
                <c:pt idx="130">
                  <c:v>45231</c:v>
                </c:pt>
                <c:pt idx="131">
                  <c:v>45261</c:v>
                </c:pt>
                <c:pt idx="132">
                  <c:v>45292</c:v>
                </c:pt>
                <c:pt idx="133">
                  <c:v>45323</c:v>
                </c:pt>
                <c:pt idx="134">
                  <c:v>45352</c:v>
                </c:pt>
                <c:pt idx="135">
                  <c:v>45383</c:v>
                </c:pt>
                <c:pt idx="136">
                  <c:v>45413</c:v>
                </c:pt>
                <c:pt idx="137">
                  <c:v>45444</c:v>
                </c:pt>
                <c:pt idx="138">
                  <c:v>45474</c:v>
                </c:pt>
                <c:pt idx="139">
                  <c:v>45505</c:v>
                </c:pt>
                <c:pt idx="140">
                  <c:v>45536</c:v>
                </c:pt>
                <c:pt idx="141">
                  <c:v>45566</c:v>
                </c:pt>
                <c:pt idx="142">
                  <c:v>45597</c:v>
                </c:pt>
                <c:pt idx="143">
                  <c:v>45627</c:v>
                </c:pt>
                <c:pt idx="144">
                  <c:v>45658</c:v>
                </c:pt>
                <c:pt idx="145">
                  <c:v>45689</c:v>
                </c:pt>
                <c:pt idx="146">
                  <c:v>45717</c:v>
                </c:pt>
                <c:pt idx="147">
                  <c:v>45748</c:v>
                </c:pt>
                <c:pt idx="148">
                  <c:v>45778</c:v>
                </c:pt>
                <c:pt idx="149">
                  <c:v>45809</c:v>
                </c:pt>
                <c:pt idx="150">
                  <c:v>45839</c:v>
                </c:pt>
                <c:pt idx="151">
                  <c:v>45870</c:v>
                </c:pt>
                <c:pt idx="152">
                  <c:v>45901</c:v>
                </c:pt>
                <c:pt idx="153">
                  <c:v>45931</c:v>
                </c:pt>
                <c:pt idx="154">
                  <c:v>45962</c:v>
                </c:pt>
                <c:pt idx="155">
                  <c:v>45992</c:v>
                </c:pt>
                <c:pt idx="156">
                  <c:v>46023</c:v>
                </c:pt>
                <c:pt idx="157">
                  <c:v>46054</c:v>
                </c:pt>
                <c:pt idx="158">
                  <c:v>46082</c:v>
                </c:pt>
                <c:pt idx="159">
                  <c:v>46113</c:v>
                </c:pt>
                <c:pt idx="160">
                  <c:v>46143</c:v>
                </c:pt>
                <c:pt idx="161">
                  <c:v>46174</c:v>
                </c:pt>
                <c:pt idx="162">
                  <c:v>46204</c:v>
                </c:pt>
                <c:pt idx="163">
                  <c:v>46235</c:v>
                </c:pt>
                <c:pt idx="164">
                  <c:v>46266</c:v>
                </c:pt>
                <c:pt idx="165">
                  <c:v>46296</c:v>
                </c:pt>
                <c:pt idx="166">
                  <c:v>46327</c:v>
                </c:pt>
                <c:pt idx="167">
                  <c:v>46357</c:v>
                </c:pt>
                <c:pt idx="168">
                  <c:v>46388</c:v>
                </c:pt>
                <c:pt idx="169">
                  <c:v>46419</c:v>
                </c:pt>
                <c:pt idx="170">
                  <c:v>46447</c:v>
                </c:pt>
                <c:pt idx="171">
                  <c:v>46478</c:v>
                </c:pt>
                <c:pt idx="172">
                  <c:v>46508</c:v>
                </c:pt>
                <c:pt idx="173">
                  <c:v>46539</c:v>
                </c:pt>
                <c:pt idx="174">
                  <c:v>46569</c:v>
                </c:pt>
                <c:pt idx="175">
                  <c:v>46600</c:v>
                </c:pt>
                <c:pt idx="176">
                  <c:v>46631</c:v>
                </c:pt>
                <c:pt idx="177">
                  <c:v>46661</c:v>
                </c:pt>
                <c:pt idx="178">
                  <c:v>46692</c:v>
                </c:pt>
                <c:pt idx="179">
                  <c:v>46722</c:v>
                </c:pt>
                <c:pt idx="180">
                  <c:v>46753</c:v>
                </c:pt>
                <c:pt idx="181">
                  <c:v>46784</c:v>
                </c:pt>
                <c:pt idx="182">
                  <c:v>46813</c:v>
                </c:pt>
                <c:pt idx="183">
                  <c:v>46844</c:v>
                </c:pt>
                <c:pt idx="184">
                  <c:v>46874</c:v>
                </c:pt>
                <c:pt idx="185">
                  <c:v>46905</c:v>
                </c:pt>
                <c:pt idx="186">
                  <c:v>46935</c:v>
                </c:pt>
                <c:pt idx="187">
                  <c:v>46966</c:v>
                </c:pt>
                <c:pt idx="188">
                  <c:v>46997</c:v>
                </c:pt>
                <c:pt idx="189">
                  <c:v>47027</c:v>
                </c:pt>
                <c:pt idx="190">
                  <c:v>47058</c:v>
                </c:pt>
                <c:pt idx="191">
                  <c:v>47088</c:v>
                </c:pt>
                <c:pt idx="192">
                  <c:v>47119</c:v>
                </c:pt>
                <c:pt idx="193">
                  <c:v>47150</c:v>
                </c:pt>
                <c:pt idx="194">
                  <c:v>47178</c:v>
                </c:pt>
                <c:pt idx="195">
                  <c:v>47209</c:v>
                </c:pt>
                <c:pt idx="196">
                  <c:v>47239</c:v>
                </c:pt>
                <c:pt idx="197">
                  <c:v>47270</c:v>
                </c:pt>
                <c:pt idx="198">
                  <c:v>47300</c:v>
                </c:pt>
                <c:pt idx="199">
                  <c:v>47331</c:v>
                </c:pt>
                <c:pt idx="200">
                  <c:v>47362</c:v>
                </c:pt>
                <c:pt idx="201">
                  <c:v>47392</c:v>
                </c:pt>
                <c:pt idx="202">
                  <c:v>47423</c:v>
                </c:pt>
                <c:pt idx="203">
                  <c:v>47453</c:v>
                </c:pt>
                <c:pt idx="204">
                  <c:v>47484</c:v>
                </c:pt>
                <c:pt idx="205">
                  <c:v>47515</c:v>
                </c:pt>
                <c:pt idx="206">
                  <c:v>47543</c:v>
                </c:pt>
                <c:pt idx="207">
                  <c:v>47574</c:v>
                </c:pt>
                <c:pt idx="208">
                  <c:v>47604</c:v>
                </c:pt>
                <c:pt idx="209">
                  <c:v>47635</c:v>
                </c:pt>
                <c:pt idx="210">
                  <c:v>47665</c:v>
                </c:pt>
                <c:pt idx="211">
                  <c:v>47696</c:v>
                </c:pt>
                <c:pt idx="212">
                  <c:v>47727</c:v>
                </c:pt>
                <c:pt idx="213">
                  <c:v>47757</c:v>
                </c:pt>
                <c:pt idx="214">
                  <c:v>47788</c:v>
                </c:pt>
                <c:pt idx="215">
                  <c:v>47818</c:v>
                </c:pt>
                <c:pt idx="216">
                  <c:v>47849</c:v>
                </c:pt>
                <c:pt idx="217">
                  <c:v>47880</c:v>
                </c:pt>
                <c:pt idx="218">
                  <c:v>47908</c:v>
                </c:pt>
                <c:pt idx="219">
                  <c:v>47939</c:v>
                </c:pt>
                <c:pt idx="220">
                  <c:v>47969</c:v>
                </c:pt>
                <c:pt idx="221">
                  <c:v>48000</c:v>
                </c:pt>
                <c:pt idx="222">
                  <c:v>48030</c:v>
                </c:pt>
                <c:pt idx="223">
                  <c:v>48061</c:v>
                </c:pt>
                <c:pt idx="224">
                  <c:v>48092</c:v>
                </c:pt>
                <c:pt idx="225">
                  <c:v>48122</c:v>
                </c:pt>
                <c:pt idx="226">
                  <c:v>48153</c:v>
                </c:pt>
                <c:pt idx="227">
                  <c:v>48183</c:v>
                </c:pt>
                <c:pt idx="228">
                  <c:v>48214</c:v>
                </c:pt>
                <c:pt idx="229">
                  <c:v>48245</c:v>
                </c:pt>
                <c:pt idx="230">
                  <c:v>48274</c:v>
                </c:pt>
                <c:pt idx="231">
                  <c:v>48305</c:v>
                </c:pt>
                <c:pt idx="232">
                  <c:v>48335</c:v>
                </c:pt>
                <c:pt idx="233">
                  <c:v>48366</c:v>
                </c:pt>
                <c:pt idx="234">
                  <c:v>48396</c:v>
                </c:pt>
                <c:pt idx="235">
                  <c:v>48427</c:v>
                </c:pt>
                <c:pt idx="236">
                  <c:v>48458</c:v>
                </c:pt>
                <c:pt idx="237">
                  <c:v>48488</c:v>
                </c:pt>
                <c:pt idx="238">
                  <c:v>48519</c:v>
                </c:pt>
                <c:pt idx="239">
                  <c:v>48549</c:v>
                </c:pt>
                <c:pt idx="240">
                  <c:v>48580</c:v>
                </c:pt>
                <c:pt idx="241">
                  <c:v>48611</c:v>
                </c:pt>
                <c:pt idx="242">
                  <c:v>48639</c:v>
                </c:pt>
                <c:pt idx="243">
                  <c:v>48670</c:v>
                </c:pt>
                <c:pt idx="244">
                  <c:v>48700</c:v>
                </c:pt>
                <c:pt idx="245">
                  <c:v>48731</c:v>
                </c:pt>
                <c:pt idx="246">
                  <c:v>48761</c:v>
                </c:pt>
                <c:pt idx="247">
                  <c:v>48792</c:v>
                </c:pt>
                <c:pt idx="248">
                  <c:v>48823</c:v>
                </c:pt>
                <c:pt idx="249">
                  <c:v>48853</c:v>
                </c:pt>
                <c:pt idx="250">
                  <c:v>48884</c:v>
                </c:pt>
                <c:pt idx="251">
                  <c:v>48914</c:v>
                </c:pt>
                <c:pt idx="252">
                  <c:v>48945</c:v>
                </c:pt>
                <c:pt idx="253">
                  <c:v>48976</c:v>
                </c:pt>
                <c:pt idx="254">
                  <c:v>49004</c:v>
                </c:pt>
                <c:pt idx="255">
                  <c:v>49035</c:v>
                </c:pt>
                <c:pt idx="256">
                  <c:v>49065</c:v>
                </c:pt>
                <c:pt idx="257">
                  <c:v>49096</c:v>
                </c:pt>
                <c:pt idx="258">
                  <c:v>49126</c:v>
                </c:pt>
                <c:pt idx="259">
                  <c:v>49157</c:v>
                </c:pt>
                <c:pt idx="260">
                  <c:v>49188</c:v>
                </c:pt>
                <c:pt idx="261">
                  <c:v>49218</c:v>
                </c:pt>
                <c:pt idx="262">
                  <c:v>49249</c:v>
                </c:pt>
                <c:pt idx="263">
                  <c:v>49279</c:v>
                </c:pt>
                <c:pt idx="264">
                  <c:v>49310</c:v>
                </c:pt>
                <c:pt idx="265">
                  <c:v>49341</c:v>
                </c:pt>
                <c:pt idx="266">
                  <c:v>49369</c:v>
                </c:pt>
                <c:pt idx="267">
                  <c:v>49400</c:v>
                </c:pt>
                <c:pt idx="268">
                  <c:v>49430</c:v>
                </c:pt>
                <c:pt idx="269">
                  <c:v>49461</c:v>
                </c:pt>
                <c:pt idx="270">
                  <c:v>49491</c:v>
                </c:pt>
                <c:pt idx="271">
                  <c:v>49522</c:v>
                </c:pt>
                <c:pt idx="272">
                  <c:v>49553</c:v>
                </c:pt>
                <c:pt idx="273">
                  <c:v>49583</c:v>
                </c:pt>
                <c:pt idx="274">
                  <c:v>49614</c:v>
                </c:pt>
                <c:pt idx="275">
                  <c:v>49644</c:v>
                </c:pt>
                <c:pt idx="276">
                  <c:v>49675</c:v>
                </c:pt>
                <c:pt idx="277">
                  <c:v>49706</c:v>
                </c:pt>
                <c:pt idx="278">
                  <c:v>49735</c:v>
                </c:pt>
                <c:pt idx="279">
                  <c:v>49766</c:v>
                </c:pt>
                <c:pt idx="280">
                  <c:v>49796</c:v>
                </c:pt>
                <c:pt idx="281">
                  <c:v>49827</c:v>
                </c:pt>
                <c:pt idx="282">
                  <c:v>49857</c:v>
                </c:pt>
                <c:pt idx="283">
                  <c:v>49888</c:v>
                </c:pt>
                <c:pt idx="284">
                  <c:v>49919</c:v>
                </c:pt>
                <c:pt idx="285">
                  <c:v>49949</c:v>
                </c:pt>
                <c:pt idx="286">
                  <c:v>49980</c:v>
                </c:pt>
                <c:pt idx="287">
                  <c:v>50010</c:v>
                </c:pt>
              </c:numCache>
            </c:numRef>
          </c:cat>
          <c:val>
            <c:numRef>
              <c:f>'Расчёт (кг)'!$AR$6:$AR$293</c:f>
              <c:numCache>
                <c:formatCode>#\ ##0;;</c:formatCode>
                <c:ptCount val="28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numCache>
            </c:numRef>
          </c:val>
          <c:smooth val="0"/>
          <c:extLst>
            <c:ext xmlns:c16="http://schemas.microsoft.com/office/drawing/2014/chart" uri="{C3380CC4-5D6E-409C-BE32-E72D297353CC}">
              <c16:uniqueId val="{00000009-58DC-4C19-AD49-9705938BFFDA}"/>
            </c:ext>
          </c:extLst>
        </c:ser>
        <c:ser>
          <c:idx val="12"/>
          <c:order val="10"/>
          <c:tx>
            <c:strRef>
              <c:f>'Расчёт (кг)'!$AS$5</c:f>
              <c:strCache>
                <c:ptCount val="1"/>
                <c:pt idx="0">
                  <c:v>Экспресс исх без_пер</c:v>
                </c:pt>
              </c:strCache>
            </c:strRef>
          </c:tx>
          <c:marker>
            <c:symbol val="none"/>
          </c:marker>
          <c:cat>
            <c:numRef>
              <c:f>'Расчёт (кг)'!$C$6:$C$293</c:f>
              <c:numCache>
                <c:formatCode>mmm\-yy</c:formatCode>
                <c:ptCount val="288"/>
                <c:pt idx="0">
                  <c:v>41275</c:v>
                </c:pt>
                <c:pt idx="1">
                  <c:v>41306</c:v>
                </c:pt>
                <c:pt idx="2">
                  <c:v>41334</c:v>
                </c:pt>
                <c:pt idx="3">
                  <c:v>41365</c:v>
                </c:pt>
                <c:pt idx="4">
                  <c:v>41395</c:v>
                </c:pt>
                <c:pt idx="5">
                  <c:v>41426</c:v>
                </c:pt>
                <c:pt idx="6">
                  <c:v>41456</c:v>
                </c:pt>
                <c:pt idx="7">
                  <c:v>41487</c:v>
                </c:pt>
                <c:pt idx="8">
                  <c:v>41518</c:v>
                </c:pt>
                <c:pt idx="9">
                  <c:v>41548</c:v>
                </c:pt>
                <c:pt idx="10">
                  <c:v>41579</c:v>
                </c:pt>
                <c:pt idx="11">
                  <c:v>41609</c:v>
                </c:pt>
                <c:pt idx="12">
                  <c:v>41640</c:v>
                </c:pt>
                <c:pt idx="13">
                  <c:v>41671</c:v>
                </c:pt>
                <c:pt idx="14">
                  <c:v>41699</c:v>
                </c:pt>
                <c:pt idx="15">
                  <c:v>41730</c:v>
                </c:pt>
                <c:pt idx="16">
                  <c:v>41760</c:v>
                </c:pt>
                <c:pt idx="17">
                  <c:v>41791</c:v>
                </c:pt>
                <c:pt idx="18">
                  <c:v>41821</c:v>
                </c:pt>
                <c:pt idx="19">
                  <c:v>41852</c:v>
                </c:pt>
                <c:pt idx="20">
                  <c:v>41883</c:v>
                </c:pt>
                <c:pt idx="21">
                  <c:v>41913</c:v>
                </c:pt>
                <c:pt idx="22">
                  <c:v>41944</c:v>
                </c:pt>
                <c:pt idx="23">
                  <c:v>41974</c:v>
                </c:pt>
                <c:pt idx="24">
                  <c:v>42005</c:v>
                </c:pt>
                <c:pt idx="25">
                  <c:v>42036</c:v>
                </c:pt>
                <c:pt idx="26">
                  <c:v>42064</c:v>
                </c:pt>
                <c:pt idx="27">
                  <c:v>42095</c:v>
                </c:pt>
                <c:pt idx="28">
                  <c:v>42125</c:v>
                </c:pt>
                <c:pt idx="29">
                  <c:v>42156</c:v>
                </c:pt>
                <c:pt idx="30">
                  <c:v>42186</c:v>
                </c:pt>
                <c:pt idx="31">
                  <c:v>42217</c:v>
                </c:pt>
                <c:pt idx="32">
                  <c:v>42248</c:v>
                </c:pt>
                <c:pt idx="33">
                  <c:v>42278</c:v>
                </c:pt>
                <c:pt idx="34">
                  <c:v>42309</c:v>
                </c:pt>
                <c:pt idx="35">
                  <c:v>42339</c:v>
                </c:pt>
                <c:pt idx="36">
                  <c:v>42370</c:v>
                </c:pt>
                <c:pt idx="37">
                  <c:v>42401</c:v>
                </c:pt>
                <c:pt idx="38">
                  <c:v>42430</c:v>
                </c:pt>
                <c:pt idx="39">
                  <c:v>42461</c:v>
                </c:pt>
                <c:pt idx="40">
                  <c:v>42491</c:v>
                </c:pt>
                <c:pt idx="41">
                  <c:v>42522</c:v>
                </c:pt>
                <c:pt idx="42">
                  <c:v>42552</c:v>
                </c:pt>
                <c:pt idx="43">
                  <c:v>42583</c:v>
                </c:pt>
                <c:pt idx="44">
                  <c:v>42614</c:v>
                </c:pt>
                <c:pt idx="45">
                  <c:v>42644</c:v>
                </c:pt>
                <c:pt idx="46">
                  <c:v>42675</c:v>
                </c:pt>
                <c:pt idx="47">
                  <c:v>42705</c:v>
                </c:pt>
                <c:pt idx="48">
                  <c:v>42736</c:v>
                </c:pt>
                <c:pt idx="49">
                  <c:v>42767</c:v>
                </c:pt>
                <c:pt idx="50">
                  <c:v>42795</c:v>
                </c:pt>
                <c:pt idx="51">
                  <c:v>42826</c:v>
                </c:pt>
                <c:pt idx="52">
                  <c:v>42856</c:v>
                </c:pt>
                <c:pt idx="53">
                  <c:v>42887</c:v>
                </c:pt>
                <c:pt idx="54">
                  <c:v>42917</c:v>
                </c:pt>
                <c:pt idx="55">
                  <c:v>42948</c:v>
                </c:pt>
                <c:pt idx="56">
                  <c:v>42979</c:v>
                </c:pt>
                <c:pt idx="57">
                  <c:v>43009</c:v>
                </c:pt>
                <c:pt idx="58">
                  <c:v>43040</c:v>
                </c:pt>
                <c:pt idx="59">
                  <c:v>43070</c:v>
                </c:pt>
                <c:pt idx="60">
                  <c:v>43101</c:v>
                </c:pt>
                <c:pt idx="61">
                  <c:v>43132</c:v>
                </c:pt>
                <c:pt idx="62">
                  <c:v>43160</c:v>
                </c:pt>
                <c:pt idx="63">
                  <c:v>43191</c:v>
                </c:pt>
                <c:pt idx="64">
                  <c:v>43221</c:v>
                </c:pt>
                <c:pt idx="65">
                  <c:v>43252</c:v>
                </c:pt>
                <c:pt idx="66">
                  <c:v>43282</c:v>
                </c:pt>
                <c:pt idx="67">
                  <c:v>43313</c:v>
                </c:pt>
                <c:pt idx="68">
                  <c:v>43344</c:v>
                </c:pt>
                <c:pt idx="69">
                  <c:v>43374</c:v>
                </c:pt>
                <c:pt idx="70">
                  <c:v>43405</c:v>
                </c:pt>
                <c:pt idx="71">
                  <c:v>43435</c:v>
                </c:pt>
                <c:pt idx="72">
                  <c:v>43466</c:v>
                </c:pt>
                <c:pt idx="73">
                  <c:v>43497</c:v>
                </c:pt>
                <c:pt idx="74">
                  <c:v>43525</c:v>
                </c:pt>
                <c:pt idx="75">
                  <c:v>43556</c:v>
                </c:pt>
                <c:pt idx="76">
                  <c:v>43586</c:v>
                </c:pt>
                <c:pt idx="77">
                  <c:v>43617</c:v>
                </c:pt>
                <c:pt idx="78">
                  <c:v>43647</c:v>
                </c:pt>
                <c:pt idx="79">
                  <c:v>43678</c:v>
                </c:pt>
                <c:pt idx="80">
                  <c:v>43709</c:v>
                </c:pt>
                <c:pt idx="81">
                  <c:v>43739</c:v>
                </c:pt>
                <c:pt idx="82">
                  <c:v>43770</c:v>
                </c:pt>
                <c:pt idx="83">
                  <c:v>43800</c:v>
                </c:pt>
                <c:pt idx="84">
                  <c:v>43831</c:v>
                </c:pt>
                <c:pt idx="85">
                  <c:v>43862</c:v>
                </c:pt>
                <c:pt idx="86">
                  <c:v>43891</c:v>
                </c:pt>
                <c:pt idx="87">
                  <c:v>43922</c:v>
                </c:pt>
                <c:pt idx="88">
                  <c:v>43952</c:v>
                </c:pt>
                <c:pt idx="89">
                  <c:v>43983</c:v>
                </c:pt>
                <c:pt idx="90">
                  <c:v>44013</c:v>
                </c:pt>
                <c:pt idx="91">
                  <c:v>44044</c:v>
                </c:pt>
                <c:pt idx="92">
                  <c:v>44075</c:v>
                </c:pt>
                <c:pt idx="93">
                  <c:v>44105</c:v>
                </c:pt>
                <c:pt idx="94">
                  <c:v>44136</c:v>
                </c:pt>
                <c:pt idx="95">
                  <c:v>44166</c:v>
                </c:pt>
                <c:pt idx="96">
                  <c:v>44197</c:v>
                </c:pt>
                <c:pt idx="97">
                  <c:v>44228</c:v>
                </c:pt>
                <c:pt idx="98">
                  <c:v>44256</c:v>
                </c:pt>
                <c:pt idx="99">
                  <c:v>44287</c:v>
                </c:pt>
                <c:pt idx="100">
                  <c:v>44317</c:v>
                </c:pt>
                <c:pt idx="101">
                  <c:v>44348</c:v>
                </c:pt>
                <c:pt idx="102">
                  <c:v>44378</c:v>
                </c:pt>
                <c:pt idx="103">
                  <c:v>44409</c:v>
                </c:pt>
                <c:pt idx="104">
                  <c:v>44440</c:v>
                </c:pt>
                <c:pt idx="105">
                  <c:v>44470</c:v>
                </c:pt>
                <c:pt idx="106">
                  <c:v>44501</c:v>
                </c:pt>
                <c:pt idx="107">
                  <c:v>44531</c:v>
                </c:pt>
                <c:pt idx="108">
                  <c:v>44562</c:v>
                </c:pt>
                <c:pt idx="109">
                  <c:v>44593</c:v>
                </c:pt>
                <c:pt idx="110">
                  <c:v>44621</c:v>
                </c:pt>
                <c:pt idx="111">
                  <c:v>44652</c:v>
                </c:pt>
                <c:pt idx="112">
                  <c:v>44682</c:v>
                </c:pt>
                <c:pt idx="113">
                  <c:v>44713</c:v>
                </c:pt>
                <c:pt idx="114">
                  <c:v>44743</c:v>
                </c:pt>
                <c:pt idx="115">
                  <c:v>44774</c:v>
                </c:pt>
                <c:pt idx="116">
                  <c:v>44805</c:v>
                </c:pt>
                <c:pt idx="117">
                  <c:v>44835</c:v>
                </c:pt>
                <c:pt idx="118">
                  <c:v>44866</c:v>
                </c:pt>
                <c:pt idx="119">
                  <c:v>44896</c:v>
                </c:pt>
                <c:pt idx="120">
                  <c:v>44927</c:v>
                </c:pt>
                <c:pt idx="121">
                  <c:v>44958</c:v>
                </c:pt>
                <c:pt idx="122">
                  <c:v>44986</c:v>
                </c:pt>
                <c:pt idx="123">
                  <c:v>45017</c:v>
                </c:pt>
                <c:pt idx="124">
                  <c:v>45047</c:v>
                </c:pt>
                <c:pt idx="125">
                  <c:v>45078</c:v>
                </c:pt>
                <c:pt idx="126">
                  <c:v>45108</c:v>
                </c:pt>
                <c:pt idx="127">
                  <c:v>45139</c:v>
                </c:pt>
                <c:pt idx="128">
                  <c:v>45170</c:v>
                </c:pt>
                <c:pt idx="129">
                  <c:v>45200</c:v>
                </c:pt>
                <c:pt idx="130">
                  <c:v>45231</c:v>
                </c:pt>
                <c:pt idx="131">
                  <c:v>45261</c:v>
                </c:pt>
                <c:pt idx="132">
                  <c:v>45292</c:v>
                </c:pt>
                <c:pt idx="133">
                  <c:v>45323</c:v>
                </c:pt>
                <c:pt idx="134">
                  <c:v>45352</c:v>
                </c:pt>
                <c:pt idx="135">
                  <c:v>45383</c:v>
                </c:pt>
                <c:pt idx="136">
                  <c:v>45413</c:v>
                </c:pt>
                <c:pt idx="137">
                  <c:v>45444</c:v>
                </c:pt>
                <c:pt idx="138">
                  <c:v>45474</c:v>
                </c:pt>
                <c:pt idx="139">
                  <c:v>45505</c:v>
                </c:pt>
                <c:pt idx="140">
                  <c:v>45536</c:v>
                </c:pt>
                <c:pt idx="141">
                  <c:v>45566</c:v>
                </c:pt>
                <c:pt idx="142">
                  <c:v>45597</c:v>
                </c:pt>
                <c:pt idx="143">
                  <c:v>45627</c:v>
                </c:pt>
                <c:pt idx="144">
                  <c:v>45658</c:v>
                </c:pt>
                <c:pt idx="145">
                  <c:v>45689</c:v>
                </c:pt>
                <c:pt idx="146">
                  <c:v>45717</c:v>
                </c:pt>
                <c:pt idx="147">
                  <c:v>45748</c:v>
                </c:pt>
                <c:pt idx="148">
                  <c:v>45778</c:v>
                </c:pt>
                <c:pt idx="149">
                  <c:v>45809</c:v>
                </c:pt>
                <c:pt idx="150">
                  <c:v>45839</c:v>
                </c:pt>
                <c:pt idx="151">
                  <c:v>45870</c:v>
                </c:pt>
                <c:pt idx="152">
                  <c:v>45901</c:v>
                </c:pt>
                <c:pt idx="153">
                  <c:v>45931</c:v>
                </c:pt>
                <c:pt idx="154">
                  <c:v>45962</c:v>
                </c:pt>
                <c:pt idx="155">
                  <c:v>45992</c:v>
                </c:pt>
                <c:pt idx="156">
                  <c:v>46023</c:v>
                </c:pt>
                <c:pt idx="157">
                  <c:v>46054</c:v>
                </c:pt>
                <c:pt idx="158">
                  <c:v>46082</c:v>
                </c:pt>
                <c:pt idx="159">
                  <c:v>46113</c:v>
                </c:pt>
                <c:pt idx="160">
                  <c:v>46143</c:v>
                </c:pt>
                <c:pt idx="161">
                  <c:v>46174</c:v>
                </c:pt>
                <c:pt idx="162">
                  <c:v>46204</c:v>
                </c:pt>
                <c:pt idx="163">
                  <c:v>46235</c:v>
                </c:pt>
                <c:pt idx="164">
                  <c:v>46266</c:v>
                </c:pt>
                <c:pt idx="165">
                  <c:v>46296</c:v>
                </c:pt>
                <c:pt idx="166">
                  <c:v>46327</c:v>
                </c:pt>
                <c:pt idx="167">
                  <c:v>46357</c:v>
                </c:pt>
                <c:pt idx="168">
                  <c:v>46388</c:v>
                </c:pt>
                <c:pt idx="169">
                  <c:v>46419</c:v>
                </c:pt>
                <c:pt idx="170">
                  <c:v>46447</c:v>
                </c:pt>
                <c:pt idx="171">
                  <c:v>46478</c:v>
                </c:pt>
                <c:pt idx="172">
                  <c:v>46508</c:v>
                </c:pt>
                <c:pt idx="173">
                  <c:v>46539</c:v>
                </c:pt>
                <c:pt idx="174">
                  <c:v>46569</c:v>
                </c:pt>
                <c:pt idx="175">
                  <c:v>46600</c:v>
                </c:pt>
                <c:pt idx="176">
                  <c:v>46631</c:v>
                </c:pt>
                <c:pt idx="177">
                  <c:v>46661</c:v>
                </c:pt>
                <c:pt idx="178">
                  <c:v>46692</c:v>
                </c:pt>
                <c:pt idx="179">
                  <c:v>46722</c:v>
                </c:pt>
                <c:pt idx="180">
                  <c:v>46753</c:v>
                </c:pt>
                <c:pt idx="181">
                  <c:v>46784</c:v>
                </c:pt>
                <c:pt idx="182">
                  <c:v>46813</c:v>
                </c:pt>
                <c:pt idx="183">
                  <c:v>46844</c:v>
                </c:pt>
                <c:pt idx="184">
                  <c:v>46874</c:v>
                </c:pt>
                <c:pt idx="185">
                  <c:v>46905</c:v>
                </c:pt>
                <c:pt idx="186">
                  <c:v>46935</c:v>
                </c:pt>
                <c:pt idx="187">
                  <c:v>46966</c:v>
                </c:pt>
                <c:pt idx="188">
                  <c:v>46997</c:v>
                </c:pt>
                <c:pt idx="189">
                  <c:v>47027</c:v>
                </c:pt>
                <c:pt idx="190">
                  <c:v>47058</c:v>
                </c:pt>
                <c:pt idx="191">
                  <c:v>47088</c:v>
                </c:pt>
                <c:pt idx="192">
                  <c:v>47119</c:v>
                </c:pt>
                <c:pt idx="193">
                  <c:v>47150</c:v>
                </c:pt>
                <c:pt idx="194">
                  <c:v>47178</c:v>
                </c:pt>
                <c:pt idx="195">
                  <c:v>47209</c:v>
                </c:pt>
                <c:pt idx="196">
                  <c:v>47239</c:v>
                </c:pt>
                <c:pt idx="197">
                  <c:v>47270</c:v>
                </c:pt>
                <c:pt idx="198">
                  <c:v>47300</c:v>
                </c:pt>
                <c:pt idx="199">
                  <c:v>47331</c:v>
                </c:pt>
                <c:pt idx="200">
                  <c:v>47362</c:v>
                </c:pt>
                <c:pt idx="201">
                  <c:v>47392</c:v>
                </c:pt>
                <c:pt idx="202">
                  <c:v>47423</c:v>
                </c:pt>
                <c:pt idx="203">
                  <c:v>47453</c:v>
                </c:pt>
                <c:pt idx="204">
                  <c:v>47484</c:v>
                </c:pt>
                <c:pt idx="205">
                  <c:v>47515</c:v>
                </c:pt>
                <c:pt idx="206">
                  <c:v>47543</c:v>
                </c:pt>
                <c:pt idx="207">
                  <c:v>47574</c:v>
                </c:pt>
                <c:pt idx="208">
                  <c:v>47604</c:v>
                </c:pt>
                <c:pt idx="209">
                  <c:v>47635</c:v>
                </c:pt>
                <c:pt idx="210">
                  <c:v>47665</c:v>
                </c:pt>
                <c:pt idx="211">
                  <c:v>47696</c:v>
                </c:pt>
                <c:pt idx="212">
                  <c:v>47727</c:v>
                </c:pt>
                <c:pt idx="213">
                  <c:v>47757</c:v>
                </c:pt>
                <c:pt idx="214">
                  <c:v>47788</c:v>
                </c:pt>
                <c:pt idx="215">
                  <c:v>47818</c:v>
                </c:pt>
                <c:pt idx="216">
                  <c:v>47849</c:v>
                </c:pt>
                <c:pt idx="217">
                  <c:v>47880</c:v>
                </c:pt>
                <c:pt idx="218">
                  <c:v>47908</c:v>
                </c:pt>
                <c:pt idx="219">
                  <c:v>47939</c:v>
                </c:pt>
                <c:pt idx="220">
                  <c:v>47969</c:v>
                </c:pt>
                <c:pt idx="221">
                  <c:v>48000</c:v>
                </c:pt>
                <c:pt idx="222">
                  <c:v>48030</c:v>
                </c:pt>
                <c:pt idx="223">
                  <c:v>48061</c:v>
                </c:pt>
                <c:pt idx="224">
                  <c:v>48092</c:v>
                </c:pt>
                <c:pt idx="225">
                  <c:v>48122</c:v>
                </c:pt>
                <c:pt idx="226">
                  <c:v>48153</c:v>
                </c:pt>
                <c:pt idx="227">
                  <c:v>48183</c:v>
                </c:pt>
                <c:pt idx="228">
                  <c:v>48214</c:v>
                </c:pt>
                <c:pt idx="229">
                  <c:v>48245</c:v>
                </c:pt>
                <c:pt idx="230">
                  <c:v>48274</c:v>
                </c:pt>
                <c:pt idx="231">
                  <c:v>48305</c:v>
                </c:pt>
                <c:pt idx="232">
                  <c:v>48335</c:v>
                </c:pt>
                <c:pt idx="233">
                  <c:v>48366</c:v>
                </c:pt>
                <c:pt idx="234">
                  <c:v>48396</c:v>
                </c:pt>
                <c:pt idx="235">
                  <c:v>48427</c:v>
                </c:pt>
                <c:pt idx="236">
                  <c:v>48458</c:v>
                </c:pt>
                <c:pt idx="237">
                  <c:v>48488</c:v>
                </c:pt>
                <c:pt idx="238">
                  <c:v>48519</c:v>
                </c:pt>
                <c:pt idx="239">
                  <c:v>48549</c:v>
                </c:pt>
                <c:pt idx="240">
                  <c:v>48580</c:v>
                </c:pt>
                <c:pt idx="241">
                  <c:v>48611</c:v>
                </c:pt>
                <c:pt idx="242">
                  <c:v>48639</c:v>
                </c:pt>
                <c:pt idx="243">
                  <c:v>48670</c:v>
                </c:pt>
                <c:pt idx="244">
                  <c:v>48700</c:v>
                </c:pt>
                <c:pt idx="245">
                  <c:v>48731</c:v>
                </c:pt>
                <c:pt idx="246">
                  <c:v>48761</c:v>
                </c:pt>
                <c:pt idx="247">
                  <c:v>48792</c:v>
                </c:pt>
                <c:pt idx="248">
                  <c:v>48823</c:v>
                </c:pt>
                <c:pt idx="249">
                  <c:v>48853</c:v>
                </c:pt>
                <c:pt idx="250">
                  <c:v>48884</c:v>
                </c:pt>
                <c:pt idx="251">
                  <c:v>48914</c:v>
                </c:pt>
                <c:pt idx="252">
                  <c:v>48945</c:v>
                </c:pt>
                <c:pt idx="253">
                  <c:v>48976</c:v>
                </c:pt>
                <c:pt idx="254">
                  <c:v>49004</c:v>
                </c:pt>
                <c:pt idx="255">
                  <c:v>49035</c:v>
                </c:pt>
                <c:pt idx="256">
                  <c:v>49065</c:v>
                </c:pt>
                <c:pt idx="257">
                  <c:v>49096</c:v>
                </c:pt>
                <c:pt idx="258">
                  <c:v>49126</c:v>
                </c:pt>
                <c:pt idx="259">
                  <c:v>49157</c:v>
                </c:pt>
                <c:pt idx="260">
                  <c:v>49188</c:v>
                </c:pt>
                <c:pt idx="261">
                  <c:v>49218</c:v>
                </c:pt>
                <c:pt idx="262">
                  <c:v>49249</c:v>
                </c:pt>
                <c:pt idx="263">
                  <c:v>49279</c:v>
                </c:pt>
                <c:pt idx="264">
                  <c:v>49310</c:v>
                </c:pt>
                <c:pt idx="265">
                  <c:v>49341</c:v>
                </c:pt>
                <c:pt idx="266">
                  <c:v>49369</c:v>
                </c:pt>
                <c:pt idx="267">
                  <c:v>49400</c:v>
                </c:pt>
                <c:pt idx="268">
                  <c:v>49430</c:v>
                </c:pt>
                <c:pt idx="269">
                  <c:v>49461</c:v>
                </c:pt>
                <c:pt idx="270">
                  <c:v>49491</c:v>
                </c:pt>
                <c:pt idx="271">
                  <c:v>49522</c:v>
                </c:pt>
                <c:pt idx="272">
                  <c:v>49553</c:v>
                </c:pt>
                <c:pt idx="273">
                  <c:v>49583</c:v>
                </c:pt>
                <c:pt idx="274">
                  <c:v>49614</c:v>
                </c:pt>
                <c:pt idx="275">
                  <c:v>49644</c:v>
                </c:pt>
                <c:pt idx="276">
                  <c:v>49675</c:v>
                </c:pt>
                <c:pt idx="277">
                  <c:v>49706</c:v>
                </c:pt>
                <c:pt idx="278">
                  <c:v>49735</c:v>
                </c:pt>
                <c:pt idx="279">
                  <c:v>49766</c:v>
                </c:pt>
                <c:pt idx="280">
                  <c:v>49796</c:v>
                </c:pt>
                <c:pt idx="281">
                  <c:v>49827</c:v>
                </c:pt>
                <c:pt idx="282">
                  <c:v>49857</c:v>
                </c:pt>
                <c:pt idx="283">
                  <c:v>49888</c:v>
                </c:pt>
                <c:pt idx="284">
                  <c:v>49919</c:v>
                </c:pt>
                <c:pt idx="285">
                  <c:v>49949</c:v>
                </c:pt>
                <c:pt idx="286">
                  <c:v>49980</c:v>
                </c:pt>
                <c:pt idx="287">
                  <c:v>50010</c:v>
                </c:pt>
              </c:numCache>
            </c:numRef>
          </c:cat>
          <c:val>
            <c:numRef>
              <c:f>'Расчёт (кг)'!$AS$6:$AS$293</c:f>
              <c:numCache>
                <c:formatCode>#\ ##0;;</c:formatCode>
                <c:ptCount val="28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numCache>
            </c:numRef>
          </c:val>
          <c:smooth val="0"/>
          <c:extLst>
            <c:ext xmlns:c16="http://schemas.microsoft.com/office/drawing/2014/chart" uri="{C3380CC4-5D6E-409C-BE32-E72D297353CC}">
              <c16:uniqueId val="{0000000A-58DC-4C19-AD49-9705938BFFDA}"/>
            </c:ext>
          </c:extLst>
        </c:ser>
        <c:ser>
          <c:idx val="11"/>
          <c:order val="11"/>
          <c:tx>
            <c:strRef>
              <c:f>'Расчёт (кг)'!$AU$5</c:f>
              <c:strCache>
                <c:ptCount val="1"/>
                <c:pt idx="0">
                  <c:v>АД отвозбез_пер</c:v>
                </c:pt>
              </c:strCache>
            </c:strRef>
          </c:tx>
          <c:spPr>
            <a:ln>
              <a:solidFill>
                <a:schemeClr val="accent4">
                  <a:lumMod val="75000"/>
                </a:schemeClr>
              </a:solidFill>
              <a:prstDash val="lgDash"/>
            </a:ln>
          </c:spPr>
          <c:marker>
            <c:symbol val="none"/>
          </c:marker>
          <c:cat>
            <c:numRef>
              <c:f>'Расчёт (кг)'!$C$6:$C$293</c:f>
              <c:numCache>
                <c:formatCode>mmm\-yy</c:formatCode>
                <c:ptCount val="288"/>
                <c:pt idx="0">
                  <c:v>41275</c:v>
                </c:pt>
                <c:pt idx="1">
                  <c:v>41306</c:v>
                </c:pt>
                <c:pt idx="2">
                  <c:v>41334</c:v>
                </c:pt>
                <c:pt idx="3">
                  <c:v>41365</c:v>
                </c:pt>
                <c:pt idx="4">
                  <c:v>41395</c:v>
                </c:pt>
                <c:pt idx="5">
                  <c:v>41426</c:v>
                </c:pt>
                <c:pt idx="6">
                  <c:v>41456</c:v>
                </c:pt>
                <c:pt idx="7">
                  <c:v>41487</c:v>
                </c:pt>
                <c:pt idx="8">
                  <c:v>41518</c:v>
                </c:pt>
                <c:pt idx="9">
                  <c:v>41548</c:v>
                </c:pt>
                <c:pt idx="10">
                  <c:v>41579</c:v>
                </c:pt>
                <c:pt idx="11">
                  <c:v>41609</c:v>
                </c:pt>
                <c:pt idx="12">
                  <c:v>41640</c:v>
                </c:pt>
                <c:pt idx="13">
                  <c:v>41671</c:v>
                </c:pt>
                <c:pt idx="14">
                  <c:v>41699</c:v>
                </c:pt>
                <c:pt idx="15">
                  <c:v>41730</c:v>
                </c:pt>
                <c:pt idx="16">
                  <c:v>41760</c:v>
                </c:pt>
                <c:pt idx="17">
                  <c:v>41791</c:v>
                </c:pt>
                <c:pt idx="18">
                  <c:v>41821</c:v>
                </c:pt>
                <c:pt idx="19">
                  <c:v>41852</c:v>
                </c:pt>
                <c:pt idx="20">
                  <c:v>41883</c:v>
                </c:pt>
                <c:pt idx="21">
                  <c:v>41913</c:v>
                </c:pt>
                <c:pt idx="22">
                  <c:v>41944</c:v>
                </c:pt>
                <c:pt idx="23">
                  <c:v>41974</c:v>
                </c:pt>
                <c:pt idx="24">
                  <c:v>42005</c:v>
                </c:pt>
                <c:pt idx="25">
                  <c:v>42036</c:v>
                </c:pt>
                <c:pt idx="26">
                  <c:v>42064</c:v>
                </c:pt>
                <c:pt idx="27">
                  <c:v>42095</c:v>
                </c:pt>
                <c:pt idx="28">
                  <c:v>42125</c:v>
                </c:pt>
                <c:pt idx="29">
                  <c:v>42156</c:v>
                </c:pt>
                <c:pt idx="30">
                  <c:v>42186</c:v>
                </c:pt>
                <c:pt idx="31">
                  <c:v>42217</c:v>
                </c:pt>
                <c:pt idx="32">
                  <c:v>42248</c:v>
                </c:pt>
                <c:pt idx="33">
                  <c:v>42278</c:v>
                </c:pt>
                <c:pt idx="34">
                  <c:v>42309</c:v>
                </c:pt>
                <c:pt idx="35">
                  <c:v>42339</c:v>
                </c:pt>
                <c:pt idx="36">
                  <c:v>42370</c:v>
                </c:pt>
                <c:pt idx="37">
                  <c:v>42401</c:v>
                </c:pt>
                <c:pt idx="38">
                  <c:v>42430</c:v>
                </c:pt>
                <c:pt idx="39">
                  <c:v>42461</c:v>
                </c:pt>
                <c:pt idx="40">
                  <c:v>42491</c:v>
                </c:pt>
                <c:pt idx="41">
                  <c:v>42522</c:v>
                </c:pt>
                <c:pt idx="42">
                  <c:v>42552</c:v>
                </c:pt>
                <c:pt idx="43">
                  <c:v>42583</c:v>
                </c:pt>
                <c:pt idx="44">
                  <c:v>42614</c:v>
                </c:pt>
                <c:pt idx="45">
                  <c:v>42644</c:v>
                </c:pt>
                <c:pt idx="46">
                  <c:v>42675</c:v>
                </c:pt>
                <c:pt idx="47">
                  <c:v>42705</c:v>
                </c:pt>
                <c:pt idx="48">
                  <c:v>42736</c:v>
                </c:pt>
                <c:pt idx="49">
                  <c:v>42767</c:v>
                </c:pt>
                <c:pt idx="50">
                  <c:v>42795</c:v>
                </c:pt>
                <c:pt idx="51">
                  <c:v>42826</c:v>
                </c:pt>
                <c:pt idx="52">
                  <c:v>42856</c:v>
                </c:pt>
                <c:pt idx="53">
                  <c:v>42887</c:v>
                </c:pt>
                <c:pt idx="54">
                  <c:v>42917</c:v>
                </c:pt>
                <c:pt idx="55">
                  <c:v>42948</c:v>
                </c:pt>
                <c:pt idx="56">
                  <c:v>42979</c:v>
                </c:pt>
                <c:pt idx="57">
                  <c:v>43009</c:v>
                </c:pt>
                <c:pt idx="58">
                  <c:v>43040</c:v>
                </c:pt>
                <c:pt idx="59">
                  <c:v>43070</c:v>
                </c:pt>
                <c:pt idx="60">
                  <c:v>43101</c:v>
                </c:pt>
                <c:pt idx="61">
                  <c:v>43132</c:v>
                </c:pt>
                <c:pt idx="62">
                  <c:v>43160</c:v>
                </c:pt>
                <c:pt idx="63">
                  <c:v>43191</c:v>
                </c:pt>
                <c:pt idx="64">
                  <c:v>43221</c:v>
                </c:pt>
                <c:pt idx="65">
                  <c:v>43252</c:v>
                </c:pt>
                <c:pt idx="66">
                  <c:v>43282</c:v>
                </c:pt>
                <c:pt idx="67">
                  <c:v>43313</c:v>
                </c:pt>
                <c:pt idx="68">
                  <c:v>43344</c:v>
                </c:pt>
                <c:pt idx="69">
                  <c:v>43374</c:v>
                </c:pt>
                <c:pt idx="70">
                  <c:v>43405</c:v>
                </c:pt>
                <c:pt idx="71">
                  <c:v>43435</c:v>
                </c:pt>
                <c:pt idx="72">
                  <c:v>43466</c:v>
                </c:pt>
                <c:pt idx="73">
                  <c:v>43497</c:v>
                </c:pt>
                <c:pt idx="74">
                  <c:v>43525</c:v>
                </c:pt>
                <c:pt idx="75">
                  <c:v>43556</c:v>
                </c:pt>
                <c:pt idx="76">
                  <c:v>43586</c:v>
                </c:pt>
                <c:pt idx="77">
                  <c:v>43617</c:v>
                </c:pt>
                <c:pt idx="78">
                  <c:v>43647</c:v>
                </c:pt>
                <c:pt idx="79">
                  <c:v>43678</c:v>
                </c:pt>
                <c:pt idx="80">
                  <c:v>43709</c:v>
                </c:pt>
                <c:pt idx="81">
                  <c:v>43739</c:v>
                </c:pt>
                <c:pt idx="82">
                  <c:v>43770</c:v>
                </c:pt>
                <c:pt idx="83">
                  <c:v>43800</c:v>
                </c:pt>
                <c:pt idx="84">
                  <c:v>43831</c:v>
                </c:pt>
                <c:pt idx="85">
                  <c:v>43862</c:v>
                </c:pt>
                <c:pt idx="86">
                  <c:v>43891</c:v>
                </c:pt>
                <c:pt idx="87">
                  <c:v>43922</c:v>
                </c:pt>
                <c:pt idx="88">
                  <c:v>43952</c:v>
                </c:pt>
                <c:pt idx="89">
                  <c:v>43983</c:v>
                </c:pt>
                <c:pt idx="90">
                  <c:v>44013</c:v>
                </c:pt>
                <c:pt idx="91">
                  <c:v>44044</c:v>
                </c:pt>
                <c:pt idx="92">
                  <c:v>44075</c:v>
                </c:pt>
                <c:pt idx="93">
                  <c:v>44105</c:v>
                </c:pt>
                <c:pt idx="94">
                  <c:v>44136</c:v>
                </c:pt>
                <c:pt idx="95">
                  <c:v>44166</c:v>
                </c:pt>
                <c:pt idx="96">
                  <c:v>44197</c:v>
                </c:pt>
                <c:pt idx="97">
                  <c:v>44228</c:v>
                </c:pt>
                <c:pt idx="98">
                  <c:v>44256</c:v>
                </c:pt>
                <c:pt idx="99">
                  <c:v>44287</c:v>
                </c:pt>
                <c:pt idx="100">
                  <c:v>44317</c:v>
                </c:pt>
                <c:pt idx="101">
                  <c:v>44348</c:v>
                </c:pt>
                <c:pt idx="102">
                  <c:v>44378</c:v>
                </c:pt>
                <c:pt idx="103">
                  <c:v>44409</c:v>
                </c:pt>
                <c:pt idx="104">
                  <c:v>44440</c:v>
                </c:pt>
                <c:pt idx="105">
                  <c:v>44470</c:v>
                </c:pt>
                <c:pt idx="106">
                  <c:v>44501</c:v>
                </c:pt>
                <c:pt idx="107">
                  <c:v>44531</c:v>
                </c:pt>
                <c:pt idx="108">
                  <c:v>44562</c:v>
                </c:pt>
                <c:pt idx="109">
                  <c:v>44593</c:v>
                </c:pt>
                <c:pt idx="110">
                  <c:v>44621</c:v>
                </c:pt>
                <c:pt idx="111">
                  <c:v>44652</c:v>
                </c:pt>
                <c:pt idx="112">
                  <c:v>44682</c:v>
                </c:pt>
                <c:pt idx="113">
                  <c:v>44713</c:v>
                </c:pt>
                <c:pt idx="114">
                  <c:v>44743</c:v>
                </c:pt>
                <c:pt idx="115">
                  <c:v>44774</c:v>
                </c:pt>
                <c:pt idx="116">
                  <c:v>44805</c:v>
                </c:pt>
                <c:pt idx="117">
                  <c:v>44835</c:v>
                </c:pt>
                <c:pt idx="118">
                  <c:v>44866</c:v>
                </c:pt>
                <c:pt idx="119">
                  <c:v>44896</c:v>
                </c:pt>
                <c:pt idx="120">
                  <c:v>44927</c:v>
                </c:pt>
                <c:pt idx="121">
                  <c:v>44958</c:v>
                </c:pt>
                <c:pt idx="122">
                  <c:v>44986</c:v>
                </c:pt>
                <c:pt idx="123">
                  <c:v>45017</c:v>
                </c:pt>
                <c:pt idx="124">
                  <c:v>45047</c:v>
                </c:pt>
                <c:pt idx="125">
                  <c:v>45078</c:v>
                </c:pt>
                <c:pt idx="126">
                  <c:v>45108</c:v>
                </c:pt>
                <c:pt idx="127">
                  <c:v>45139</c:v>
                </c:pt>
                <c:pt idx="128">
                  <c:v>45170</c:v>
                </c:pt>
                <c:pt idx="129">
                  <c:v>45200</c:v>
                </c:pt>
                <c:pt idx="130">
                  <c:v>45231</c:v>
                </c:pt>
                <c:pt idx="131">
                  <c:v>45261</c:v>
                </c:pt>
                <c:pt idx="132">
                  <c:v>45292</c:v>
                </c:pt>
                <c:pt idx="133">
                  <c:v>45323</c:v>
                </c:pt>
                <c:pt idx="134">
                  <c:v>45352</c:v>
                </c:pt>
                <c:pt idx="135">
                  <c:v>45383</c:v>
                </c:pt>
                <c:pt idx="136">
                  <c:v>45413</c:v>
                </c:pt>
                <c:pt idx="137">
                  <c:v>45444</c:v>
                </c:pt>
                <c:pt idx="138">
                  <c:v>45474</c:v>
                </c:pt>
                <c:pt idx="139">
                  <c:v>45505</c:v>
                </c:pt>
                <c:pt idx="140">
                  <c:v>45536</c:v>
                </c:pt>
                <c:pt idx="141">
                  <c:v>45566</c:v>
                </c:pt>
                <c:pt idx="142">
                  <c:v>45597</c:v>
                </c:pt>
                <c:pt idx="143">
                  <c:v>45627</c:v>
                </c:pt>
                <c:pt idx="144">
                  <c:v>45658</c:v>
                </c:pt>
                <c:pt idx="145">
                  <c:v>45689</c:v>
                </c:pt>
                <c:pt idx="146">
                  <c:v>45717</c:v>
                </c:pt>
                <c:pt idx="147">
                  <c:v>45748</c:v>
                </c:pt>
                <c:pt idx="148">
                  <c:v>45778</c:v>
                </c:pt>
                <c:pt idx="149">
                  <c:v>45809</c:v>
                </c:pt>
                <c:pt idx="150">
                  <c:v>45839</c:v>
                </c:pt>
                <c:pt idx="151">
                  <c:v>45870</c:v>
                </c:pt>
                <c:pt idx="152">
                  <c:v>45901</c:v>
                </c:pt>
                <c:pt idx="153">
                  <c:v>45931</c:v>
                </c:pt>
                <c:pt idx="154">
                  <c:v>45962</c:v>
                </c:pt>
                <c:pt idx="155">
                  <c:v>45992</c:v>
                </c:pt>
                <c:pt idx="156">
                  <c:v>46023</c:v>
                </c:pt>
                <c:pt idx="157">
                  <c:v>46054</c:v>
                </c:pt>
                <c:pt idx="158">
                  <c:v>46082</c:v>
                </c:pt>
                <c:pt idx="159">
                  <c:v>46113</c:v>
                </c:pt>
                <c:pt idx="160">
                  <c:v>46143</c:v>
                </c:pt>
                <c:pt idx="161">
                  <c:v>46174</c:v>
                </c:pt>
                <c:pt idx="162">
                  <c:v>46204</c:v>
                </c:pt>
                <c:pt idx="163">
                  <c:v>46235</c:v>
                </c:pt>
                <c:pt idx="164">
                  <c:v>46266</c:v>
                </c:pt>
                <c:pt idx="165">
                  <c:v>46296</c:v>
                </c:pt>
                <c:pt idx="166">
                  <c:v>46327</c:v>
                </c:pt>
                <c:pt idx="167">
                  <c:v>46357</c:v>
                </c:pt>
                <c:pt idx="168">
                  <c:v>46388</c:v>
                </c:pt>
                <c:pt idx="169">
                  <c:v>46419</c:v>
                </c:pt>
                <c:pt idx="170">
                  <c:v>46447</c:v>
                </c:pt>
                <c:pt idx="171">
                  <c:v>46478</c:v>
                </c:pt>
                <c:pt idx="172">
                  <c:v>46508</c:v>
                </c:pt>
                <c:pt idx="173">
                  <c:v>46539</c:v>
                </c:pt>
                <c:pt idx="174">
                  <c:v>46569</c:v>
                </c:pt>
                <c:pt idx="175">
                  <c:v>46600</c:v>
                </c:pt>
                <c:pt idx="176">
                  <c:v>46631</c:v>
                </c:pt>
                <c:pt idx="177">
                  <c:v>46661</c:v>
                </c:pt>
                <c:pt idx="178">
                  <c:v>46692</c:v>
                </c:pt>
                <c:pt idx="179">
                  <c:v>46722</c:v>
                </c:pt>
                <c:pt idx="180">
                  <c:v>46753</c:v>
                </c:pt>
                <c:pt idx="181">
                  <c:v>46784</c:v>
                </c:pt>
                <c:pt idx="182">
                  <c:v>46813</c:v>
                </c:pt>
                <c:pt idx="183">
                  <c:v>46844</c:v>
                </c:pt>
                <c:pt idx="184">
                  <c:v>46874</c:v>
                </c:pt>
                <c:pt idx="185">
                  <c:v>46905</c:v>
                </c:pt>
                <c:pt idx="186">
                  <c:v>46935</c:v>
                </c:pt>
                <c:pt idx="187">
                  <c:v>46966</c:v>
                </c:pt>
                <c:pt idx="188">
                  <c:v>46997</c:v>
                </c:pt>
                <c:pt idx="189">
                  <c:v>47027</c:v>
                </c:pt>
                <c:pt idx="190">
                  <c:v>47058</c:v>
                </c:pt>
                <c:pt idx="191">
                  <c:v>47088</c:v>
                </c:pt>
                <c:pt idx="192">
                  <c:v>47119</c:v>
                </c:pt>
                <c:pt idx="193">
                  <c:v>47150</c:v>
                </c:pt>
                <c:pt idx="194">
                  <c:v>47178</c:v>
                </c:pt>
                <c:pt idx="195">
                  <c:v>47209</c:v>
                </c:pt>
                <c:pt idx="196">
                  <c:v>47239</c:v>
                </c:pt>
                <c:pt idx="197">
                  <c:v>47270</c:v>
                </c:pt>
                <c:pt idx="198">
                  <c:v>47300</c:v>
                </c:pt>
                <c:pt idx="199">
                  <c:v>47331</c:v>
                </c:pt>
                <c:pt idx="200">
                  <c:v>47362</c:v>
                </c:pt>
                <c:pt idx="201">
                  <c:v>47392</c:v>
                </c:pt>
                <c:pt idx="202">
                  <c:v>47423</c:v>
                </c:pt>
                <c:pt idx="203">
                  <c:v>47453</c:v>
                </c:pt>
                <c:pt idx="204">
                  <c:v>47484</c:v>
                </c:pt>
                <c:pt idx="205">
                  <c:v>47515</c:v>
                </c:pt>
                <c:pt idx="206">
                  <c:v>47543</c:v>
                </c:pt>
                <c:pt idx="207">
                  <c:v>47574</c:v>
                </c:pt>
                <c:pt idx="208">
                  <c:v>47604</c:v>
                </c:pt>
                <c:pt idx="209">
                  <c:v>47635</c:v>
                </c:pt>
                <c:pt idx="210">
                  <c:v>47665</c:v>
                </c:pt>
                <c:pt idx="211">
                  <c:v>47696</c:v>
                </c:pt>
                <c:pt idx="212">
                  <c:v>47727</c:v>
                </c:pt>
                <c:pt idx="213">
                  <c:v>47757</c:v>
                </c:pt>
                <c:pt idx="214">
                  <c:v>47788</c:v>
                </c:pt>
                <c:pt idx="215">
                  <c:v>47818</c:v>
                </c:pt>
                <c:pt idx="216">
                  <c:v>47849</c:v>
                </c:pt>
                <c:pt idx="217">
                  <c:v>47880</c:v>
                </c:pt>
                <c:pt idx="218">
                  <c:v>47908</c:v>
                </c:pt>
                <c:pt idx="219">
                  <c:v>47939</c:v>
                </c:pt>
                <c:pt idx="220">
                  <c:v>47969</c:v>
                </c:pt>
                <c:pt idx="221">
                  <c:v>48000</c:v>
                </c:pt>
                <c:pt idx="222">
                  <c:v>48030</c:v>
                </c:pt>
                <c:pt idx="223">
                  <c:v>48061</c:v>
                </c:pt>
                <c:pt idx="224">
                  <c:v>48092</c:v>
                </c:pt>
                <c:pt idx="225">
                  <c:v>48122</c:v>
                </c:pt>
                <c:pt idx="226">
                  <c:v>48153</c:v>
                </c:pt>
                <c:pt idx="227">
                  <c:v>48183</c:v>
                </c:pt>
                <c:pt idx="228">
                  <c:v>48214</c:v>
                </c:pt>
                <c:pt idx="229">
                  <c:v>48245</c:v>
                </c:pt>
                <c:pt idx="230">
                  <c:v>48274</c:v>
                </c:pt>
                <c:pt idx="231">
                  <c:v>48305</c:v>
                </c:pt>
                <c:pt idx="232">
                  <c:v>48335</c:v>
                </c:pt>
                <c:pt idx="233">
                  <c:v>48366</c:v>
                </c:pt>
                <c:pt idx="234">
                  <c:v>48396</c:v>
                </c:pt>
                <c:pt idx="235">
                  <c:v>48427</c:v>
                </c:pt>
                <c:pt idx="236">
                  <c:v>48458</c:v>
                </c:pt>
                <c:pt idx="237">
                  <c:v>48488</c:v>
                </c:pt>
                <c:pt idx="238">
                  <c:v>48519</c:v>
                </c:pt>
                <c:pt idx="239">
                  <c:v>48549</c:v>
                </c:pt>
                <c:pt idx="240">
                  <c:v>48580</c:v>
                </c:pt>
                <c:pt idx="241">
                  <c:v>48611</c:v>
                </c:pt>
                <c:pt idx="242">
                  <c:v>48639</c:v>
                </c:pt>
                <c:pt idx="243">
                  <c:v>48670</c:v>
                </c:pt>
                <c:pt idx="244">
                  <c:v>48700</c:v>
                </c:pt>
                <c:pt idx="245">
                  <c:v>48731</c:v>
                </c:pt>
                <c:pt idx="246">
                  <c:v>48761</c:v>
                </c:pt>
                <c:pt idx="247">
                  <c:v>48792</c:v>
                </c:pt>
                <c:pt idx="248">
                  <c:v>48823</c:v>
                </c:pt>
                <c:pt idx="249">
                  <c:v>48853</c:v>
                </c:pt>
                <c:pt idx="250">
                  <c:v>48884</c:v>
                </c:pt>
                <c:pt idx="251">
                  <c:v>48914</c:v>
                </c:pt>
                <c:pt idx="252">
                  <c:v>48945</c:v>
                </c:pt>
                <c:pt idx="253">
                  <c:v>48976</c:v>
                </c:pt>
                <c:pt idx="254">
                  <c:v>49004</c:v>
                </c:pt>
                <c:pt idx="255">
                  <c:v>49035</c:v>
                </c:pt>
                <c:pt idx="256">
                  <c:v>49065</c:v>
                </c:pt>
                <c:pt idx="257">
                  <c:v>49096</c:v>
                </c:pt>
                <c:pt idx="258">
                  <c:v>49126</c:v>
                </c:pt>
                <c:pt idx="259">
                  <c:v>49157</c:v>
                </c:pt>
                <c:pt idx="260">
                  <c:v>49188</c:v>
                </c:pt>
                <c:pt idx="261">
                  <c:v>49218</c:v>
                </c:pt>
                <c:pt idx="262">
                  <c:v>49249</c:v>
                </c:pt>
                <c:pt idx="263">
                  <c:v>49279</c:v>
                </c:pt>
                <c:pt idx="264">
                  <c:v>49310</c:v>
                </c:pt>
                <c:pt idx="265">
                  <c:v>49341</c:v>
                </c:pt>
                <c:pt idx="266">
                  <c:v>49369</c:v>
                </c:pt>
                <c:pt idx="267">
                  <c:v>49400</c:v>
                </c:pt>
                <c:pt idx="268">
                  <c:v>49430</c:v>
                </c:pt>
                <c:pt idx="269">
                  <c:v>49461</c:v>
                </c:pt>
                <c:pt idx="270">
                  <c:v>49491</c:v>
                </c:pt>
                <c:pt idx="271">
                  <c:v>49522</c:v>
                </c:pt>
                <c:pt idx="272">
                  <c:v>49553</c:v>
                </c:pt>
                <c:pt idx="273">
                  <c:v>49583</c:v>
                </c:pt>
                <c:pt idx="274">
                  <c:v>49614</c:v>
                </c:pt>
                <c:pt idx="275">
                  <c:v>49644</c:v>
                </c:pt>
                <c:pt idx="276">
                  <c:v>49675</c:v>
                </c:pt>
                <c:pt idx="277">
                  <c:v>49706</c:v>
                </c:pt>
                <c:pt idx="278">
                  <c:v>49735</c:v>
                </c:pt>
                <c:pt idx="279">
                  <c:v>49766</c:v>
                </c:pt>
                <c:pt idx="280">
                  <c:v>49796</c:v>
                </c:pt>
                <c:pt idx="281">
                  <c:v>49827</c:v>
                </c:pt>
                <c:pt idx="282">
                  <c:v>49857</c:v>
                </c:pt>
                <c:pt idx="283">
                  <c:v>49888</c:v>
                </c:pt>
                <c:pt idx="284">
                  <c:v>49919</c:v>
                </c:pt>
                <c:pt idx="285">
                  <c:v>49949</c:v>
                </c:pt>
                <c:pt idx="286">
                  <c:v>49980</c:v>
                </c:pt>
                <c:pt idx="287">
                  <c:v>50010</c:v>
                </c:pt>
              </c:numCache>
            </c:numRef>
          </c:cat>
          <c:val>
            <c:numRef>
              <c:f>'Расчёт (кг)'!$AU$6:$AU$293</c:f>
              <c:numCache>
                <c:formatCode>#\ ##0;;</c:formatCode>
                <c:ptCount val="28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numCache>
            </c:numRef>
          </c:val>
          <c:smooth val="0"/>
          <c:extLst>
            <c:ext xmlns:c16="http://schemas.microsoft.com/office/drawing/2014/chart" uri="{C3380CC4-5D6E-409C-BE32-E72D297353CC}">
              <c16:uniqueId val="{0000000B-58DC-4C19-AD49-9705938BFFDA}"/>
            </c:ext>
          </c:extLst>
        </c:ser>
        <c:ser>
          <c:idx val="14"/>
          <c:order val="12"/>
          <c:tx>
            <c:strRef>
              <c:f>'Расчёт (кг)'!$AV$5</c:f>
              <c:strCache>
                <c:ptCount val="1"/>
                <c:pt idx="0">
                  <c:v>Край отвозбез_пер</c:v>
                </c:pt>
              </c:strCache>
            </c:strRef>
          </c:tx>
          <c:spPr>
            <a:ln>
              <a:prstDash val="lgDash"/>
            </a:ln>
          </c:spPr>
          <c:marker>
            <c:symbol val="none"/>
          </c:marker>
          <c:cat>
            <c:numRef>
              <c:f>'Расчёт (кг)'!$C$6:$C$293</c:f>
              <c:numCache>
                <c:formatCode>mmm\-yy</c:formatCode>
                <c:ptCount val="288"/>
                <c:pt idx="0">
                  <c:v>41275</c:v>
                </c:pt>
                <c:pt idx="1">
                  <c:v>41306</c:v>
                </c:pt>
                <c:pt idx="2">
                  <c:v>41334</c:v>
                </c:pt>
                <c:pt idx="3">
                  <c:v>41365</c:v>
                </c:pt>
                <c:pt idx="4">
                  <c:v>41395</c:v>
                </c:pt>
                <c:pt idx="5">
                  <c:v>41426</c:v>
                </c:pt>
                <c:pt idx="6">
                  <c:v>41456</c:v>
                </c:pt>
                <c:pt idx="7">
                  <c:v>41487</c:v>
                </c:pt>
                <c:pt idx="8">
                  <c:v>41518</c:v>
                </c:pt>
                <c:pt idx="9">
                  <c:v>41548</c:v>
                </c:pt>
                <c:pt idx="10">
                  <c:v>41579</c:v>
                </c:pt>
                <c:pt idx="11">
                  <c:v>41609</c:v>
                </c:pt>
                <c:pt idx="12">
                  <c:v>41640</c:v>
                </c:pt>
                <c:pt idx="13">
                  <c:v>41671</c:v>
                </c:pt>
                <c:pt idx="14">
                  <c:v>41699</c:v>
                </c:pt>
                <c:pt idx="15">
                  <c:v>41730</c:v>
                </c:pt>
                <c:pt idx="16">
                  <c:v>41760</c:v>
                </c:pt>
                <c:pt idx="17">
                  <c:v>41791</c:v>
                </c:pt>
                <c:pt idx="18">
                  <c:v>41821</c:v>
                </c:pt>
                <c:pt idx="19">
                  <c:v>41852</c:v>
                </c:pt>
                <c:pt idx="20">
                  <c:v>41883</c:v>
                </c:pt>
                <c:pt idx="21">
                  <c:v>41913</c:v>
                </c:pt>
                <c:pt idx="22">
                  <c:v>41944</c:v>
                </c:pt>
                <c:pt idx="23">
                  <c:v>41974</c:v>
                </c:pt>
                <c:pt idx="24">
                  <c:v>42005</c:v>
                </c:pt>
                <c:pt idx="25">
                  <c:v>42036</c:v>
                </c:pt>
                <c:pt idx="26">
                  <c:v>42064</c:v>
                </c:pt>
                <c:pt idx="27">
                  <c:v>42095</c:v>
                </c:pt>
                <c:pt idx="28">
                  <c:v>42125</c:v>
                </c:pt>
                <c:pt idx="29">
                  <c:v>42156</c:v>
                </c:pt>
                <c:pt idx="30">
                  <c:v>42186</c:v>
                </c:pt>
                <c:pt idx="31">
                  <c:v>42217</c:v>
                </c:pt>
                <c:pt idx="32">
                  <c:v>42248</c:v>
                </c:pt>
                <c:pt idx="33">
                  <c:v>42278</c:v>
                </c:pt>
                <c:pt idx="34">
                  <c:v>42309</c:v>
                </c:pt>
                <c:pt idx="35">
                  <c:v>42339</c:v>
                </c:pt>
                <c:pt idx="36">
                  <c:v>42370</c:v>
                </c:pt>
                <c:pt idx="37">
                  <c:v>42401</c:v>
                </c:pt>
                <c:pt idx="38">
                  <c:v>42430</c:v>
                </c:pt>
                <c:pt idx="39">
                  <c:v>42461</c:v>
                </c:pt>
                <c:pt idx="40">
                  <c:v>42491</c:v>
                </c:pt>
                <c:pt idx="41">
                  <c:v>42522</c:v>
                </c:pt>
                <c:pt idx="42">
                  <c:v>42552</c:v>
                </c:pt>
                <c:pt idx="43">
                  <c:v>42583</c:v>
                </c:pt>
                <c:pt idx="44">
                  <c:v>42614</c:v>
                </c:pt>
                <c:pt idx="45">
                  <c:v>42644</c:v>
                </c:pt>
                <c:pt idx="46">
                  <c:v>42675</c:v>
                </c:pt>
                <c:pt idx="47">
                  <c:v>42705</c:v>
                </c:pt>
                <c:pt idx="48">
                  <c:v>42736</c:v>
                </c:pt>
                <c:pt idx="49">
                  <c:v>42767</c:v>
                </c:pt>
                <c:pt idx="50">
                  <c:v>42795</c:v>
                </c:pt>
                <c:pt idx="51">
                  <c:v>42826</c:v>
                </c:pt>
                <c:pt idx="52">
                  <c:v>42856</c:v>
                </c:pt>
                <c:pt idx="53">
                  <c:v>42887</c:v>
                </c:pt>
                <c:pt idx="54">
                  <c:v>42917</c:v>
                </c:pt>
                <c:pt idx="55">
                  <c:v>42948</c:v>
                </c:pt>
                <c:pt idx="56">
                  <c:v>42979</c:v>
                </c:pt>
                <c:pt idx="57">
                  <c:v>43009</c:v>
                </c:pt>
                <c:pt idx="58">
                  <c:v>43040</c:v>
                </c:pt>
                <c:pt idx="59">
                  <c:v>43070</c:v>
                </c:pt>
                <c:pt idx="60">
                  <c:v>43101</c:v>
                </c:pt>
                <c:pt idx="61">
                  <c:v>43132</c:v>
                </c:pt>
                <c:pt idx="62">
                  <c:v>43160</c:v>
                </c:pt>
                <c:pt idx="63">
                  <c:v>43191</c:v>
                </c:pt>
                <c:pt idx="64">
                  <c:v>43221</c:v>
                </c:pt>
                <c:pt idx="65">
                  <c:v>43252</c:v>
                </c:pt>
                <c:pt idx="66">
                  <c:v>43282</c:v>
                </c:pt>
                <c:pt idx="67">
                  <c:v>43313</c:v>
                </c:pt>
                <c:pt idx="68">
                  <c:v>43344</c:v>
                </c:pt>
                <c:pt idx="69">
                  <c:v>43374</c:v>
                </c:pt>
                <c:pt idx="70">
                  <c:v>43405</c:v>
                </c:pt>
                <c:pt idx="71">
                  <c:v>43435</c:v>
                </c:pt>
                <c:pt idx="72">
                  <c:v>43466</c:v>
                </c:pt>
                <c:pt idx="73">
                  <c:v>43497</c:v>
                </c:pt>
                <c:pt idx="74">
                  <c:v>43525</c:v>
                </c:pt>
                <c:pt idx="75">
                  <c:v>43556</c:v>
                </c:pt>
                <c:pt idx="76">
                  <c:v>43586</c:v>
                </c:pt>
                <c:pt idx="77">
                  <c:v>43617</c:v>
                </c:pt>
                <c:pt idx="78">
                  <c:v>43647</c:v>
                </c:pt>
                <c:pt idx="79">
                  <c:v>43678</c:v>
                </c:pt>
                <c:pt idx="80">
                  <c:v>43709</c:v>
                </c:pt>
                <c:pt idx="81">
                  <c:v>43739</c:v>
                </c:pt>
                <c:pt idx="82">
                  <c:v>43770</c:v>
                </c:pt>
                <c:pt idx="83">
                  <c:v>43800</c:v>
                </c:pt>
                <c:pt idx="84">
                  <c:v>43831</c:v>
                </c:pt>
                <c:pt idx="85">
                  <c:v>43862</c:v>
                </c:pt>
                <c:pt idx="86">
                  <c:v>43891</c:v>
                </c:pt>
                <c:pt idx="87">
                  <c:v>43922</c:v>
                </c:pt>
                <c:pt idx="88">
                  <c:v>43952</c:v>
                </c:pt>
                <c:pt idx="89">
                  <c:v>43983</c:v>
                </c:pt>
                <c:pt idx="90">
                  <c:v>44013</c:v>
                </c:pt>
                <c:pt idx="91">
                  <c:v>44044</c:v>
                </c:pt>
                <c:pt idx="92">
                  <c:v>44075</c:v>
                </c:pt>
                <c:pt idx="93">
                  <c:v>44105</c:v>
                </c:pt>
                <c:pt idx="94">
                  <c:v>44136</c:v>
                </c:pt>
                <c:pt idx="95">
                  <c:v>44166</c:v>
                </c:pt>
                <c:pt idx="96">
                  <c:v>44197</c:v>
                </c:pt>
                <c:pt idx="97">
                  <c:v>44228</c:v>
                </c:pt>
                <c:pt idx="98">
                  <c:v>44256</c:v>
                </c:pt>
                <c:pt idx="99">
                  <c:v>44287</c:v>
                </c:pt>
                <c:pt idx="100">
                  <c:v>44317</c:v>
                </c:pt>
                <c:pt idx="101">
                  <c:v>44348</c:v>
                </c:pt>
                <c:pt idx="102">
                  <c:v>44378</c:v>
                </c:pt>
                <c:pt idx="103">
                  <c:v>44409</c:v>
                </c:pt>
                <c:pt idx="104">
                  <c:v>44440</c:v>
                </c:pt>
                <c:pt idx="105">
                  <c:v>44470</c:v>
                </c:pt>
                <c:pt idx="106">
                  <c:v>44501</c:v>
                </c:pt>
                <c:pt idx="107">
                  <c:v>44531</c:v>
                </c:pt>
                <c:pt idx="108">
                  <c:v>44562</c:v>
                </c:pt>
                <c:pt idx="109">
                  <c:v>44593</c:v>
                </c:pt>
                <c:pt idx="110">
                  <c:v>44621</c:v>
                </c:pt>
                <c:pt idx="111">
                  <c:v>44652</c:v>
                </c:pt>
                <c:pt idx="112">
                  <c:v>44682</c:v>
                </c:pt>
                <c:pt idx="113">
                  <c:v>44713</c:v>
                </c:pt>
                <c:pt idx="114">
                  <c:v>44743</c:v>
                </c:pt>
                <c:pt idx="115">
                  <c:v>44774</c:v>
                </c:pt>
                <c:pt idx="116">
                  <c:v>44805</c:v>
                </c:pt>
                <c:pt idx="117">
                  <c:v>44835</c:v>
                </c:pt>
                <c:pt idx="118">
                  <c:v>44866</c:v>
                </c:pt>
                <c:pt idx="119">
                  <c:v>44896</c:v>
                </c:pt>
                <c:pt idx="120">
                  <c:v>44927</c:v>
                </c:pt>
                <c:pt idx="121">
                  <c:v>44958</c:v>
                </c:pt>
                <c:pt idx="122">
                  <c:v>44986</c:v>
                </c:pt>
                <c:pt idx="123">
                  <c:v>45017</c:v>
                </c:pt>
                <c:pt idx="124">
                  <c:v>45047</c:v>
                </c:pt>
                <c:pt idx="125">
                  <c:v>45078</c:v>
                </c:pt>
                <c:pt idx="126">
                  <c:v>45108</c:v>
                </c:pt>
                <c:pt idx="127">
                  <c:v>45139</c:v>
                </c:pt>
                <c:pt idx="128">
                  <c:v>45170</c:v>
                </c:pt>
                <c:pt idx="129">
                  <c:v>45200</c:v>
                </c:pt>
                <c:pt idx="130">
                  <c:v>45231</c:v>
                </c:pt>
                <c:pt idx="131">
                  <c:v>45261</c:v>
                </c:pt>
                <c:pt idx="132">
                  <c:v>45292</c:v>
                </c:pt>
                <c:pt idx="133">
                  <c:v>45323</c:v>
                </c:pt>
                <c:pt idx="134">
                  <c:v>45352</c:v>
                </c:pt>
                <c:pt idx="135">
                  <c:v>45383</c:v>
                </c:pt>
                <c:pt idx="136">
                  <c:v>45413</c:v>
                </c:pt>
                <c:pt idx="137">
                  <c:v>45444</c:v>
                </c:pt>
                <c:pt idx="138">
                  <c:v>45474</c:v>
                </c:pt>
                <c:pt idx="139">
                  <c:v>45505</c:v>
                </c:pt>
                <c:pt idx="140">
                  <c:v>45536</c:v>
                </c:pt>
                <c:pt idx="141">
                  <c:v>45566</c:v>
                </c:pt>
                <c:pt idx="142">
                  <c:v>45597</c:v>
                </c:pt>
                <c:pt idx="143">
                  <c:v>45627</c:v>
                </c:pt>
                <c:pt idx="144">
                  <c:v>45658</c:v>
                </c:pt>
                <c:pt idx="145">
                  <c:v>45689</c:v>
                </c:pt>
                <c:pt idx="146">
                  <c:v>45717</c:v>
                </c:pt>
                <c:pt idx="147">
                  <c:v>45748</c:v>
                </c:pt>
                <c:pt idx="148">
                  <c:v>45778</c:v>
                </c:pt>
                <c:pt idx="149">
                  <c:v>45809</c:v>
                </c:pt>
                <c:pt idx="150">
                  <c:v>45839</c:v>
                </c:pt>
                <c:pt idx="151">
                  <c:v>45870</c:v>
                </c:pt>
                <c:pt idx="152">
                  <c:v>45901</c:v>
                </c:pt>
                <c:pt idx="153">
                  <c:v>45931</c:v>
                </c:pt>
                <c:pt idx="154">
                  <c:v>45962</c:v>
                </c:pt>
                <c:pt idx="155">
                  <c:v>45992</c:v>
                </c:pt>
                <c:pt idx="156">
                  <c:v>46023</c:v>
                </c:pt>
                <c:pt idx="157">
                  <c:v>46054</c:v>
                </c:pt>
                <c:pt idx="158">
                  <c:v>46082</c:v>
                </c:pt>
                <c:pt idx="159">
                  <c:v>46113</c:v>
                </c:pt>
                <c:pt idx="160">
                  <c:v>46143</c:v>
                </c:pt>
                <c:pt idx="161">
                  <c:v>46174</c:v>
                </c:pt>
                <c:pt idx="162">
                  <c:v>46204</c:v>
                </c:pt>
                <c:pt idx="163">
                  <c:v>46235</c:v>
                </c:pt>
                <c:pt idx="164">
                  <c:v>46266</c:v>
                </c:pt>
                <c:pt idx="165">
                  <c:v>46296</c:v>
                </c:pt>
                <c:pt idx="166">
                  <c:v>46327</c:v>
                </c:pt>
                <c:pt idx="167">
                  <c:v>46357</c:v>
                </c:pt>
                <c:pt idx="168">
                  <c:v>46388</c:v>
                </c:pt>
                <c:pt idx="169">
                  <c:v>46419</c:v>
                </c:pt>
                <c:pt idx="170">
                  <c:v>46447</c:v>
                </c:pt>
                <c:pt idx="171">
                  <c:v>46478</c:v>
                </c:pt>
                <c:pt idx="172">
                  <c:v>46508</c:v>
                </c:pt>
                <c:pt idx="173">
                  <c:v>46539</c:v>
                </c:pt>
                <c:pt idx="174">
                  <c:v>46569</c:v>
                </c:pt>
                <c:pt idx="175">
                  <c:v>46600</c:v>
                </c:pt>
                <c:pt idx="176">
                  <c:v>46631</c:v>
                </c:pt>
                <c:pt idx="177">
                  <c:v>46661</c:v>
                </c:pt>
                <c:pt idx="178">
                  <c:v>46692</c:v>
                </c:pt>
                <c:pt idx="179">
                  <c:v>46722</c:v>
                </c:pt>
                <c:pt idx="180">
                  <c:v>46753</c:v>
                </c:pt>
                <c:pt idx="181">
                  <c:v>46784</c:v>
                </c:pt>
                <c:pt idx="182">
                  <c:v>46813</c:v>
                </c:pt>
                <c:pt idx="183">
                  <c:v>46844</c:v>
                </c:pt>
                <c:pt idx="184">
                  <c:v>46874</c:v>
                </c:pt>
                <c:pt idx="185">
                  <c:v>46905</c:v>
                </c:pt>
                <c:pt idx="186">
                  <c:v>46935</c:v>
                </c:pt>
                <c:pt idx="187">
                  <c:v>46966</c:v>
                </c:pt>
                <c:pt idx="188">
                  <c:v>46997</c:v>
                </c:pt>
                <c:pt idx="189">
                  <c:v>47027</c:v>
                </c:pt>
                <c:pt idx="190">
                  <c:v>47058</c:v>
                </c:pt>
                <c:pt idx="191">
                  <c:v>47088</c:v>
                </c:pt>
                <c:pt idx="192">
                  <c:v>47119</c:v>
                </c:pt>
                <c:pt idx="193">
                  <c:v>47150</c:v>
                </c:pt>
                <c:pt idx="194">
                  <c:v>47178</c:v>
                </c:pt>
                <c:pt idx="195">
                  <c:v>47209</c:v>
                </c:pt>
                <c:pt idx="196">
                  <c:v>47239</c:v>
                </c:pt>
                <c:pt idx="197">
                  <c:v>47270</c:v>
                </c:pt>
                <c:pt idx="198">
                  <c:v>47300</c:v>
                </c:pt>
                <c:pt idx="199">
                  <c:v>47331</c:v>
                </c:pt>
                <c:pt idx="200">
                  <c:v>47362</c:v>
                </c:pt>
                <c:pt idx="201">
                  <c:v>47392</c:v>
                </c:pt>
                <c:pt idx="202">
                  <c:v>47423</c:v>
                </c:pt>
                <c:pt idx="203">
                  <c:v>47453</c:v>
                </c:pt>
                <c:pt idx="204">
                  <c:v>47484</c:v>
                </c:pt>
                <c:pt idx="205">
                  <c:v>47515</c:v>
                </c:pt>
                <c:pt idx="206">
                  <c:v>47543</c:v>
                </c:pt>
                <c:pt idx="207">
                  <c:v>47574</c:v>
                </c:pt>
                <c:pt idx="208">
                  <c:v>47604</c:v>
                </c:pt>
                <c:pt idx="209">
                  <c:v>47635</c:v>
                </c:pt>
                <c:pt idx="210">
                  <c:v>47665</c:v>
                </c:pt>
                <c:pt idx="211">
                  <c:v>47696</c:v>
                </c:pt>
                <c:pt idx="212">
                  <c:v>47727</c:v>
                </c:pt>
                <c:pt idx="213">
                  <c:v>47757</c:v>
                </c:pt>
                <c:pt idx="214">
                  <c:v>47788</c:v>
                </c:pt>
                <c:pt idx="215">
                  <c:v>47818</c:v>
                </c:pt>
                <c:pt idx="216">
                  <c:v>47849</c:v>
                </c:pt>
                <c:pt idx="217">
                  <c:v>47880</c:v>
                </c:pt>
                <c:pt idx="218">
                  <c:v>47908</c:v>
                </c:pt>
                <c:pt idx="219">
                  <c:v>47939</c:v>
                </c:pt>
                <c:pt idx="220">
                  <c:v>47969</c:v>
                </c:pt>
                <c:pt idx="221">
                  <c:v>48000</c:v>
                </c:pt>
                <c:pt idx="222">
                  <c:v>48030</c:v>
                </c:pt>
                <c:pt idx="223">
                  <c:v>48061</c:v>
                </c:pt>
                <c:pt idx="224">
                  <c:v>48092</c:v>
                </c:pt>
                <c:pt idx="225">
                  <c:v>48122</c:v>
                </c:pt>
                <c:pt idx="226">
                  <c:v>48153</c:v>
                </c:pt>
                <c:pt idx="227">
                  <c:v>48183</c:v>
                </c:pt>
                <c:pt idx="228">
                  <c:v>48214</c:v>
                </c:pt>
                <c:pt idx="229">
                  <c:v>48245</c:v>
                </c:pt>
                <c:pt idx="230">
                  <c:v>48274</c:v>
                </c:pt>
                <c:pt idx="231">
                  <c:v>48305</c:v>
                </c:pt>
                <c:pt idx="232">
                  <c:v>48335</c:v>
                </c:pt>
                <c:pt idx="233">
                  <c:v>48366</c:v>
                </c:pt>
                <c:pt idx="234">
                  <c:v>48396</c:v>
                </c:pt>
                <c:pt idx="235">
                  <c:v>48427</c:v>
                </c:pt>
                <c:pt idx="236">
                  <c:v>48458</c:v>
                </c:pt>
                <c:pt idx="237">
                  <c:v>48488</c:v>
                </c:pt>
                <c:pt idx="238">
                  <c:v>48519</c:v>
                </c:pt>
                <c:pt idx="239">
                  <c:v>48549</c:v>
                </c:pt>
                <c:pt idx="240">
                  <c:v>48580</c:v>
                </c:pt>
                <c:pt idx="241">
                  <c:v>48611</c:v>
                </c:pt>
                <c:pt idx="242">
                  <c:v>48639</c:v>
                </c:pt>
                <c:pt idx="243">
                  <c:v>48670</c:v>
                </c:pt>
                <c:pt idx="244">
                  <c:v>48700</c:v>
                </c:pt>
                <c:pt idx="245">
                  <c:v>48731</c:v>
                </c:pt>
                <c:pt idx="246">
                  <c:v>48761</c:v>
                </c:pt>
                <c:pt idx="247">
                  <c:v>48792</c:v>
                </c:pt>
                <c:pt idx="248">
                  <c:v>48823</c:v>
                </c:pt>
                <c:pt idx="249">
                  <c:v>48853</c:v>
                </c:pt>
                <c:pt idx="250">
                  <c:v>48884</c:v>
                </c:pt>
                <c:pt idx="251">
                  <c:v>48914</c:v>
                </c:pt>
                <c:pt idx="252">
                  <c:v>48945</c:v>
                </c:pt>
                <c:pt idx="253">
                  <c:v>48976</c:v>
                </c:pt>
                <c:pt idx="254">
                  <c:v>49004</c:v>
                </c:pt>
                <c:pt idx="255">
                  <c:v>49035</c:v>
                </c:pt>
                <c:pt idx="256">
                  <c:v>49065</c:v>
                </c:pt>
                <c:pt idx="257">
                  <c:v>49096</c:v>
                </c:pt>
                <c:pt idx="258">
                  <c:v>49126</c:v>
                </c:pt>
                <c:pt idx="259">
                  <c:v>49157</c:v>
                </c:pt>
                <c:pt idx="260">
                  <c:v>49188</c:v>
                </c:pt>
                <c:pt idx="261">
                  <c:v>49218</c:v>
                </c:pt>
                <c:pt idx="262">
                  <c:v>49249</c:v>
                </c:pt>
                <c:pt idx="263">
                  <c:v>49279</c:v>
                </c:pt>
                <c:pt idx="264">
                  <c:v>49310</c:v>
                </c:pt>
                <c:pt idx="265">
                  <c:v>49341</c:v>
                </c:pt>
                <c:pt idx="266">
                  <c:v>49369</c:v>
                </c:pt>
                <c:pt idx="267">
                  <c:v>49400</c:v>
                </c:pt>
                <c:pt idx="268">
                  <c:v>49430</c:v>
                </c:pt>
                <c:pt idx="269">
                  <c:v>49461</c:v>
                </c:pt>
                <c:pt idx="270">
                  <c:v>49491</c:v>
                </c:pt>
                <c:pt idx="271">
                  <c:v>49522</c:v>
                </c:pt>
                <c:pt idx="272">
                  <c:v>49553</c:v>
                </c:pt>
                <c:pt idx="273">
                  <c:v>49583</c:v>
                </c:pt>
                <c:pt idx="274">
                  <c:v>49614</c:v>
                </c:pt>
                <c:pt idx="275">
                  <c:v>49644</c:v>
                </c:pt>
                <c:pt idx="276">
                  <c:v>49675</c:v>
                </c:pt>
                <c:pt idx="277">
                  <c:v>49706</c:v>
                </c:pt>
                <c:pt idx="278">
                  <c:v>49735</c:v>
                </c:pt>
                <c:pt idx="279">
                  <c:v>49766</c:v>
                </c:pt>
                <c:pt idx="280">
                  <c:v>49796</c:v>
                </c:pt>
                <c:pt idx="281">
                  <c:v>49827</c:v>
                </c:pt>
                <c:pt idx="282">
                  <c:v>49857</c:v>
                </c:pt>
                <c:pt idx="283">
                  <c:v>49888</c:v>
                </c:pt>
                <c:pt idx="284">
                  <c:v>49919</c:v>
                </c:pt>
                <c:pt idx="285">
                  <c:v>49949</c:v>
                </c:pt>
                <c:pt idx="286">
                  <c:v>49980</c:v>
                </c:pt>
                <c:pt idx="287">
                  <c:v>50010</c:v>
                </c:pt>
              </c:numCache>
            </c:numRef>
          </c:cat>
          <c:val>
            <c:numRef>
              <c:f>'Расчёт (кг)'!$AV$6:$AV$293</c:f>
              <c:numCache>
                <c:formatCode>#\ ##0;;</c:formatCode>
                <c:ptCount val="28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numCache>
            </c:numRef>
          </c:val>
          <c:smooth val="0"/>
          <c:extLst>
            <c:ext xmlns:c16="http://schemas.microsoft.com/office/drawing/2014/chart" uri="{C3380CC4-5D6E-409C-BE32-E72D297353CC}">
              <c16:uniqueId val="{0000000C-58DC-4C19-AD49-9705938BFFDA}"/>
            </c:ext>
          </c:extLst>
        </c:ser>
        <c:ser>
          <c:idx val="4"/>
          <c:order val="13"/>
          <c:tx>
            <c:strRef>
              <c:f>'Расчёт (кг)'!$AL$5</c:f>
              <c:strCache>
                <c:ptCount val="1"/>
                <c:pt idx="0">
                  <c:v>МТ вход</c:v>
                </c:pt>
              </c:strCache>
            </c:strRef>
          </c:tx>
          <c:marker>
            <c:symbol val="none"/>
          </c:marker>
          <c:cat>
            <c:numRef>
              <c:f>'Расчёт (кг)'!$C$6:$C$293</c:f>
              <c:numCache>
                <c:formatCode>mmm\-yy</c:formatCode>
                <c:ptCount val="288"/>
                <c:pt idx="0">
                  <c:v>41275</c:v>
                </c:pt>
                <c:pt idx="1">
                  <c:v>41306</c:v>
                </c:pt>
                <c:pt idx="2">
                  <c:v>41334</c:v>
                </c:pt>
                <c:pt idx="3">
                  <c:v>41365</c:v>
                </c:pt>
                <c:pt idx="4">
                  <c:v>41395</c:v>
                </c:pt>
                <c:pt idx="5">
                  <c:v>41426</c:v>
                </c:pt>
                <c:pt idx="6">
                  <c:v>41456</c:v>
                </c:pt>
                <c:pt idx="7">
                  <c:v>41487</c:v>
                </c:pt>
                <c:pt idx="8">
                  <c:v>41518</c:v>
                </c:pt>
                <c:pt idx="9">
                  <c:v>41548</c:v>
                </c:pt>
                <c:pt idx="10">
                  <c:v>41579</c:v>
                </c:pt>
                <c:pt idx="11">
                  <c:v>41609</c:v>
                </c:pt>
                <c:pt idx="12">
                  <c:v>41640</c:v>
                </c:pt>
                <c:pt idx="13">
                  <c:v>41671</c:v>
                </c:pt>
                <c:pt idx="14">
                  <c:v>41699</c:v>
                </c:pt>
                <c:pt idx="15">
                  <c:v>41730</c:v>
                </c:pt>
                <c:pt idx="16">
                  <c:v>41760</c:v>
                </c:pt>
                <c:pt idx="17">
                  <c:v>41791</c:v>
                </c:pt>
                <c:pt idx="18">
                  <c:v>41821</c:v>
                </c:pt>
                <c:pt idx="19">
                  <c:v>41852</c:v>
                </c:pt>
                <c:pt idx="20">
                  <c:v>41883</c:v>
                </c:pt>
                <c:pt idx="21">
                  <c:v>41913</c:v>
                </c:pt>
                <c:pt idx="22">
                  <c:v>41944</c:v>
                </c:pt>
                <c:pt idx="23">
                  <c:v>41974</c:v>
                </c:pt>
                <c:pt idx="24">
                  <c:v>42005</c:v>
                </c:pt>
                <c:pt idx="25">
                  <c:v>42036</c:v>
                </c:pt>
                <c:pt idx="26">
                  <c:v>42064</c:v>
                </c:pt>
                <c:pt idx="27">
                  <c:v>42095</c:v>
                </c:pt>
                <c:pt idx="28">
                  <c:v>42125</c:v>
                </c:pt>
                <c:pt idx="29">
                  <c:v>42156</c:v>
                </c:pt>
                <c:pt idx="30">
                  <c:v>42186</c:v>
                </c:pt>
                <c:pt idx="31">
                  <c:v>42217</c:v>
                </c:pt>
                <c:pt idx="32">
                  <c:v>42248</c:v>
                </c:pt>
                <c:pt idx="33">
                  <c:v>42278</c:v>
                </c:pt>
                <c:pt idx="34">
                  <c:v>42309</c:v>
                </c:pt>
                <c:pt idx="35">
                  <c:v>42339</c:v>
                </c:pt>
                <c:pt idx="36">
                  <c:v>42370</c:v>
                </c:pt>
                <c:pt idx="37">
                  <c:v>42401</c:v>
                </c:pt>
                <c:pt idx="38">
                  <c:v>42430</c:v>
                </c:pt>
                <c:pt idx="39">
                  <c:v>42461</c:v>
                </c:pt>
                <c:pt idx="40">
                  <c:v>42491</c:v>
                </c:pt>
                <c:pt idx="41">
                  <c:v>42522</c:v>
                </c:pt>
                <c:pt idx="42">
                  <c:v>42552</c:v>
                </c:pt>
                <c:pt idx="43">
                  <c:v>42583</c:v>
                </c:pt>
                <c:pt idx="44">
                  <c:v>42614</c:v>
                </c:pt>
                <c:pt idx="45">
                  <c:v>42644</c:v>
                </c:pt>
                <c:pt idx="46">
                  <c:v>42675</c:v>
                </c:pt>
                <c:pt idx="47">
                  <c:v>42705</c:v>
                </c:pt>
                <c:pt idx="48">
                  <c:v>42736</c:v>
                </c:pt>
                <c:pt idx="49">
                  <c:v>42767</c:v>
                </c:pt>
                <c:pt idx="50">
                  <c:v>42795</c:v>
                </c:pt>
                <c:pt idx="51">
                  <c:v>42826</c:v>
                </c:pt>
                <c:pt idx="52">
                  <c:v>42856</c:v>
                </c:pt>
                <c:pt idx="53">
                  <c:v>42887</c:v>
                </c:pt>
                <c:pt idx="54">
                  <c:v>42917</c:v>
                </c:pt>
                <c:pt idx="55">
                  <c:v>42948</c:v>
                </c:pt>
                <c:pt idx="56">
                  <c:v>42979</c:v>
                </c:pt>
                <c:pt idx="57">
                  <c:v>43009</c:v>
                </c:pt>
                <c:pt idx="58">
                  <c:v>43040</c:v>
                </c:pt>
                <c:pt idx="59">
                  <c:v>43070</c:v>
                </c:pt>
                <c:pt idx="60">
                  <c:v>43101</c:v>
                </c:pt>
                <c:pt idx="61">
                  <c:v>43132</c:v>
                </c:pt>
                <c:pt idx="62">
                  <c:v>43160</c:v>
                </c:pt>
                <c:pt idx="63">
                  <c:v>43191</c:v>
                </c:pt>
                <c:pt idx="64">
                  <c:v>43221</c:v>
                </c:pt>
                <c:pt idx="65">
                  <c:v>43252</c:v>
                </c:pt>
                <c:pt idx="66">
                  <c:v>43282</c:v>
                </c:pt>
                <c:pt idx="67">
                  <c:v>43313</c:v>
                </c:pt>
                <c:pt idx="68">
                  <c:v>43344</c:v>
                </c:pt>
                <c:pt idx="69">
                  <c:v>43374</c:v>
                </c:pt>
                <c:pt idx="70">
                  <c:v>43405</c:v>
                </c:pt>
                <c:pt idx="71">
                  <c:v>43435</c:v>
                </c:pt>
                <c:pt idx="72">
                  <c:v>43466</c:v>
                </c:pt>
                <c:pt idx="73">
                  <c:v>43497</c:v>
                </c:pt>
                <c:pt idx="74">
                  <c:v>43525</c:v>
                </c:pt>
                <c:pt idx="75">
                  <c:v>43556</c:v>
                </c:pt>
                <c:pt idx="76">
                  <c:v>43586</c:v>
                </c:pt>
                <c:pt idx="77">
                  <c:v>43617</c:v>
                </c:pt>
                <c:pt idx="78">
                  <c:v>43647</c:v>
                </c:pt>
                <c:pt idx="79">
                  <c:v>43678</c:v>
                </c:pt>
                <c:pt idx="80">
                  <c:v>43709</c:v>
                </c:pt>
                <c:pt idx="81">
                  <c:v>43739</c:v>
                </c:pt>
                <c:pt idx="82">
                  <c:v>43770</c:v>
                </c:pt>
                <c:pt idx="83">
                  <c:v>43800</c:v>
                </c:pt>
                <c:pt idx="84">
                  <c:v>43831</c:v>
                </c:pt>
                <c:pt idx="85">
                  <c:v>43862</c:v>
                </c:pt>
                <c:pt idx="86">
                  <c:v>43891</c:v>
                </c:pt>
                <c:pt idx="87">
                  <c:v>43922</c:v>
                </c:pt>
                <c:pt idx="88">
                  <c:v>43952</c:v>
                </c:pt>
                <c:pt idx="89">
                  <c:v>43983</c:v>
                </c:pt>
                <c:pt idx="90">
                  <c:v>44013</c:v>
                </c:pt>
                <c:pt idx="91">
                  <c:v>44044</c:v>
                </c:pt>
                <c:pt idx="92">
                  <c:v>44075</c:v>
                </c:pt>
                <c:pt idx="93">
                  <c:v>44105</c:v>
                </c:pt>
                <c:pt idx="94">
                  <c:v>44136</c:v>
                </c:pt>
                <c:pt idx="95">
                  <c:v>44166</c:v>
                </c:pt>
                <c:pt idx="96">
                  <c:v>44197</c:v>
                </c:pt>
                <c:pt idx="97">
                  <c:v>44228</c:v>
                </c:pt>
                <c:pt idx="98">
                  <c:v>44256</c:v>
                </c:pt>
                <c:pt idx="99">
                  <c:v>44287</c:v>
                </c:pt>
                <c:pt idx="100">
                  <c:v>44317</c:v>
                </c:pt>
                <c:pt idx="101">
                  <c:v>44348</c:v>
                </c:pt>
                <c:pt idx="102">
                  <c:v>44378</c:v>
                </c:pt>
                <c:pt idx="103">
                  <c:v>44409</c:v>
                </c:pt>
                <c:pt idx="104">
                  <c:v>44440</c:v>
                </c:pt>
                <c:pt idx="105">
                  <c:v>44470</c:v>
                </c:pt>
                <c:pt idx="106">
                  <c:v>44501</c:v>
                </c:pt>
                <c:pt idx="107">
                  <c:v>44531</c:v>
                </c:pt>
                <c:pt idx="108">
                  <c:v>44562</c:v>
                </c:pt>
                <c:pt idx="109">
                  <c:v>44593</c:v>
                </c:pt>
                <c:pt idx="110">
                  <c:v>44621</c:v>
                </c:pt>
                <c:pt idx="111">
                  <c:v>44652</c:v>
                </c:pt>
                <c:pt idx="112">
                  <c:v>44682</c:v>
                </c:pt>
                <c:pt idx="113">
                  <c:v>44713</c:v>
                </c:pt>
                <c:pt idx="114">
                  <c:v>44743</c:v>
                </c:pt>
                <c:pt idx="115">
                  <c:v>44774</c:v>
                </c:pt>
                <c:pt idx="116">
                  <c:v>44805</c:v>
                </c:pt>
                <c:pt idx="117">
                  <c:v>44835</c:v>
                </c:pt>
                <c:pt idx="118">
                  <c:v>44866</c:v>
                </c:pt>
                <c:pt idx="119">
                  <c:v>44896</c:v>
                </c:pt>
                <c:pt idx="120">
                  <c:v>44927</c:v>
                </c:pt>
                <c:pt idx="121">
                  <c:v>44958</c:v>
                </c:pt>
                <c:pt idx="122">
                  <c:v>44986</c:v>
                </c:pt>
                <c:pt idx="123">
                  <c:v>45017</c:v>
                </c:pt>
                <c:pt idx="124">
                  <c:v>45047</c:v>
                </c:pt>
                <c:pt idx="125">
                  <c:v>45078</c:v>
                </c:pt>
                <c:pt idx="126">
                  <c:v>45108</c:v>
                </c:pt>
                <c:pt idx="127">
                  <c:v>45139</c:v>
                </c:pt>
                <c:pt idx="128">
                  <c:v>45170</c:v>
                </c:pt>
                <c:pt idx="129">
                  <c:v>45200</c:v>
                </c:pt>
                <c:pt idx="130">
                  <c:v>45231</c:v>
                </c:pt>
                <c:pt idx="131">
                  <c:v>45261</c:v>
                </c:pt>
                <c:pt idx="132">
                  <c:v>45292</c:v>
                </c:pt>
                <c:pt idx="133">
                  <c:v>45323</c:v>
                </c:pt>
                <c:pt idx="134">
                  <c:v>45352</c:v>
                </c:pt>
                <c:pt idx="135">
                  <c:v>45383</c:v>
                </c:pt>
                <c:pt idx="136">
                  <c:v>45413</c:v>
                </c:pt>
                <c:pt idx="137">
                  <c:v>45444</c:v>
                </c:pt>
                <c:pt idx="138">
                  <c:v>45474</c:v>
                </c:pt>
                <c:pt idx="139">
                  <c:v>45505</c:v>
                </c:pt>
                <c:pt idx="140">
                  <c:v>45536</c:v>
                </c:pt>
                <c:pt idx="141">
                  <c:v>45566</c:v>
                </c:pt>
                <c:pt idx="142">
                  <c:v>45597</c:v>
                </c:pt>
                <c:pt idx="143">
                  <c:v>45627</c:v>
                </c:pt>
                <c:pt idx="144">
                  <c:v>45658</c:v>
                </c:pt>
                <c:pt idx="145">
                  <c:v>45689</c:v>
                </c:pt>
                <c:pt idx="146">
                  <c:v>45717</c:v>
                </c:pt>
                <c:pt idx="147">
                  <c:v>45748</c:v>
                </c:pt>
                <c:pt idx="148">
                  <c:v>45778</c:v>
                </c:pt>
                <c:pt idx="149">
                  <c:v>45809</c:v>
                </c:pt>
                <c:pt idx="150">
                  <c:v>45839</c:v>
                </c:pt>
                <c:pt idx="151">
                  <c:v>45870</c:v>
                </c:pt>
                <c:pt idx="152">
                  <c:v>45901</c:v>
                </c:pt>
                <c:pt idx="153">
                  <c:v>45931</c:v>
                </c:pt>
                <c:pt idx="154">
                  <c:v>45962</c:v>
                </c:pt>
                <c:pt idx="155">
                  <c:v>45992</c:v>
                </c:pt>
                <c:pt idx="156">
                  <c:v>46023</c:v>
                </c:pt>
                <c:pt idx="157">
                  <c:v>46054</c:v>
                </c:pt>
                <c:pt idx="158">
                  <c:v>46082</c:v>
                </c:pt>
                <c:pt idx="159">
                  <c:v>46113</c:v>
                </c:pt>
                <c:pt idx="160">
                  <c:v>46143</c:v>
                </c:pt>
                <c:pt idx="161">
                  <c:v>46174</c:v>
                </c:pt>
                <c:pt idx="162">
                  <c:v>46204</c:v>
                </c:pt>
                <c:pt idx="163">
                  <c:v>46235</c:v>
                </c:pt>
                <c:pt idx="164">
                  <c:v>46266</c:v>
                </c:pt>
                <c:pt idx="165">
                  <c:v>46296</c:v>
                </c:pt>
                <c:pt idx="166">
                  <c:v>46327</c:v>
                </c:pt>
                <c:pt idx="167">
                  <c:v>46357</c:v>
                </c:pt>
                <c:pt idx="168">
                  <c:v>46388</c:v>
                </c:pt>
                <c:pt idx="169">
                  <c:v>46419</c:v>
                </c:pt>
                <c:pt idx="170">
                  <c:v>46447</c:v>
                </c:pt>
                <c:pt idx="171">
                  <c:v>46478</c:v>
                </c:pt>
                <c:pt idx="172">
                  <c:v>46508</c:v>
                </c:pt>
                <c:pt idx="173">
                  <c:v>46539</c:v>
                </c:pt>
                <c:pt idx="174">
                  <c:v>46569</c:v>
                </c:pt>
                <c:pt idx="175">
                  <c:v>46600</c:v>
                </c:pt>
                <c:pt idx="176">
                  <c:v>46631</c:v>
                </c:pt>
                <c:pt idx="177">
                  <c:v>46661</c:v>
                </c:pt>
                <c:pt idx="178">
                  <c:v>46692</c:v>
                </c:pt>
                <c:pt idx="179">
                  <c:v>46722</c:v>
                </c:pt>
                <c:pt idx="180">
                  <c:v>46753</c:v>
                </c:pt>
                <c:pt idx="181">
                  <c:v>46784</c:v>
                </c:pt>
                <c:pt idx="182">
                  <c:v>46813</c:v>
                </c:pt>
                <c:pt idx="183">
                  <c:v>46844</c:v>
                </c:pt>
                <c:pt idx="184">
                  <c:v>46874</c:v>
                </c:pt>
                <c:pt idx="185">
                  <c:v>46905</c:v>
                </c:pt>
                <c:pt idx="186">
                  <c:v>46935</c:v>
                </c:pt>
                <c:pt idx="187">
                  <c:v>46966</c:v>
                </c:pt>
                <c:pt idx="188">
                  <c:v>46997</c:v>
                </c:pt>
                <c:pt idx="189">
                  <c:v>47027</c:v>
                </c:pt>
                <c:pt idx="190">
                  <c:v>47058</c:v>
                </c:pt>
                <c:pt idx="191">
                  <c:v>47088</c:v>
                </c:pt>
                <c:pt idx="192">
                  <c:v>47119</c:v>
                </c:pt>
                <c:pt idx="193">
                  <c:v>47150</c:v>
                </c:pt>
                <c:pt idx="194">
                  <c:v>47178</c:v>
                </c:pt>
                <c:pt idx="195">
                  <c:v>47209</c:v>
                </c:pt>
                <c:pt idx="196">
                  <c:v>47239</c:v>
                </c:pt>
                <c:pt idx="197">
                  <c:v>47270</c:v>
                </c:pt>
                <c:pt idx="198">
                  <c:v>47300</c:v>
                </c:pt>
                <c:pt idx="199">
                  <c:v>47331</c:v>
                </c:pt>
                <c:pt idx="200">
                  <c:v>47362</c:v>
                </c:pt>
                <c:pt idx="201">
                  <c:v>47392</c:v>
                </c:pt>
                <c:pt idx="202">
                  <c:v>47423</c:v>
                </c:pt>
                <c:pt idx="203">
                  <c:v>47453</c:v>
                </c:pt>
                <c:pt idx="204">
                  <c:v>47484</c:v>
                </c:pt>
                <c:pt idx="205">
                  <c:v>47515</c:v>
                </c:pt>
                <c:pt idx="206">
                  <c:v>47543</c:v>
                </c:pt>
                <c:pt idx="207">
                  <c:v>47574</c:v>
                </c:pt>
                <c:pt idx="208">
                  <c:v>47604</c:v>
                </c:pt>
                <c:pt idx="209">
                  <c:v>47635</c:v>
                </c:pt>
                <c:pt idx="210">
                  <c:v>47665</c:v>
                </c:pt>
                <c:pt idx="211">
                  <c:v>47696</c:v>
                </c:pt>
                <c:pt idx="212">
                  <c:v>47727</c:v>
                </c:pt>
                <c:pt idx="213">
                  <c:v>47757</c:v>
                </c:pt>
                <c:pt idx="214">
                  <c:v>47788</c:v>
                </c:pt>
                <c:pt idx="215">
                  <c:v>47818</c:v>
                </c:pt>
                <c:pt idx="216">
                  <c:v>47849</c:v>
                </c:pt>
                <c:pt idx="217">
                  <c:v>47880</c:v>
                </c:pt>
                <c:pt idx="218">
                  <c:v>47908</c:v>
                </c:pt>
                <c:pt idx="219">
                  <c:v>47939</c:v>
                </c:pt>
                <c:pt idx="220">
                  <c:v>47969</c:v>
                </c:pt>
                <c:pt idx="221">
                  <c:v>48000</c:v>
                </c:pt>
                <c:pt idx="222">
                  <c:v>48030</c:v>
                </c:pt>
                <c:pt idx="223">
                  <c:v>48061</c:v>
                </c:pt>
                <c:pt idx="224">
                  <c:v>48092</c:v>
                </c:pt>
                <c:pt idx="225">
                  <c:v>48122</c:v>
                </c:pt>
                <c:pt idx="226">
                  <c:v>48153</c:v>
                </c:pt>
                <c:pt idx="227">
                  <c:v>48183</c:v>
                </c:pt>
                <c:pt idx="228">
                  <c:v>48214</c:v>
                </c:pt>
                <c:pt idx="229">
                  <c:v>48245</c:v>
                </c:pt>
                <c:pt idx="230">
                  <c:v>48274</c:v>
                </c:pt>
                <c:pt idx="231">
                  <c:v>48305</c:v>
                </c:pt>
                <c:pt idx="232">
                  <c:v>48335</c:v>
                </c:pt>
                <c:pt idx="233">
                  <c:v>48366</c:v>
                </c:pt>
                <c:pt idx="234">
                  <c:v>48396</c:v>
                </c:pt>
                <c:pt idx="235">
                  <c:v>48427</c:v>
                </c:pt>
                <c:pt idx="236">
                  <c:v>48458</c:v>
                </c:pt>
                <c:pt idx="237">
                  <c:v>48488</c:v>
                </c:pt>
                <c:pt idx="238">
                  <c:v>48519</c:v>
                </c:pt>
                <c:pt idx="239">
                  <c:v>48549</c:v>
                </c:pt>
                <c:pt idx="240">
                  <c:v>48580</c:v>
                </c:pt>
                <c:pt idx="241">
                  <c:v>48611</c:v>
                </c:pt>
                <c:pt idx="242">
                  <c:v>48639</c:v>
                </c:pt>
                <c:pt idx="243">
                  <c:v>48670</c:v>
                </c:pt>
                <c:pt idx="244">
                  <c:v>48700</c:v>
                </c:pt>
                <c:pt idx="245">
                  <c:v>48731</c:v>
                </c:pt>
                <c:pt idx="246">
                  <c:v>48761</c:v>
                </c:pt>
                <c:pt idx="247">
                  <c:v>48792</c:v>
                </c:pt>
                <c:pt idx="248">
                  <c:v>48823</c:v>
                </c:pt>
                <c:pt idx="249">
                  <c:v>48853</c:v>
                </c:pt>
                <c:pt idx="250">
                  <c:v>48884</c:v>
                </c:pt>
                <c:pt idx="251">
                  <c:v>48914</c:v>
                </c:pt>
                <c:pt idx="252">
                  <c:v>48945</c:v>
                </c:pt>
                <c:pt idx="253">
                  <c:v>48976</c:v>
                </c:pt>
                <c:pt idx="254">
                  <c:v>49004</c:v>
                </c:pt>
                <c:pt idx="255">
                  <c:v>49035</c:v>
                </c:pt>
                <c:pt idx="256">
                  <c:v>49065</c:v>
                </c:pt>
                <c:pt idx="257">
                  <c:v>49096</c:v>
                </c:pt>
                <c:pt idx="258">
                  <c:v>49126</c:v>
                </c:pt>
                <c:pt idx="259">
                  <c:v>49157</c:v>
                </c:pt>
                <c:pt idx="260">
                  <c:v>49188</c:v>
                </c:pt>
                <c:pt idx="261">
                  <c:v>49218</c:v>
                </c:pt>
                <c:pt idx="262">
                  <c:v>49249</c:v>
                </c:pt>
                <c:pt idx="263">
                  <c:v>49279</c:v>
                </c:pt>
                <c:pt idx="264">
                  <c:v>49310</c:v>
                </c:pt>
                <c:pt idx="265">
                  <c:v>49341</c:v>
                </c:pt>
                <c:pt idx="266">
                  <c:v>49369</c:v>
                </c:pt>
                <c:pt idx="267">
                  <c:v>49400</c:v>
                </c:pt>
                <c:pt idx="268">
                  <c:v>49430</c:v>
                </c:pt>
                <c:pt idx="269">
                  <c:v>49461</c:v>
                </c:pt>
                <c:pt idx="270">
                  <c:v>49491</c:v>
                </c:pt>
                <c:pt idx="271">
                  <c:v>49522</c:v>
                </c:pt>
                <c:pt idx="272">
                  <c:v>49553</c:v>
                </c:pt>
                <c:pt idx="273">
                  <c:v>49583</c:v>
                </c:pt>
                <c:pt idx="274">
                  <c:v>49614</c:v>
                </c:pt>
                <c:pt idx="275">
                  <c:v>49644</c:v>
                </c:pt>
                <c:pt idx="276">
                  <c:v>49675</c:v>
                </c:pt>
                <c:pt idx="277">
                  <c:v>49706</c:v>
                </c:pt>
                <c:pt idx="278">
                  <c:v>49735</c:v>
                </c:pt>
                <c:pt idx="279">
                  <c:v>49766</c:v>
                </c:pt>
                <c:pt idx="280">
                  <c:v>49796</c:v>
                </c:pt>
                <c:pt idx="281">
                  <c:v>49827</c:v>
                </c:pt>
                <c:pt idx="282">
                  <c:v>49857</c:v>
                </c:pt>
                <c:pt idx="283">
                  <c:v>49888</c:v>
                </c:pt>
                <c:pt idx="284">
                  <c:v>49919</c:v>
                </c:pt>
                <c:pt idx="285">
                  <c:v>49949</c:v>
                </c:pt>
                <c:pt idx="286">
                  <c:v>49980</c:v>
                </c:pt>
                <c:pt idx="287">
                  <c:v>50010</c:v>
                </c:pt>
              </c:numCache>
            </c:numRef>
          </c:cat>
          <c:val>
            <c:numRef>
              <c:f>'Расчёт (кг)'!$AL$6:$AL$293</c:f>
              <c:numCache>
                <c:formatCode>#\ ##0;;</c:formatCode>
                <c:ptCount val="28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numCache>
            </c:numRef>
          </c:val>
          <c:smooth val="0"/>
          <c:extLst>
            <c:ext xmlns:c16="http://schemas.microsoft.com/office/drawing/2014/chart" uri="{C3380CC4-5D6E-409C-BE32-E72D297353CC}">
              <c16:uniqueId val="{0000000D-58DC-4C19-AD49-9705938BFFDA}"/>
            </c:ext>
          </c:extLst>
        </c:ser>
        <c:ser>
          <c:idx val="9"/>
          <c:order val="14"/>
          <c:tx>
            <c:strRef>
              <c:f>'Расчёт (кг)'!$AT$5</c:f>
              <c:strCache>
                <c:ptCount val="1"/>
                <c:pt idx="0">
                  <c:v>МТ вх без_пер</c:v>
                </c:pt>
              </c:strCache>
            </c:strRef>
          </c:tx>
          <c:marker>
            <c:symbol val="none"/>
          </c:marker>
          <c:cat>
            <c:numRef>
              <c:f>'Расчёт (кг)'!$C$6:$C$293</c:f>
              <c:numCache>
                <c:formatCode>mmm\-yy</c:formatCode>
                <c:ptCount val="288"/>
                <c:pt idx="0">
                  <c:v>41275</c:v>
                </c:pt>
                <c:pt idx="1">
                  <c:v>41306</c:v>
                </c:pt>
                <c:pt idx="2">
                  <c:v>41334</c:v>
                </c:pt>
                <c:pt idx="3">
                  <c:v>41365</c:v>
                </c:pt>
                <c:pt idx="4">
                  <c:v>41395</c:v>
                </c:pt>
                <c:pt idx="5">
                  <c:v>41426</c:v>
                </c:pt>
                <c:pt idx="6">
                  <c:v>41456</c:v>
                </c:pt>
                <c:pt idx="7">
                  <c:v>41487</c:v>
                </c:pt>
                <c:pt idx="8">
                  <c:v>41518</c:v>
                </c:pt>
                <c:pt idx="9">
                  <c:v>41548</c:v>
                </c:pt>
                <c:pt idx="10">
                  <c:v>41579</c:v>
                </c:pt>
                <c:pt idx="11">
                  <c:v>41609</c:v>
                </c:pt>
                <c:pt idx="12">
                  <c:v>41640</c:v>
                </c:pt>
                <c:pt idx="13">
                  <c:v>41671</c:v>
                </c:pt>
                <c:pt idx="14">
                  <c:v>41699</c:v>
                </c:pt>
                <c:pt idx="15">
                  <c:v>41730</c:v>
                </c:pt>
                <c:pt idx="16">
                  <c:v>41760</c:v>
                </c:pt>
                <c:pt idx="17">
                  <c:v>41791</c:v>
                </c:pt>
                <c:pt idx="18">
                  <c:v>41821</c:v>
                </c:pt>
                <c:pt idx="19">
                  <c:v>41852</c:v>
                </c:pt>
                <c:pt idx="20">
                  <c:v>41883</c:v>
                </c:pt>
                <c:pt idx="21">
                  <c:v>41913</c:v>
                </c:pt>
                <c:pt idx="22">
                  <c:v>41944</c:v>
                </c:pt>
                <c:pt idx="23">
                  <c:v>41974</c:v>
                </c:pt>
                <c:pt idx="24">
                  <c:v>42005</c:v>
                </c:pt>
                <c:pt idx="25">
                  <c:v>42036</c:v>
                </c:pt>
                <c:pt idx="26">
                  <c:v>42064</c:v>
                </c:pt>
                <c:pt idx="27">
                  <c:v>42095</c:v>
                </c:pt>
                <c:pt idx="28">
                  <c:v>42125</c:v>
                </c:pt>
                <c:pt idx="29">
                  <c:v>42156</c:v>
                </c:pt>
                <c:pt idx="30">
                  <c:v>42186</c:v>
                </c:pt>
                <c:pt idx="31">
                  <c:v>42217</c:v>
                </c:pt>
                <c:pt idx="32">
                  <c:v>42248</c:v>
                </c:pt>
                <c:pt idx="33">
                  <c:v>42278</c:v>
                </c:pt>
                <c:pt idx="34">
                  <c:v>42309</c:v>
                </c:pt>
                <c:pt idx="35">
                  <c:v>42339</c:v>
                </c:pt>
                <c:pt idx="36">
                  <c:v>42370</c:v>
                </c:pt>
                <c:pt idx="37">
                  <c:v>42401</c:v>
                </c:pt>
                <c:pt idx="38">
                  <c:v>42430</c:v>
                </c:pt>
                <c:pt idx="39">
                  <c:v>42461</c:v>
                </c:pt>
                <c:pt idx="40">
                  <c:v>42491</c:v>
                </c:pt>
                <c:pt idx="41">
                  <c:v>42522</c:v>
                </c:pt>
                <c:pt idx="42">
                  <c:v>42552</c:v>
                </c:pt>
                <c:pt idx="43">
                  <c:v>42583</c:v>
                </c:pt>
                <c:pt idx="44">
                  <c:v>42614</c:v>
                </c:pt>
                <c:pt idx="45">
                  <c:v>42644</c:v>
                </c:pt>
                <c:pt idx="46">
                  <c:v>42675</c:v>
                </c:pt>
                <c:pt idx="47">
                  <c:v>42705</c:v>
                </c:pt>
                <c:pt idx="48">
                  <c:v>42736</c:v>
                </c:pt>
                <c:pt idx="49">
                  <c:v>42767</c:v>
                </c:pt>
                <c:pt idx="50">
                  <c:v>42795</c:v>
                </c:pt>
                <c:pt idx="51">
                  <c:v>42826</c:v>
                </c:pt>
                <c:pt idx="52">
                  <c:v>42856</c:v>
                </c:pt>
                <c:pt idx="53">
                  <c:v>42887</c:v>
                </c:pt>
                <c:pt idx="54">
                  <c:v>42917</c:v>
                </c:pt>
                <c:pt idx="55">
                  <c:v>42948</c:v>
                </c:pt>
                <c:pt idx="56">
                  <c:v>42979</c:v>
                </c:pt>
                <c:pt idx="57">
                  <c:v>43009</c:v>
                </c:pt>
                <c:pt idx="58">
                  <c:v>43040</c:v>
                </c:pt>
                <c:pt idx="59">
                  <c:v>43070</c:v>
                </c:pt>
                <c:pt idx="60">
                  <c:v>43101</c:v>
                </c:pt>
                <c:pt idx="61">
                  <c:v>43132</c:v>
                </c:pt>
                <c:pt idx="62">
                  <c:v>43160</c:v>
                </c:pt>
                <c:pt idx="63">
                  <c:v>43191</c:v>
                </c:pt>
                <c:pt idx="64">
                  <c:v>43221</c:v>
                </c:pt>
                <c:pt idx="65">
                  <c:v>43252</c:v>
                </c:pt>
                <c:pt idx="66">
                  <c:v>43282</c:v>
                </c:pt>
                <c:pt idx="67">
                  <c:v>43313</c:v>
                </c:pt>
                <c:pt idx="68">
                  <c:v>43344</c:v>
                </c:pt>
                <c:pt idx="69">
                  <c:v>43374</c:v>
                </c:pt>
                <c:pt idx="70">
                  <c:v>43405</c:v>
                </c:pt>
                <c:pt idx="71">
                  <c:v>43435</c:v>
                </c:pt>
                <c:pt idx="72">
                  <c:v>43466</c:v>
                </c:pt>
                <c:pt idx="73">
                  <c:v>43497</c:v>
                </c:pt>
                <c:pt idx="74">
                  <c:v>43525</c:v>
                </c:pt>
                <c:pt idx="75">
                  <c:v>43556</c:v>
                </c:pt>
                <c:pt idx="76">
                  <c:v>43586</c:v>
                </c:pt>
                <c:pt idx="77">
                  <c:v>43617</c:v>
                </c:pt>
                <c:pt idx="78">
                  <c:v>43647</c:v>
                </c:pt>
                <c:pt idx="79">
                  <c:v>43678</c:v>
                </c:pt>
                <c:pt idx="80">
                  <c:v>43709</c:v>
                </c:pt>
                <c:pt idx="81">
                  <c:v>43739</c:v>
                </c:pt>
                <c:pt idx="82">
                  <c:v>43770</c:v>
                </c:pt>
                <c:pt idx="83">
                  <c:v>43800</c:v>
                </c:pt>
                <c:pt idx="84">
                  <c:v>43831</c:v>
                </c:pt>
                <c:pt idx="85">
                  <c:v>43862</c:v>
                </c:pt>
                <c:pt idx="86">
                  <c:v>43891</c:v>
                </c:pt>
                <c:pt idx="87">
                  <c:v>43922</c:v>
                </c:pt>
                <c:pt idx="88">
                  <c:v>43952</c:v>
                </c:pt>
                <c:pt idx="89">
                  <c:v>43983</c:v>
                </c:pt>
                <c:pt idx="90">
                  <c:v>44013</c:v>
                </c:pt>
                <c:pt idx="91">
                  <c:v>44044</c:v>
                </c:pt>
                <c:pt idx="92">
                  <c:v>44075</c:v>
                </c:pt>
                <c:pt idx="93">
                  <c:v>44105</c:v>
                </c:pt>
                <c:pt idx="94">
                  <c:v>44136</c:v>
                </c:pt>
                <c:pt idx="95">
                  <c:v>44166</c:v>
                </c:pt>
                <c:pt idx="96">
                  <c:v>44197</c:v>
                </c:pt>
                <c:pt idx="97">
                  <c:v>44228</c:v>
                </c:pt>
                <c:pt idx="98">
                  <c:v>44256</c:v>
                </c:pt>
                <c:pt idx="99">
                  <c:v>44287</c:v>
                </c:pt>
                <c:pt idx="100">
                  <c:v>44317</c:v>
                </c:pt>
                <c:pt idx="101">
                  <c:v>44348</c:v>
                </c:pt>
                <c:pt idx="102">
                  <c:v>44378</c:v>
                </c:pt>
                <c:pt idx="103">
                  <c:v>44409</c:v>
                </c:pt>
                <c:pt idx="104">
                  <c:v>44440</c:v>
                </c:pt>
                <c:pt idx="105">
                  <c:v>44470</c:v>
                </c:pt>
                <c:pt idx="106">
                  <c:v>44501</c:v>
                </c:pt>
                <c:pt idx="107">
                  <c:v>44531</c:v>
                </c:pt>
                <c:pt idx="108">
                  <c:v>44562</c:v>
                </c:pt>
                <c:pt idx="109">
                  <c:v>44593</c:v>
                </c:pt>
                <c:pt idx="110">
                  <c:v>44621</c:v>
                </c:pt>
                <c:pt idx="111">
                  <c:v>44652</c:v>
                </c:pt>
                <c:pt idx="112">
                  <c:v>44682</c:v>
                </c:pt>
                <c:pt idx="113">
                  <c:v>44713</c:v>
                </c:pt>
                <c:pt idx="114">
                  <c:v>44743</c:v>
                </c:pt>
                <c:pt idx="115">
                  <c:v>44774</c:v>
                </c:pt>
                <c:pt idx="116">
                  <c:v>44805</c:v>
                </c:pt>
                <c:pt idx="117">
                  <c:v>44835</c:v>
                </c:pt>
                <c:pt idx="118">
                  <c:v>44866</c:v>
                </c:pt>
                <c:pt idx="119">
                  <c:v>44896</c:v>
                </c:pt>
                <c:pt idx="120">
                  <c:v>44927</c:v>
                </c:pt>
                <c:pt idx="121">
                  <c:v>44958</c:v>
                </c:pt>
                <c:pt idx="122">
                  <c:v>44986</c:v>
                </c:pt>
                <c:pt idx="123">
                  <c:v>45017</c:v>
                </c:pt>
                <c:pt idx="124">
                  <c:v>45047</c:v>
                </c:pt>
                <c:pt idx="125">
                  <c:v>45078</c:v>
                </c:pt>
                <c:pt idx="126">
                  <c:v>45108</c:v>
                </c:pt>
                <c:pt idx="127">
                  <c:v>45139</c:v>
                </c:pt>
                <c:pt idx="128">
                  <c:v>45170</c:v>
                </c:pt>
                <c:pt idx="129">
                  <c:v>45200</c:v>
                </c:pt>
                <c:pt idx="130">
                  <c:v>45231</c:v>
                </c:pt>
                <c:pt idx="131">
                  <c:v>45261</c:v>
                </c:pt>
                <c:pt idx="132">
                  <c:v>45292</c:v>
                </c:pt>
                <c:pt idx="133">
                  <c:v>45323</c:v>
                </c:pt>
                <c:pt idx="134">
                  <c:v>45352</c:v>
                </c:pt>
                <c:pt idx="135">
                  <c:v>45383</c:v>
                </c:pt>
                <c:pt idx="136">
                  <c:v>45413</c:v>
                </c:pt>
                <c:pt idx="137">
                  <c:v>45444</c:v>
                </c:pt>
                <c:pt idx="138">
                  <c:v>45474</c:v>
                </c:pt>
                <c:pt idx="139">
                  <c:v>45505</c:v>
                </c:pt>
                <c:pt idx="140">
                  <c:v>45536</c:v>
                </c:pt>
                <c:pt idx="141">
                  <c:v>45566</c:v>
                </c:pt>
                <c:pt idx="142">
                  <c:v>45597</c:v>
                </c:pt>
                <c:pt idx="143">
                  <c:v>45627</c:v>
                </c:pt>
                <c:pt idx="144">
                  <c:v>45658</c:v>
                </c:pt>
                <c:pt idx="145">
                  <c:v>45689</c:v>
                </c:pt>
                <c:pt idx="146">
                  <c:v>45717</c:v>
                </c:pt>
                <c:pt idx="147">
                  <c:v>45748</c:v>
                </c:pt>
                <c:pt idx="148">
                  <c:v>45778</c:v>
                </c:pt>
                <c:pt idx="149">
                  <c:v>45809</c:v>
                </c:pt>
                <c:pt idx="150">
                  <c:v>45839</c:v>
                </c:pt>
                <c:pt idx="151">
                  <c:v>45870</c:v>
                </c:pt>
                <c:pt idx="152">
                  <c:v>45901</c:v>
                </c:pt>
                <c:pt idx="153">
                  <c:v>45931</c:v>
                </c:pt>
                <c:pt idx="154">
                  <c:v>45962</c:v>
                </c:pt>
                <c:pt idx="155">
                  <c:v>45992</c:v>
                </c:pt>
                <c:pt idx="156">
                  <c:v>46023</c:v>
                </c:pt>
                <c:pt idx="157">
                  <c:v>46054</c:v>
                </c:pt>
                <c:pt idx="158">
                  <c:v>46082</c:v>
                </c:pt>
                <c:pt idx="159">
                  <c:v>46113</c:v>
                </c:pt>
                <c:pt idx="160">
                  <c:v>46143</c:v>
                </c:pt>
                <c:pt idx="161">
                  <c:v>46174</c:v>
                </c:pt>
                <c:pt idx="162">
                  <c:v>46204</c:v>
                </c:pt>
                <c:pt idx="163">
                  <c:v>46235</c:v>
                </c:pt>
                <c:pt idx="164">
                  <c:v>46266</c:v>
                </c:pt>
                <c:pt idx="165">
                  <c:v>46296</c:v>
                </c:pt>
                <c:pt idx="166">
                  <c:v>46327</c:v>
                </c:pt>
                <c:pt idx="167">
                  <c:v>46357</c:v>
                </c:pt>
                <c:pt idx="168">
                  <c:v>46388</c:v>
                </c:pt>
                <c:pt idx="169">
                  <c:v>46419</c:v>
                </c:pt>
                <c:pt idx="170">
                  <c:v>46447</c:v>
                </c:pt>
                <c:pt idx="171">
                  <c:v>46478</c:v>
                </c:pt>
                <c:pt idx="172">
                  <c:v>46508</c:v>
                </c:pt>
                <c:pt idx="173">
                  <c:v>46539</c:v>
                </c:pt>
                <c:pt idx="174">
                  <c:v>46569</c:v>
                </c:pt>
                <c:pt idx="175">
                  <c:v>46600</c:v>
                </c:pt>
                <c:pt idx="176">
                  <c:v>46631</c:v>
                </c:pt>
                <c:pt idx="177">
                  <c:v>46661</c:v>
                </c:pt>
                <c:pt idx="178">
                  <c:v>46692</c:v>
                </c:pt>
                <c:pt idx="179">
                  <c:v>46722</c:v>
                </c:pt>
                <c:pt idx="180">
                  <c:v>46753</c:v>
                </c:pt>
                <c:pt idx="181">
                  <c:v>46784</c:v>
                </c:pt>
                <c:pt idx="182">
                  <c:v>46813</c:v>
                </c:pt>
                <c:pt idx="183">
                  <c:v>46844</c:v>
                </c:pt>
                <c:pt idx="184">
                  <c:v>46874</c:v>
                </c:pt>
                <c:pt idx="185">
                  <c:v>46905</c:v>
                </c:pt>
                <c:pt idx="186">
                  <c:v>46935</c:v>
                </c:pt>
                <c:pt idx="187">
                  <c:v>46966</c:v>
                </c:pt>
                <c:pt idx="188">
                  <c:v>46997</c:v>
                </c:pt>
                <c:pt idx="189">
                  <c:v>47027</c:v>
                </c:pt>
                <c:pt idx="190">
                  <c:v>47058</c:v>
                </c:pt>
                <c:pt idx="191">
                  <c:v>47088</c:v>
                </c:pt>
                <c:pt idx="192">
                  <c:v>47119</c:v>
                </c:pt>
                <c:pt idx="193">
                  <c:v>47150</c:v>
                </c:pt>
                <c:pt idx="194">
                  <c:v>47178</c:v>
                </c:pt>
                <c:pt idx="195">
                  <c:v>47209</c:v>
                </c:pt>
                <c:pt idx="196">
                  <c:v>47239</c:v>
                </c:pt>
                <c:pt idx="197">
                  <c:v>47270</c:v>
                </c:pt>
                <c:pt idx="198">
                  <c:v>47300</c:v>
                </c:pt>
                <c:pt idx="199">
                  <c:v>47331</c:v>
                </c:pt>
                <c:pt idx="200">
                  <c:v>47362</c:v>
                </c:pt>
                <c:pt idx="201">
                  <c:v>47392</c:v>
                </c:pt>
                <c:pt idx="202">
                  <c:v>47423</c:v>
                </c:pt>
                <c:pt idx="203">
                  <c:v>47453</c:v>
                </c:pt>
                <c:pt idx="204">
                  <c:v>47484</c:v>
                </c:pt>
                <c:pt idx="205">
                  <c:v>47515</c:v>
                </c:pt>
                <c:pt idx="206">
                  <c:v>47543</c:v>
                </c:pt>
                <c:pt idx="207">
                  <c:v>47574</c:v>
                </c:pt>
                <c:pt idx="208">
                  <c:v>47604</c:v>
                </c:pt>
                <c:pt idx="209">
                  <c:v>47635</c:v>
                </c:pt>
                <c:pt idx="210">
                  <c:v>47665</c:v>
                </c:pt>
                <c:pt idx="211">
                  <c:v>47696</c:v>
                </c:pt>
                <c:pt idx="212">
                  <c:v>47727</c:v>
                </c:pt>
                <c:pt idx="213">
                  <c:v>47757</c:v>
                </c:pt>
                <c:pt idx="214">
                  <c:v>47788</c:v>
                </c:pt>
                <c:pt idx="215">
                  <c:v>47818</c:v>
                </c:pt>
                <c:pt idx="216">
                  <c:v>47849</c:v>
                </c:pt>
                <c:pt idx="217">
                  <c:v>47880</c:v>
                </c:pt>
                <c:pt idx="218">
                  <c:v>47908</c:v>
                </c:pt>
                <c:pt idx="219">
                  <c:v>47939</c:v>
                </c:pt>
                <c:pt idx="220">
                  <c:v>47969</c:v>
                </c:pt>
                <c:pt idx="221">
                  <c:v>48000</c:v>
                </c:pt>
                <c:pt idx="222">
                  <c:v>48030</c:v>
                </c:pt>
                <c:pt idx="223">
                  <c:v>48061</c:v>
                </c:pt>
                <c:pt idx="224">
                  <c:v>48092</c:v>
                </c:pt>
                <c:pt idx="225">
                  <c:v>48122</c:v>
                </c:pt>
                <c:pt idx="226">
                  <c:v>48153</c:v>
                </c:pt>
                <c:pt idx="227">
                  <c:v>48183</c:v>
                </c:pt>
                <c:pt idx="228">
                  <c:v>48214</c:v>
                </c:pt>
                <c:pt idx="229">
                  <c:v>48245</c:v>
                </c:pt>
                <c:pt idx="230">
                  <c:v>48274</c:v>
                </c:pt>
                <c:pt idx="231">
                  <c:v>48305</c:v>
                </c:pt>
                <c:pt idx="232">
                  <c:v>48335</c:v>
                </c:pt>
                <c:pt idx="233">
                  <c:v>48366</c:v>
                </c:pt>
                <c:pt idx="234">
                  <c:v>48396</c:v>
                </c:pt>
                <c:pt idx="235">
                  <c:v>48427</c:v>
                </c:pt>
                <c:pt idx="236">
                  <c:v>48458</c:v>
                </c:pt>
                <c:pt idx="237">
                  <c:v>48488</c:v>
                </c:pt>
                <c:pt idx="238">
                  <c:v>48519</c:v>
                </c:pt>
                <c:pt idx="239">
                  <c:v>48549</c:v>
                </c:pt>
                <c:pt idx="240">
                  <c:v>48580</c:v>
                </c:pt>
                <c:pt idx="241">
                  <c:v>48611</c:v>
                </c:pt>
                <c:pt idx="242">
                  <c:v>48639</c:v>
                </c:pt>
                <c:pt idx="243">
                  <c:v>48670</c:v>
                </c:pt>
                <c:pt idx="244">
                  <c:v>48700</c:v>
                </c:pt>
                <c:pt idx="245">
                  <c:v>48731</c:v>
                </c:pt>
                <c:pt idx="246">
                  <c:v>48761</c:v>
                </c:pt>
                <c:pt idx="247">
                  <c:v>48792</c:v>
                </c:pt>
                <c:pt idx="248">
                  <c:v>48823</c:v>
                </c:pt>
                <c:pt idx="249">
                  <c:v>48853</c:v>
                </c:pt>
                <c:pt idx="250">
                  <c:v>48884</c:v>
                </c:pt>
                <c:pt idx="251">
                  <c:v>48914</c:v>
                </c:pt>
                <c:pt idx="252">
                  <c:v>48945</c:v>
                </c:pt>
                <c:pt idx="253">
                  <c:v>48976</c:v>
                </c:pt>
                <c:pt idx="254">
                  <c:v>49004</c:v>
                </c:pt>
                <c:pt idx="255">
                  <c:v>49035</c:v>
                </c:pt>
                <c:pt idx="256">
                  <c:v>49065</c:v>
                </c:pt>
                <c:pt idx="257">
                  <c:v>49096</c:v>
                </c:pt>
                <c:pt idx="258">
                  <c:v>49126</c:v>
                </c:pt>
                <c:pt idx="259">
                  <c:v>49157</c:v>
                </c:pt>
                <c:pt idx="260">
                  <c:v>49188</c:v>
                </c:pt>
                <c:pt idx="261">
                  <c:v>49218</c:v>
                </c:pt>
                <c:pt idx="262">
                  <c:v>49249</c:v>
                </c:pt>
                <c:pt idx="263">
                  <c:v>49279</c:v>
                </c:pt>
                <c:pt idx="264">
                  <c:v>49310</c:v>
                </c:pt>
                <c:pt idx="265">
                  <c:v>49341</c:v>
                </c:pt>
                <c:pt idx="266">
                  <c:v>49369</c:v>
                </c:pt>
                <c:pt idx="267">
                  <c:v>49400</c:v>
                </c:pt>
                <c:pt idx="268">
                  <c:v>49430</c:v>
                </c:pt>
                <c:pt idx="269">
                  <c:v>49461</c:v>
                </c:pt>
                <c:pt idx="270">
                  <c:v>49491</c:v>
                </c:pt>
                <c:pt idx="271">
                  <c:v>49522</c:v>
                </c:pt>
                <c:pt idx="272">
                  <c:v>49553</c:v>
                </c:pt>
                <c:pt idx="273">
                  <c:v>49583</c:v>
                </c:pt>
                <c:pt idx="274">
                  <c:v>49614</c:v>
                </c:pt>
                <c:pt idx="275">
                  <c:v>49644</c:v>
                </c:pt>
                <c:pt idx="276">
                  <c:v>49675</c:v>
                </c:pt>
                <c:pt idx="277">
                  <c:v>49706</c:v>
                </c:pt>
                <c:pt idx="278">
                  <c:v>49735</c:v>
                </c:pt>
                <c:pt idx="279">
                  <c:v>49766</c:v>
                </c:pt>
                <c:pt idx="280">
                  <c:v>49796</c:v>
                </c:pt>
                <c:pt idx="281">
                  <c:v>49827</c:v>
                </c:pt>
                <c:pt idx="282">
                  <c:v>49857</c:v>
                </c:pt>
                <c:pt idx="283">
                  <c:v>49888</c:v>
                </c:pt>
                <c:pt idx="284">
                  <c:v>49919</c:v>
                </c:pt>
                <c:pt idx="285">
                  <c:v>49949</c:v>
                </c:pt>
                <c:pt idx="286">
                  <c:v>49980</c:v>
                </c:pt>
                <c:pt idx="287">
                  <c:v>50010</c:v>
                </c:pt>
              </c:numCache>
            </c:numRef>
          </c:cat>
          <c:val>
            <c:numRef>
              <c:f>'Расчёт (кг)'!$AT$6:$AT$293</c:f>
              <c:numCache>
                <c:formatCode>#\ ##0;;</c:formatCode>
                <c:ptCount val="28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numCache>
            </c:numRef>
          </c:val>
          <c:smooth val="0"/>
          <c:extLst>
            <c:ext xmlns:c16="http://schemas.microsoft.com/office/drawing/2014/chart" uri="{C3380CC4-5D6E-409C-BE32-E72D297353CC}">
              <c16:uniqueId val="{0000000E-58DC-4C19-AD49-9705938BFFDA}"/>
            </c:ext>
          </c:extLst>
        </c:ser>
        <c:dLbls>
          <c:showLegendKey val="0"/>
          <c:showVal val="0"/>
          <c:showCatName val="0"/>
          <c:showSerName val="0"/>
          <c:showPercent val="0"/>
          <c:showBubbleSize val="0"/>
        </c:dLbls>
        <c:smooth val="0"/>
        <c:axId val="258919040"/>
        <c:axId val="258752896"/>
      </c:lineChart>
      <c:dateAx>
        <c:axId val="258919040"/>
        <c:scaling>
          <c:orientation val="minMax"/>
        </c:scaling>
        <c:delete val="0"/>
        <c:axPos val="b"/>
        <c:numFmt formatCode="mmm\-yy" sourceLinked="1"/>
        <c:majorTickMark val="out"/>
        <c:minorTickMark val="none"/>
        <c:tickLblPos val="nextTo"/>
        <c:crossAx val="258752896"/>
        <c:crosses val="autoZero"/>
        <c:auto val="1"/>
        <c:lblOffset val="100"/>
        <c:baseTimeUnit val="months"/>
        <c:majorUnit val="12"/>
      </c:dateAx>
      <c:valAx>
        <c:axId val="258752896"/>
        <c:scaling>
          <c:orientation val="minMax"/>
        </c:scaling>
        <c:delete val="0"/>
        <c:axPos val="l"/>
        <c:majorGridlines/>
        <c:numFmt formatCode="#\ ##0;;" sourceLinked="1"/>
        <c:majorTickMark val="out"/>
        <c:minorTickMark val="none"/>
        <c:tickLblPos val="nextTo"/>
        <c:crossAx val="258919040"/>
        <c:crosses val="autoZero"/>
        <c:crossBetween val="between"/>
      </c:valAx>
    </c:plotArea>
    <c:legend>
      <c:legendPos val="r"/>
      <c:layout>
        <c:manualLayout>
          <c:xMode val="edge"/>
          <c:yMode val="edge"/>
          <c:x val="8.7297616662820807E-2"/>
          <c:y val="1.7912584605601318E-2"/>
          <c:w val="0.89713309740386027"/>
          <c:h val="0.10581934744711663"/>
        </c:manualLayout>
      </c:layout>
      <c:overlay val="0"/>
    </c:legend>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ru-RU"/>
              <a:t>Динамика по годам (кг)</a:t>
            </a:r>
          </a:p>
        </c:rich>
      </c:tx>
      <c:layout>
        <c:manualLayout>
          <c:xMode val="edge"/>
          <c:yMode val="edge"/>
          <c:x val="0.37451464533763895"/>
          <c:y val="6.5510619168200838E-3"/>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ru-RU"/>
        </a:p>
      </c:txPr>
    </c:title>
    <c:autoTitleDeleted val="0"/>
    <c:plotArea>
      <c:layout>
        <c:manualLayout>
          <c:layoutTarget val="inner"/>
          <c:xMode val="edge"/>
          <c:yMode val="edge"/>
          <c:x val="8.8215679462829932E-2"/>
          <c:y val="9.5834034377469915E-2"/>
          <c:w val="0.89971650484452137"/>
          <c:h val="0.74247367687676025"/>
        </c:manualLayout>
      </c:layout>
      <c:barChart>
        <c:barDir val="col"/>
        <c:grouping val="clustered"/>
        <c:varyColors val="0"/>
        <c:ser>
          <c:idx val="1"/>
          <c:order val="0"/>
          <c:tx>
            <c:strRef>
              <c:f>'Расчёт (кг)'!$AH$5</c:f>
              <c:strCache>
                <c:ptCount val="1"/>
                <c:pt idx="0">
                  <c:v>МТ исх</c:v>
                </c:pt>
              </c:strCache>
            </c:strRef>
          </c:tx>
          <c:spPr>
            <a:solidFill>
              <a:srgbClr val="BF363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numRef>
              <c:f>'Расчёт (кг)'!$C$296:$C$319</c:f>
              <c:numCache>
                <c:formatCode>General</c:formatCode>
                <c:ptCount val="24"/>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pt idx="13">
                  <c:v>2026</c:v>
                </c:pt>
                <c:pt idx="14">
                  <c:v>2027</c:v>
                </c:pt>
                <c:pt idx="15">
                  <c:v>2028</c:v>
                </c:pt>
                <c:pt idx="16">
                  <c:v>2029</c:v>
                </c:pt>
                <c:pt idx="17">
                  <c:v>2030</c:v>
                </c:pt>
                <c:pt idx="18">
                  <c:v>2031</c:v>
                </c:pt>
                <c:pt idx="19">
                  <c:v>2032</c:v>
                </c:pt>
                <c:pt idx="20">
                  <c:v>2033</c:v>
                </c:pt>
                <c:pt idx="21">
                  <c:v>2034</c:v>
                </c:pt>
                <c:pt idx="22">
                  <c:v>2035</c:v>
                </c:pt>
                <c:pt idx="23">
                  <c:v>2036</c:v>
                </c:pt>
              </c:numCache>
            </c:numRef>
          </c:cat>
          <c:val>
            <c:numRef>
              <c:f>'Расчёт (кг)'!$AH$296:$AH$319</c:f>
              <c:numCache>
                <c:formatCode>#\ ##0\ ;;</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formatCode="#,##0">
                  <c:v>0</c:v>
                </c:pt>
              </c:numCache>
            </c:numRef>
          </c:val>
          <c:extLst>
            <c:ext xmlns:c16="http://schemas.microsoft.com/office/drawing/2014/chart" uri="{C3380CC4-5D6E-409C-BE32-E72D297353CC}">
              <c16:uniqueId val="{00000000-A5DD-4C2E-9D4D-72DB9EBA4B47}"/>
            </c:ext>
          </c:extLst>
        </c:ser>
        <c:ser>
          <c:idx val="0"/>
          <c:order val="1"/>
          <c:tx>
            <c:strRef>
              <c:f>'Расчёт (кг)'!$AP$5</c:f>
              <c:strCache>
                <c:ptCount val="1"/>
                <c:pt idx="0">
                  <c:v>МТ исх без_пер</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numRef>
              <c:f>'Расчёт (кг)'!$C$296:$C$319</c:f>
              <c:numCache>
                <c:formatCode>General</c:formatCode>
                <c:ptCount val="24"/>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pt idx="13">
                  <c:v>2026</c:v>
                </c:pt>
                <c:pt idx="14">
                  <c:v>2027</c:v>
                </c:pt>
                <c:pt idx="15">
                  <c:v>2028</c:v>
                </c:pt>
                <c:pt idx="16">
                  <c:v>2029</c:v>
                </c:pt>
                <c:pt idx="17">
                  <c:v>2030</c:v>
                </c:pt>
                <c:pt idx="18">
                  <c:v>2031</c:v>
                </c:pt>
                <c:pt idx="19">
                  <c:v>2032</c:v>
                </c:pt>
                <c:pt idx="20">
                  <c:v>2033</c:v>
                </c:pt>
                <c:pt idx="21">
                  <c:v>2034</c:v>
                </c:pt>
                <c:pt idx="22">
                  <c:v>2035</c:v>
                </c:pt>
                <c:pt idx="23">
                  <c:v>2036</c:v>
                </c:pt>
              </c:numCache>
            </c:numRef>
          </c:cat>
          <c:val>
            <c:numRef>
              <c:f>'Расчёт (кг)'!$AP$296:$AP$319</c:f>
              <c:numCache>
                <c:formatCode>#\ ##0\ ;;</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formatCode="#,##0">
                  <c:v>0</c:v>
                </c:pt>
              </c:numCache>
            </c:numRef>
          </c:val>
          <c:extLst>
            <c:ext xmlns:c16="http://schemas.microsoft.com/office/drawing/2014/chart" uri="{C3380CC4-5D6E-409C-BE32-E72D297353CC}">
              <c16:uniqueId val="{00000001-A5DD-4C2E-9D4D-72DB9EBA4B47}"/>
            </c:ext>
          </c:extLst>
        </c:ser>
        <c:ser>
          <c:idx val="2"/>
          <c:order val="2"/>
          <c:tx>
            <c:strRef>
              <c:f>'Расчёт (кг)'!$AL$5</c:f>
              <c:strCache>
                <c:ptCount val="1"/>
                <c:pt idx="0">
                  <c:v>МТ вход</c:v>
                </c:pt>
              </c:strCache>
            </c:strRef>
          </c:tx>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numRef>
              <c:f>'Расчёт (кг)'!$C$296:$C$319</c:f>
              <c:numCache>
                <c:formatCode>General</c:formatCode>
                <c:ptCount val="24"/>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pt idx="13">
                  <c:v>2026</c:v>
                </c:pt>
                <c:pt idx="14">
                  <c:v>2027</c:v>
                </c:pt>
                <c:pt idx="15">
                  <c:v>2028</c:v>
                </c:pt>
                <c:pt idx="16">
                  <c:v>2029</c:v>
                </c:pt>
                <c:pt idx="17">
                  <c:v>2030</c:v>
                </c:pt>
                <c:pt idx="18">
                  <c:v>2031</c:v>
                </c:pt>
                <c:pt idx="19">
                  <c:v>2032</c:v>
                </c:pt>
                <c:pt idx="20">
                  <c:v>2033</c:v>
                </c:pt>
                <c:pt idx="21">
                  <c:v>2034</c:v>
                </c:pt>
                <c:pt idx="22">
                  <c:v>2035</c:v>
                </c:pt>
                <c:pt idx="23">
                  <c:v>2036</c:v>
                </c:pt>
              </c:numCache>
            </c:numRef>
          </c:cat>
          <c:val>
            <c:numRef>
              <c:f>'Расчёт (кг)'!$AL$296:$AL$319</c:f>
              <c:numCache>
                <c:formatCode>#\ ##0\ ;;</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formatCode="#,##0">
                  <c:v>0</c:v>
                </c:pt>
              </c:numCache>
            </c:numRef>
          </c:val>
          <c:extLst>
            <c:ext xmlns:c16="http://schemas.microsoft.com/office/drawing/2014/chart" uri="{C3380CC4-5D6E-409C-BE32-E72D297353CC}">
              <c16:uniqueId val="{00000002-A5DD-4C2E-9D4D-72DB9EBA4B47}"/>
            </c:ext>
          </c:extLst>
        </c:ser>
        <c:ser>
          <c:idx val="3"/>
          <c:order val="3"/>
          <c:tx>
            <c:strRef>
              <c:f>'Расчёт (кг)'!$AT$5</c:f>
              <c:strCache>
                <c:ptCount val="1"/>
                <c:pt idx="0">
                  <c:v>МТ вх без_пер</c:v>
                </c:pt>
              </c:strCache>
            </c:strRef>
          </c:tx>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numRef>
              <c:f>'Расчёт (кг)'!$C$296:$C$319</c:f>
              <c:numCache>
                <c:formatCode>General</c:formatCode>
                <c:ptCount val="24"/>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pt idx="13">
                  <c:v>2026</c:v>
                </c:pt>
                <c:pt idx="14">
                  <c:v>2027</c:v>
                </c:pt>
                <c:pt idx="15">
                  <c:v>2028</c:v>
                </c:pt>
                <c:pt idx="16">
                  <c:v>2029</c:v>
                </c:pt>
                <c:pt idx="17">
                  <c:v>2030</c:v>
                </c:pt>
                <c:pt idx="18">
                  <c:v>2031</c:v>
                </c:pt>
                <c:pt idx="19">
                  <c:v>2032</c:v>
                </c:pt>
                <c:pt idx="20">
                  <c:v>2033</c:v>
                </c:pt>
                <c:pt idx="21">
                  <c:v>2034</c:v>
                </c:pt>
                <c:pt idx="22">
                  <c:v>2035</c:v>
                </c:pt>
                <c:pt idx="23">
                  <c:v>2036</c:v>
                </c:pt>
              </c:numCache>
            </c:numRef>
          </c:cat>
          <c:val>
            <c:numRef>
              <c:f>'Расчёт (кг)'!$AT$296:$AT$319</c:f>
              <c:numCache>
                <c:formatCode>#\ ##0\ ;;</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extLst>
            <c:ext xmlns:c16="http://schemas.microsoft.com/office/drawing/2014/chart" uri="{C3380CC4-5D6E-409C-BE32-E72D297353CC}">
              <c16:uniqueId val="{00000003-A5DD-4C2E-9D4D-72DB9EBA4B47}"/>
            </c:ext>
          </c:extLst>
        </c:ser>
        <c:dLbls>
          <c:showLegendKey val="0"/>
          <c:showVal val="0"/>
          <c:showCatName val="0"/>
          <c:showSerName val="0"/>
          <c:showPercent val="0"/>
          <c:showBubbleSize val="0"/>
        </c:dLbls>
        <c:gapWidth val="100"/>
        <c:overlap val="-24"/>
        <c:axId val="258777472"/>
        <c:axId val="258779008"/>
      </c:barChart>
      <c:catAx>
        <c:axId val="25877747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1" i="0" u="none" strike="noStrike" kern="1200" baseline="0">
                <a:solidFill>
                  <a:schemeClr val="lt1">
                    <a:lumMod val="85000"/>
                  </a:schemeClr>
                </a:solidFill>
                <a:latin typeface="+mn-lt"/>
                <a:ea typeface="+mn-ea"/>
                <a:cs typeface="+mn-cs"/>
              </a:defRPr>
            </a:pPr>
            <a:endParaRPr lang="ru-RU"/>
          </a:p>
        </c:txPr>
        <c:crossAx val="258779008"/>
        <c:crosses val="autoZero"/>
        <c:auto val="1"/>
        <c:lblAlgn val="ctr"/>
        <c:lblOffset val="100"/>
        <c:noMultiLvlLbl val="1"/>
      </c:catAx>
      <c:valAx>
        <c:axId val="258779008"/>
        <c:scaling>
          <c:orientation val="minMax"/>
        </c:scaling>
        <c:delete val="0"/>
        <c:axPos val="l"/>
        <c:majorGridlines>
          <c:spPr>
            <a:ln w="9525" cap="flat" cmpd="sng" algn="ctr">
              <a:solidFill>
                <a:schemeClr val="lt1">
                  <a:lumMod val="95000"/>
                  <a:alpha val="10000"/>
                </a:schemeClr>
              </a:solidFill>
              <a:round/>
            </a:ln>
            <a:effectLst/>
          </c:spPr>
        </c:majorGridlines>
        <c:numFmt formatCode="#\ ##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ru-RU"/>
          </a:p>
        </c:txPr>
        <c:crossAx val="2587774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ru-RU"/>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ru-RU"/>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1"/>
          <c:order val="0"/>
          <c:spPr>
            <a:solidFill>
              <a:srgbClr val="BF363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2"/>
            <c:invertIfNegative val="0"/>
            <c:bubble3D val="0"/>
            <c:extLst>
              <c:ext xmlns:c16="http://schemas.microsoft.com/office/drawing/2014/chart" uri="{C3380CC4-5D6E-409C-BE32-E72D297353CC}">
                <c16:uniqueId val="{00000000-2EF0-4A4B-9144-7E3A16044643}"/>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lumMod val="85000"/>
                      </a:schemeClr>
                    </a:solidFill>
                    <a:latin typeface="+mn-lt"/>
                    <a:ea typeface="+mn-ea"/>
                    <a:cs typeface="+mn-cs"/>
                  </a:defRPr>
                </a:pPr>
                <a:endParaRPr lang="ru-RU"/>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'Расчёт (кг)'!$BR$300:$CO$300</c:f>
              <c:numCache>
                <c:formatCode>General</c:formatCode>
                <c:ptCount val="24"/>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pt idx="13">
                  <c:v>2026</c:v>
                </c:pt>
                <c:pt idx="14">
                  <c:v>2027</c:v>
                </c:pt>
                <c:pt idx="15">
                  <c:v>2028</c:v>
                </c:pt>
                <c:pt idx="16">
                  <c:v>2029</c:v>
                </c:pt>
                <c:pt idx="17">
                  <c:v>2030</c:v>
                </c:pt>
                <c:pt idx="18">
                  <c:v>2031</c:v>
                </c:pt>
                <c:pt idx="19">
                  <c:v>2032</c:v>
                </c:pt>
                <c:pt idx="20">
                  <c:v>2033</c:v>
                </c:pt>
                <c:pt idx="21">
                  <c:v>2034</c:v>
                </c:pt>
                <c:pt idx="22">
                  <c:v>2035</c:v>
                </c:pt>
                <c:pt idx="23">
                  <c:v>2036</c:v>
                </c:pt>
              </c:numCache>
            </c:numRef>
          </c:val>
          <c:extLst>
            <c:ext xmlns:c16="http://schemas.microsoft.com/office/drawing/2014/chart" uri="{C3380CC4-5D6E-409C-BE32-E72D297353CC}">
              <c16:uniqueId val="{00000001-2EF0-4A4B-9144-7E3A16044643}"/>
            </c:ext>
          </c:extLst>
        </c:ser>
        <c:dLbls>
          <c:showLegendKey val="0"/>
          <c:showVal val="0"/>
          <c:showCatName val="0"/>
          <c:showSerName val="0"/>
          <c:showPercent val="0"/>
          <c:showBubbleSize val="0"/>
        </c:dLbls>
        <c:gapWidth val="20"/>
        <c:axId val="258803200"/>
        <c:axId val="258804736"/>
      </c:barChart>
      <c:lineChart>
        <c:grouping val="standard"/>
        <c:varyColors val="0"/>
        <c:ser>
          <c:idx val="0"/>
          <c:order val="1"/>
          <c:spPr>
            <a:ln w="34925" cap="rnd">
              <a:solidFill>
                <a:schemeClr val="accent1"/>
              </a:solidFill>
              <a:round/>
            </a:ln>
            <a:effectLst>
              <a:outerShdw blurRad="40000" dist="23000" dir="5400000" rotWithShape="0">
                <a:srgbClr val="000000">
                  <a:alpha val="35000"/>
                </a:srgbClr>
              </a:outerShdw>
            </a:effectLst>
          </c:spPr>
          <c:marker>
            <c:symbol val="none"/>
          </c:marker>
          <c:val>
            <c:numRef>
              <c:f>'Расчёт (кг)'!$BR$313:$CO$313</c:f>
              <c:numCache>
                <c:formatCode>#\ ##0;;</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smooth val="0"/>
          <c:extLst>
            <c:ext xmlns:c16="http://schemas.microsoft.com/office/drawing/2014/chart" uri="{C3380CC4-5D6E-409C-BE32-E72D297353CC}">
              <c16:uniqueId val="{00000002-2EF0-4A4B-9144-7E3A16044643}"/>
            </c:ext>
          </c:extLst>
        </c:ser>
        <c:ser>
          <c:idx val="2"/>
          <c:order val="2"/>
          <c:spPr>
            <a:ln w="34925" cap="rnd">
              <a:solidFill>
                <a:schemeClr val="accent3"/>
              </a:solidFill>
              <a:round/>
            </a:ln>
            <a:effectLst>
              <a:outerShdw blurRad="40000" dist="23000" dir="5400000" rotWithShape="0">
                <a:srgbClr val="000000">
                  <a:alpha val="35000"/>
                </a:srgbClr>
              </a:outerShdw>
            </a:effectLst>
          </c:spPr>
          <c:marker>
            <c:symbol val="none"/>
          </c:marker>
          <c:val>
            <c:numRef>
              <c:f>'Расчёт (кг)'!$BR$314:$CO$314</c:f>
              <c:numCache>
                <c:formatCode>#\ ##0;;</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smooth val="0"/>
          <c:extLst>
            <c:ext xmlns:c16="http://schemas.microsoft.com/office/drawing/2014/chart" uri="{C3380CC4-5D6E-409C-BE32-E72D297353CC}">
              <c16:uniqueId val="{00000001-9D91-4C19-95EB-A993FBA51219}"/>
            </c:ext>
          </c:extLst>
        </c:ser>
        <c:dLbls>
          <c:showLegendKey val="0"/>
          <c:showVal val="0"/>
          <c:showCatName val="0"/>
          <c:showSerName val="0"/>
          <c:showPercent val="0"/>
          <c:showBubbleSize val="0"/>
        </c:dLbls>
        <c:marker val="1"/>
        <c:smooth val="0"/>
        <c:axId val="258812160"/>
        <c:axId val="258810624"/>
      </c:lineChart>
      <c:catAx>
        <c:axId val="25880320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1" i="0" u="none" strike="noStrike" kern="1200" baseline="0">
                <a:solidFill>
                  <a:schemeClr val="lt1">
                    <a:lumMod val="85000"/>
                  </a:schemeClr>
                </a:solidFill>
                <a:latin typeface="+mn-lt"/>
                <a:ea typeface="+mn-ea"/>
                <a:cs typeface="+mn-cs"/>
              </a:defRPr>
            </a:pPr>
            <a:endParaRPr lang="ru-RU"/>
          </a:p>
        </c:txPr>
        <c:crossAx val="258804736"/>
        <c:crosses val="autoZero"/>
        <c:auto val="1"/>
        <c:lblAlgn val="ctr"/>
        <c:lblOffset val="100"/>
        <c:noMultiLvlLbl val="0"/>
      </c:catAx>
      <c:valAx>
        <c:axId val="25880473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ru-RU"/>
          </a:p>
        </c:txPr>
        <c:crossAx val="258803200"/>
        <c:crosses val="autoZero"/>
        <c:crossBetween val="between"/>
      </c:valAx>
      <c:valAx>
        <c:axId val="258810624"/>
        <c:scaling>
          <c:orientation val="minMax"/>
        </c:scaling>
        <c:delete val="0"/>
        <c:axPos val="r"/>
        <c:numFmt formatCode="#\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ru-RU"/>
          </a:p>
        </c:txPr>
        <c:crossAx val="258812160"/>
        <c:crosses val="max"/>
        <c:crossBetween val="between"/>
      </c:valAx>
      <c:catAx>
        <c:axId val="258812160"/>
        <c:scaling>
          <c:orientation val="minMax"/>
        </c:scaling>
        <c:delete val="1"/>
        <c:axPos val="b"/>
        <c:numFmt formatCode="General" sourceLinked="1"/>
        <c:majorTickMark val="none"/>
        <c:minorTickMark val="none"/>
        <c:tickLblPos val="nextTo"/>
        <c:crossAx val="258810624"/>
        <c:crosses val="autoZero"/>
        <c:auto val="1"/>
        <c:lblAlgn val="ctr"/>
        <c:lblOffset val="100"/>
        <c:noMultiLvlLbl val="0"/>
      </c:cat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ru-RU"/>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1"/>
          <c:order val="0"/>
          <c:spPr>
            <a:solidFill>
              <a:srgbClr val="BF363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2"/>
            <c:invertIfNegative val="0"/>
            <c:bubble3D val="0"/>
            <c:extLst>
              <c:ext xmlns:c16="http://schemas.microsoft.com/office/drawing/2014/chart" uri="{C3380CC4-5D6E-409C-BE32-E72D297353CC}">
                <c16:uniqueId val="{00000000-E727-4054-89DE-7F394CF063D2}"/>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lumMod val="85000"/>
                      </a:schemeClr>
                    </a:solidFill>
                    <a:latin typeface="+mn-lt"/>
                    <a:ea typeface="+mn-ea"/>
                    <a:cs typeface="+mn-cs"/>
                  </a:defRPr>
                </a:pPr>
                <a:endParaRPr lang="ru-RU"/>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'Расчёт (кг)'!$CR$300:$DO$300</c:f>
              <c:numCache>
                <c:formatCode>General</c:formatCode>
                <c:ptCount val="24"/>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pt idx="13">
                  <c:v>2026</c:v>
                </c:pt>
                <c:pt idx="14">
                  <c:v>2027</c:v>
                </c:pt>
                <c:pt idx="15">
                  <c:v>2028</c:v>
                </c:pt>
                <c:pt idx="16">
                  <c:v>2029</c:v>
                </c:pt>
                <c:pt idx="17">
                  <c:v>2030</c:v>
                </c:pt>
                <c:pt idx="18">
                  <c:v>2031</c:v>
                </c:pt>
                <c:pt idx="19">
                  <c:v>2032</c:v>
                </c:pt>
                <c:pt idx="20">
                  <c:v>2033</c:v>
                </c:pt>
                <c:pt idx="21">
                  <c:v>2034</c:v>
                </c:pt>
                <c:pt idx="22">
                  <c:v>2035</c:v>
                </c:pt>
                <c:pt idx="23">
                  <c:v>2036</c:v>
                </c:pt>
              </c:numCache>
            </c:numRef>
          </c:val>
          <c:extLst>
            <c:ext xmlns:c16="http://schemas.microsoft.com/office/drawing/2014/chart" uri="{C3380CC4-5D6E-409C-BE32-E72D297353CC}">
              <c16:uniqueId val="{00000001-E727-4054-89DE-7F394CF063D2}"/>
            </c:ext>
          </c:extLst>
        </c:ser>
        <c:dLbls>
          <c:showLegendKey val="0"/>
          <c:showVal val="0"/>
          <c:showCatName val="0"/>
          <c:showSerName val="0"/>
          <c:showPercent val="0"/>
          <c:showBubbleSize val="0"/>
        </c:dLbls>
        <c:gapWidth val="20"/>
        <c:axId val="258835584"/>
        <c:axId val="258837120"/>
      </c:barChart>
      <c:lineChart>
        <c:grouping val="standard"/>
        <c:varyColors val="0"/>
        <c:ser>
          <c:idx val="0"/>
          <c:order val="1"/>
          <c:spPr>
            <a:ln w="34925" cap="rnd">
              <a:solidFill>
                <a:schemeClr val="accent1"/>
              </a:solidFill>
              <a:round/>
            </a:ln>
            <a:effectLst>
              <a:outerShdw blurRad="40000" dist="23000" dir="5400000" rotWithShape="0">
                <a:srgbClr val="000000">
                  <a:alpha val="35000"/>
                </a:srgbClr>
              </a:outerShdw>
            </a:effectLst>
          </c:spPr>
          <c:marker>
            <c:symbol val="none"/>
          </c:marker>
          <c:val>
            <c:numRef>
              <c:f>'Расчёт (кг)'!$CR$313:$DO$313</c:f>
              <c:numCache>
                <c:formatCode>#\ ##0;;</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smooth val="0"/>
          <c:extLst>
            <c:ext xmlns:c16="http://schemas.microsoft.com/office/drawing/2014/chart" uri="{C3380CC4-5D6E-409C-BE32-E72D297353CC}">
              <c16:uniqueId val="{00000002-E727-4054-89DE-7F394CF063D2}"/>
            </c:ext>
          </c:extLst>
        </c:ser>
        <c:ser>
          <c:idx val="2"/>
          <c:order val="2"/>
          <c:spPr>
            <a:ln w="34925" cap="rnd">
              <a:solidFill>
                <a:schemeClr val="accent3"/>
              </a:solidFill>
              <a:round/>
            </a:ln>
            <a:effectLst>
              <a:outerShdw blurRad="40000" dist="23000" dir="5400000" rotWithShape="0">
                <a:srgbClr val="000000">
                  <a:alpha val="35000"/>
                </a:srgbClr>
              </a:outerShdw>
            </a:effectLst>
          </c:spPr>
          <c:marker>
            <c:symbol val="none"/>
          </c:marker>
          <c:val>
            <c:numRef>
              <c:f>'Расчёт (кг)'!$CR$314:$DO$314</c:f>
              <c:numCache>
                <c:formatCode>#\ ##0;;</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smooth val="0"/>
          <c:extLst>
            <c:ext xmlns:c16="http://schemas.microsoft.com/office/drawing/2014/chart" uri="{C3380CC4-5D6E-409C-BE32-E72D297353CC}">
              <c16:uniqueId val="{00000001-588D-4528-BB19-4276CCEE0C8C}"/>
            </c:ext>
          </c:extLst>
        </c:ser>
        <c:dLbls>
          <c:showLegendKey val="0"/>
          <c:showVal val="0"/>
          <c:showCatName val="0"/>
          <c:showSerName val="0"/>
          <c:showPercent val="0"/>
          <c:showBubbleSize val="0"/>
        </c:dLbls>
        <c:marker val="1"/>
        <c:smooth val="0"/>
        <c:axId val="258844544"/>
        <c:axId val="258843008"/>
      </c:lineChart>
      <c:catAx>
        <c:axId val="25883558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1" i="0" u="none" strike="noStrike" kern="1200" baseline="0">
                <a:solidFill>
                  <a:schemeClr val="lt1">
                    <a:lumMod val="85000"/>
                  </a:schemeClr>
                </a:solidFill>
                <a:latin typeface="+mn-lt"/>
                <a:ea typeface="+mn-ea"/>
                <a:cs typeface="+mn-cs"/>
              </a:defRPr>
            </a:pPr>
            <a:endParaRPr lang="ru-RU"/>
          </a:p>
        </c:txPr>
        <c:crossAx val="258837120"/>
        <c:crosses val="autoZero"/>
        <c:auto val="1"/>
        <c:lblAlgn val="ctr"/>
        <c:lblOffset val="100"/>
        <c:noMultiLvlLbl val="0"/>
      </c:catAx>
      <c:valAx>
        <c:axId val="25883712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ru-RU"/>
          </a:p>
        </c:txPr>
        <c:crossAx val="258835584"/>
        <c:crosses val="autoZero"/>
        <c:crossBetween val="between"/>
      </c:valAx>
      <c:valAx>
        <c:axId val="258843008"/>
        <c:scaling>
          <c:orientation val="minMax"/>
        </c:scaling>
        <c:delete val="0"/>
        <c:axPos val="r"/>
        <c:numFmt formatCode="#\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ru-RU"/>
          </a:p>
        </c:txPr>
        <c:crossAx val="258844544"/>
        <c:crosses val="max"/>
        <c:crossBetween val="between"/>
      </c:valAx>
      <c:catAx>
        <c:axId val="258844544"/>
        <c:scaling>
          <c:orientation val="minMax"/>
        </c:scaling>
        <c:delete val="1"/>
        <c:axPos val="b"/>
        <c:numFmt formatCode="General" sourceLinked="1"/>
        <c:majorTickMark val="none"/>
        <c:minorTickMark val="none"/>
        <c:tickLblPos val="nextTo"/>
        <c:crossAx val="258843008"/>
        <c:crosses val="autoZero"/>
        <c:auto val="1"/>
        <c:lblAlgn val="ctr"/>
        <c:lblOffset val="100"/>
        <c:noMultiLvlLbl val="0"/>
      </c:cat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ru-RU"/>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a:pPr>
            <a:r>
              <a:rPr lang="ru-RU" sz="1400"/>
              <a:t>На рабочий день</a:t>
            </a:r>
          </a:p>
        </c:rich>
      </c:tx>
      <c:overlay val="0"/>
    </c:title>
    <c:autoTitleDeleted val="0"/>
    <c:plotArea>
      <c:layout>
        <c:manualLayout>
          <c:layoutTarget val="inner"/>
          <c:xMode val="edge"/>
          <c:yMode val="edge"/>
          <c:x val="8.8215661360471362E-2"/>
          <c:y val="6.7100846455498991E-2"/>
          <c:w val="0.89971650484452137"/>
          <c:h val="0.80504964345027474"/>
        </c:manualLayout>
      </c:layout>
      <c:lineChart>
        <c:grouping val="standard"/>
        <c:varyColors val="0"/>
        <c:ser>
          <c:idx val="1"/>
          <c:order val="0"/>
          <c:tx>
            <c:strRef>
              <c:f>'Расчёт (кг)'!$M$5</c:f>
              <c:strCache>
                <c:ptCount val="1"/>
                <c:pt idx="0">
                  <c:v>МТ исх</c:v>
                </c:pt>
              </c:strCache>
            </c:strRef>
          </c:tx>
          <c:spPr>
            <a:ln w="38100">
              <a:solidFill>
                <a:srgbClr val="9D3D3A"/>
              </a:solidFill>
            </a:ln>
          </c:spPr>
          <c:marker>
            <c:symbol val="none"/>
          </c:marker>
          <c:cat>
            <c:numRef>
              <c:f>'Расчёт (кг)'!$C$6:$C$293</c:f>
              <c:numCache>
                <c:formatCode>mmm\-yy</c:formatCode>
                <c:ptCount val="288"/>
                <c:pt idx="0">
                  <c:v>41275</c:v>
                </c:pt>
                <c:pt idx="1">
                  <c:v>41306</c:v>
                </c:pt>
                <c:pt idx="2">
                  <c:v>41334</c:v>
                </c:pt>
                <c:pt idx="3">
                  <c:v>41365</c:v>
                </c:pt>
                <c:pt idx="4">
                  <c:v>41395</c:v>
                </c:pt>
                <c:pt idx="5">
                  <c:v>41426</c:v>
                </c:pt>
                <c:pt idx="6">
                  <c:v>41456</c:v>
                </c:pt>
                <c:pt idx="7">
                  <c:v>41487</c:v>
                </c:pt>
                <c:pt idx="8">
                  <c:v>41518</c:v>
                </c:pt>
                <c:pt idx="9">
                  <c:v>41548</c:v>
                </c:pt>
                <c:pt idx="10">
                  <c:v>41579</c:v>
                </c:pt>
                <c:pt idx="11">
                  <c:v>41609</c:v>
                </c:pt>
                <c:pt idx="12">
                  <c:v>41640</c:v>
                </c:pt>
                <c:pt idx="13">
                  <c:v>41671</c:v>
                </c:pt>
                <c:pt idx="14">
                  <c:v>41699</c:v>
                </c:pt>
                <c:pt idx="15">
                  <c:v>41730</c:v>
                </c:pt>
                <c:pt idx="16">
                  <c:v>41760</c:v>
                </c:pt>
                <c:pt idx="17">
                  <c:v>41791</c:v>
                </c:pt>
                <c:pt idx="18">
                  <c:v>41821</c:v>
                </c:pt>
                <c:pt idx="19">
                  <c:v>41852</c:v>
                </c:pt>
                <c:pt idx="20">
                  <c:v>41883</c:v>
                </c:pt>
                <c:pt idx="21">
                  <c:v>41913</c:v>
                </c:pt>
                <c:pt idx="22">
                  <c:v>41944</c:v>
                </c:pt>
                <c:pt idx="23">
                  <c:v>41974</c:v>
                </c:pt>
                <c:pt idx="24">
                  <c:v>42005</c:v>
                </c:pt>
                <c:pt idx="25">
                  <c:v>42036</c:v>
                </c:pt>
                <c:pt idx="26">
                  <c:v>42064</c:v>
                </c:pt>
                <c:pt idx="27">
                  <c:v>42095</c:v>
                </c:pt>
                <c:pt idx="28">
                  <c:v>42125</c:v>
                </c:pt>
                <c:pt idx="29">
                  <c:v>42156</c:v>
                </c:pt>
                <c:pt idx="30">
                  <c:v>42186</c:v>
                </c:pt>
                <c:pt idx="31">
                  <c:v>42217</c:v>
                </c:pt>
                <c:pt idx="32">
                  <c:v>42248</c:v>
                </c:pt>
                <c:pt idx="33">
                  <c:v>42278</c:v>
                </c:pt>
                <c:pt idx="34">
                  <c:v>42309</c:v>
                </c:pt>
                <c:pt idx="35">
                  <c:v>42339</c:v>
                </c:pt>
                <c:pt idx="36">
                  <c:v>42370</c:v>
                </c:pt>
                <c:pt idx="37">
                  <c:v>42401</c:v>
                </c:pt>
                <c:pt idx="38">
                  <c:v>42430</c:v>
                </c:pt>
                <c:pt idx="39">
                  <c:v>42461</c:v>
                </c:pt>
                <c:pt idx="40">
                  <c:v>42491</c:v>
                </c:pt>
                <c:pt idx="41">
                  <c:v>42522</c:v>
                </c:pt>
                <c:pt idx="42">
                  <c:v>42552</c:v>
                </c:pt>
                <c:pt idx="43">
                  <c:v>42583</c:v>
                </c:pt>
                <c:pt idx="44">
                  <c:v>42614</c:v>
                </c:pt>
                <c:pt idx="45">
                  <c:v>42644</c:v>
                </c:pt>
                <c:pt idx="46">
                  <c:v>42675</c:v>
                </c:pt>
                <c:pt idx="47">
                  <c:v>42705</c:v>
                </c:pt>
                <c:pt idx="48">
                  <c:v>42736</c:v>
                </c:pt>
                <c:pt idx="49">
                  <c:v>42767</c:v>
                </c:pt>
                <c:pt idx="50">
                  <c:v>42795</c:v>
                </c:pt>
                <c:pt idx="51">
                  <c:v>42826</c:v>
                </c:pt>
                <c:pt idx="52">
                  <c:v>42856</c:v>
                </c:pt>
                <c:pt idx="53">
                  <c:v>42887</c:v>
                </c:pt>
                <c:pt idx="54">
                  <c:v>42917</c:v>
                </c:pt>
                <c:pt idx="55">
                  <c:v>42948</c:v>
                </c:pt>
                <c:pt idx="56">
                  <c:v>42979</c:v>
                </c:pt>
                <c:pt idx="57">
                  <c:v>43009</c:v>
                </c:pt>
                <c:pt idx="58">
                  <c:v>43040</c:v>
                </c:pt>
                <c:pt idx="59">
                  <c:v>43070</c:v>
                </c:pt>
                <c:pt idx="60">
                  <c:v>43101</c:v>
                </c:pt>
                <c:pt idx="61">
                  <c:v>43132</c:v>
                </c:pt>
                <c:pt idx="62">
                  <c:v>43160</c:v>
                </c:pt>
                <c:pt idx="63">
                  <c:v>43191</c:v>
                </c:pt>
                <c:pt idx="64">
                  <c:v>43221</c:v>
                </c:pt>
                <c:pt idx="65">
                  <c:v>43252</c:v>
                </c:pt>
                <c:pt idx="66">
                  <c:v>43282</c:v>
                </c:pt>
                <c:pt idx="67">
                  <c:v>43313</c:v>
                </c:pt>
                <c:pt idx="68">
                  <c:v>43344</c:v>
                </c:pt>
                <c:pt idx="69">
                  <c:v>43374</c:v>
                </c:pt>
                <c:pt idx="70">
                  <c:v>43405</c:v>
                </c:pt>
                <c:pt idx="71">
                  <c:v>43435</c:v>
                </c:pt>
                <c:pt idx="72">
                  <c:v>43466</c:v>
                </c:pt>
                <c:pt idx="73">
                  <c:v>43497</c:v>
                </c:pt>
                <c:pt idx="74">
                  <c:v>43525</c:v>
                </c:pt>
                <c:pt idx="75">
                  <c:v>43556</c:v>
                </c:pt>
                <c:pt idx="76">
                  <c:v>43586</c:v>
                </c:pt>
                <c:pt idx="77">
                  <c:v>43617</c:v>
                </c:pt>
                <c:pt idx="78">
                  <c:v>43647</c:v>
                </c:pt>
                <c:pt idx="79">
                  <c:v>43678</c:v>
                </c:pt>
                <c:pt idx="80">
                  <c:v>43709</c:v>
                </c:pt>
                <c:pt idx="81">
                  <c:v>43739</c:v>
                </c:pt>
                <c:pt idx="82">
                  <c:v>43770</c:v>
                </c:pt>
                <c:pt idx="83">
                  <c:v>43800</c:v>
                </c:pt>
                <c:pt idx="84">
                  <c:v>43831</c:v>
                </c:pt>
                <c:pt idx="85">
                  <c:v>43862</c:v>
                </c:pt>
                <c:pt idx="86">
                  <c:v>43891</c:v>
                </c:pt>
                <c:pt idx="87">
                  <c:v>43922</c:v>
                </c:pt>
                <c:pt idx="88">
                  <c:v>43952</c:v>
                </c:pt>
                <c:pt idx="89">
                  <c:v>43983</c:v>
                </c:pt>
                <c:pt idx="90">
                  <c:v>44013</c:v>
                </c:pt>
                <c:pt idx="91">
                  <c:v>44044</c:v>
                </c:pt>
                <c:pt idx="92">
                  <c:v>44075</c:v>
                </c:pt>
                <c:pt idx="93">
                  <c:v>44105</c:v>
                </c:pt>
                <c:pt idx="94">
                  <c:v>44136</c:v>
                </c:pt>
                <c:pt idx="95">
                  <c:v>44166</c:v>
                </c:pt>
                <c:pt idx="96">
                  <c:v>44197</c:v>
                </c:pt>
                <c:pt idx="97">
                  <c:v>44228</c:v>
                </c:pt>
                <c:pt idx="98">
                  <c:v>44256</c:v>
                </c:pt>
                <c:pt idx="99">
                  <c:v>44287</c:v>
                </c:pt>
                <c:pt idx="100">
                  <c:v>44317</c:v>
                </c:pt>
                <c:pt idx="101">
                  <c:v>44348</c:v>
                </c:pt>
                <c:pt idx="102">
                  <c:v>44378</c:v>
                </c:pt>
                <c:pt idx="103">
                  <c:v>44409</c:v>
                </c:pt>
                <c:pt idx="104">
                  <c:v>44440</c:v>
                </c:pt>
                <c:pt idx="105">
                  <c:v>44470</c:v>
                </c:pt>
                <c:pt idx="106">
                  <c:v>44501</c:v>
                </c:pt>
                <c:pt idx="107">
                  <c:v>44531</c:v>
                </c:pt>
                <c:pt idx="108">
                  <c:v>44562</c:v>
                </c:pt>
                <c:pt idx="109">
                  <c:v>44593</c:v>
                </c:pt>
                <c:pt idx="110">
                  <c:v>44621</c:v>
                </c:pt>
                <c:pt idx="111">
                  <c:v>44652</c:v>
                </c:pt>
                <c:pt idx="112">
                  <c:v>44682</c:v>
                </c:pt>
                <c:pt idx="113">
                  <c:v>44713</c:v>
                </c:pt>
                <c:pt idx="114">
                  <c:v>44743</c:v>
                </c:pt>
                <c:pt idx="115">
                  <c:v>44774</c:v>
                </c:pt>
                <c:pt idx="116">
                  <c:v>44805</c:v>
                </c:pt>
                <c:pt idx="117">
                  <c:v>44835</c:v>
                </c:pt>
                <c:pt idx="118">
                  <c:v>44866</c:v>
                </c:pt>
                <c:pt idx="119">
                  <c:v>44896</c:v>
                </c:pt>
                <c:pt idx="120">
                  <c:v>44927</c:v>
                </c:pt>
                <c:pt idx="121">
                  <c:v>44958</c:v>
                </c:pt>
                <c:pt idx="122">
                  <c:v>44986</c:v>
                </c:pt>
                <c:pt idx="123">
                  <c:v>45017</c:v>
                </c:pt>
                <c:pt idx="124">
                  <c:v>45047</c:v>
                </c:pt>
                <c:pt idx="125">
                  <c:v>45078</c:v>
                </c:pt>
                <c:pt idx="126">
                  <c:v>45108</c:v>
                </c:pt>
                <c:pt idx="127">
                  <c:v>45139</c:v>
                </c:pt>
                <c:pt idx="128">
                  <c:v>45170</c:v>
                </c:pt>
                <c:pt idx="129">
                  <c:v>45200</c:v>
                </c:pt>
                <c:pt idx="130">
                  <c:v>45231</c:v>
                </c:pt>
                <c:pt idx="131">
                  <c:v>45261</c:v>
                </c:pt>
                <c:pt idx="132">
                  <c:v>45292</c:v>
                </c:pt>
                <c:pt idx="133">
                  <c:v>45323</c:v>
                </c:pt>
                <c:pt idx="134">
                  <c:v>45352</c:v>
                </c:pt>
                <c:pt idx="135">
                  <c:v>45383</c:v>
                </c:pt>
                <c:pt idx="136">
                  <c:v>45413</c:v>
                </c:pt>
                <c:pt idx="137">
                  <c:v>45444</c:v>
                </c:pt>
                <c:pt idx="138">
                  <c:v>45474</c:v>
                </c:pt>
                <c:pt idx="139">
                  <c:v>45505</c:v>
                </c:pt>
                <c:pt idx="140">
                  <c:v>45536</c:v>
                </c:pt>
                <c:pt idx="141">
                  <c:v>45566</c:v>
                </c:pt>
                <c:pt idx="142">
                  <c:v>45597</c:v>
                </c:pt>
                <c:pt idx="143">
                  <c:v>45627</c:v>
                </c:pt>
                <c:pt idx="144">
                  <c:v>45658</c:v>
                </c:pt>
                <c:pt idx="145">
                  <c:v>45689</c:v>
                </c:pt>
                <c:pt idx="146">
                  <c:v>45717</c:v>
                </c:pt>
                <c:pt idx="147">
                  <c:v>45748</c:v>
                </c:pt>
                <c:pt idx="148">
                  <c:v>45778</c:v>
                </c:pt>
                <c:pt idx="149">
                  <c:v>45809</c:v>
                </c:pt>
                <c:pt idx="150">
                  <c:v>45839</c:v>
                </c:pt>
                <c:pt idx="151">
                  <c:v>45870</c:v>
                </c:pt>
                <c:pt idx="152">
                  <c:v>45901</c:v>
                </c:pt>
                <c:pt idx="153">
                  <c:v>45931</c:v>
                </c:pt>
                <c:pt idx="154">
                  <c:v>45962</c:v>
                </c:pt>
                <c:pt idx="155">
                  <c:v>45992</c:v>
                </c:pt>
                <c:pt idx="156">
                  <c:v>46023</c:v>
                </c:pt>
                <c:pt idx="157">
                  <c:v>46054</c:v>
                </c:pt>
                <c:pt idx="158">
                  <c:v>46082</c:v>
                </c:pt>
                <c:pt idx="159">
                  <c:v>46113</c:v>
                </c:pt>
                <c:pt idx="160">
                  <c:v>46143</c:v>
                </c:pt>
                <c:pt idx="161">
                  <c:v>46174</c:v>
                </c:pt>
                <c:pt idx="162">
                  <c:v>46204</c:v>
                </c:pt>
                <c:pt idx="163">
                  <c:v>46235</c:v>
                </c:pt>
                <c:pt idx="164">
                  <c:v>46266</c:v>
                </c:pt>
                <c:pt idx="165">
                  <c:v>46296</c:v>
                </c:pt>
                <c:pt idx="166">
                  <c:v>46327</c:v>
                </c:pt>
                <c:pt idx="167">
                  <c:v>46357</c:v>
                </c:pt>
                <c:pt idx="168">
                  <c:v>46388</c:v>
                </c:pt>
                <c:pt idx="169">
                  <c:v>46419</c:v>
                </c:pt>
                <c:pt idx="170">
                  <c:v>46447</c:v>
                </c:pt>
                <c:pt idx="171">
                  <c:v>46478</c:v>
                </c:pt>
                <c:pt idx="172">
                  <c:v>46508</c:v>
                </c:pt>
                <c:pt idx="173">
                  <c:v>46539</c:v>
                </c:pt>
                <c:pt idx="174">
                  <c:v>46569</c:v>
                </c:pt>
                <c:pt idx="175">
                  <c:v>46600</c:v>
                </c:pt>
                <c:pt idx="176">
                  <c:v>46631</c:v>
                </c:pt>
                <c:pt idx="177">
                  <c:v>46661</c:v>
                </c:pt>
                <c:pt idx="178">
                  <c:v>46692</c:v>
                </c:pt>
                <c:pt idx="179">
                  <c:v>46722</c:v>
                </c:pt>
                <c:pt idx="180">
                  <c:v>46753</c:v>
                </c:pt>
                <c:pt idx="181">
                  <c:v>46784</c:v>
                </c:pt>
                <c:pt idx="182">
                  <c:v>46813</c:v>
                </c:pt>
                <c:pt idx="183">
                  <c:v>46844</c:v>
                </c:pt>
                <c:pt idx="184">
                  <c:v>46874</c:v>
                </c:pt>
                <c:pt idx="185">
                  <c:v>46905</c:v>
                </c:pt>
                <c:pt idx="186">
                  <c:v>46935</c:v>
                </c:pt>
                <c:pt idx="187">
                  <c:v>46966</c:v>
                </c:pt>
                <c:pt idx="188">
                  <c:v>46997</c:v>
                </c:pt>
                <c:pt idx="189">
                  <c:v>47027</c:v>
                </c:pt>
                <c:pt idx="190">
                  <c:v>47058</c:v>
                </c:pt>
                <c:pt idx="191">
                  <c:v>47088</c:v>
                </c:pt>
                <c:pt idx="192">
                  <c:v>47119</c:v>
                </c:pt>
                <c:pt idx="193">
                  <c:v>47150</c:v>
                </c:pt>
                <c:pt idx="194">
                  <c:v>47178</c:v>
                </c:pt>
                <c:pt idx="195">
                  <c:v>47209</c:v>
                </c:pt>
                <c:pt idx="196">
                  <c:v>47239</c:v>
                </c:pt>
                <c:pt idx="197">
                  <c:v>47270</c:v>
                </c:pt>
                <c:pt idx="198">
                  <c:v>47300</c:v>
                </c:pt>
                <c:pt idx="199">
                  <c:v>47331</c:v>
                </c:pt>
                <c:pt idx="200">
                  <c:v>47362</c:v>
                </c:pt>
                <c:pt idx="201">
                  <c:v>47392</c:v>
                </c:pt>
                <c:pt idx="202">
                  <c:v>47423</c:v>
                </c:pt>
                <c:pt idx="203">
                  <c:v>47453</c:v>
                </c:pt>
                <c:pt idx="204">
                  <c:v>47484</c:v>
                </c:pt>
                <c:pt idx="205">
                  <c:v>47515</c:v>
                </c:pt>
                <c:pt idx="206">
                  <c:v>47543</c:v>
                </c:pt>
                <c:pt idx="207">
                  <c:v>47574</c:v>
                </c:pt>
                <c:pt idx="208">
                  <c:v>47604</c:v>
                </c:pt>
                <c:pt idx="209">
                  <c:v>47635</c:v>
                </c:pt>
                <c:pt idx="210">
                  <c:v>47665</c:v>
                </c:pt>
                <c:pt idx="211">
                  <c:v>47696</c:v>
                </c:pt>
                <c:pt idx="212">
                  <c:v>47727</c:v>
                </c:pt>
                <c:pt idx="213">
                  <c:v>47757</c:v>
                </c:pt>
                <c:pt idx="214">
                  <c:v>47788</c:v>
                </c:pt>
                <c:pt idx="215">
                  <c:v>47818</c:v>
                </c:pt>
                <c:pt idx="216">
                  <c:v>47849</c:v>
                </c:pt>
                <c:pt idx="217">
                  <c:v>47880</c:v>
                </c:pt>
                <c:pt idx="218">
                  <c:v>47908</c:v>
                </c:pt>
                <c:pt idx="219">
                  <c:v>47939</c:v>
                </c:pt>
                <c:pt idx="220">
                  <c:v>47969</c:v>
                </c:pt>
                <c:pt idx="221">
                  <c:v>48000</c:v>
                </c:pt>
                <c:pt idx="222">
                  <c:v>48030</c:v>
                </c:pt>
                <c:pt idx="223">
                  <c:v>48061</c:v>
                </c:pt>
                <c:pt idx="224">
                  <c:v>48092</c:v>
                </c:pt>
                <c:pt idx="225">
                  <c:v>48122</c:v>
                </c:pt>
                <c:pt idx="226">
                  <c:v>48153</c:v>
                </c:pt>
                <c:pt idx="227">
                  <c:v>48183</c:v>
                </c:pt>
                <c:pt idx="228">
                  <c:v>48214</c:v>
                </c:pt>
                <c:pt idx="229">
                  <c:v>48245</c:v>
                </c:pt>
                <c:pt idx="230">
                  <c:v>48274</c:v>
                </c:pt>
                <c:pt idx="231">
                  <c:v>48305</c:v>
                </c:pt>
                <c:pt idx="232">
                  <c:v>48335</c:v>
                </c:pt>
                <c:pt idx="233">
                  <c:v>48366</c:v>
                </c:pt>
                <c:pt idx="234">
                  <c:v>48396</c:v>
                </c:pt>
                <c:pt idx="235">
                  <c:v>48427</c:v>
                </c:pt>
                <c:pt idx="236">
                  <c:v>48458</c:v>
                </c:pt>
                <c:pt idx="237">
                  <c:v>48488</c:v>
                </c:pt>
                <c:pt idx="238">
                  <c:v>48519</c:v>
                </c:pt>
                <c:pt idx="239">
                  <c:v>48549</c:v>
                </c:pt>
                <c:pt idx="240">
                  <c:v>48580</c:v>
                </c:pt>
                <c:pt idx="241">
                  <c:v>48611</c:v>
                </c:pt>
                <c:pt idx="242">
                  <c:v>48639</c:v>
                </c:pt>
                <c:pt idx="243">
                  <c:v>48670</c:v>
                </c:pt>
                <c:pt idx="244">
                  <c:v>48700</c:v>
                </c:pt>
                <c:pt idx="245">
                  <c:v>48731</c:v>
                </c:pt>
                <c:pt idx="246">
                  <c:v>48761</c:v>
                </c:pt>
                <c:pt idx="247">
                  <c:v>48792</c:v>
                </c:pt>
                <c:pt idx="248">
                  <c:v>48823</c:v>
                </c:pt>
                <c:pt idx="249">
                  <c:v>48853</c:v>
                </c:pt>
                <c:pt idx="250">
                  <c:v>48884</c:v>
                </c:pt>
                <c:pt idx="251">
                  <c:v>48914</c:v>
                </c:pt>
                <c:pt idx="252">
                  <c:v>48945</c:v>
                </c:pt>
                <c:pt idx="253">
                  <c:v>48976</c:v>
                </c:pt>
                <c:pt idx="254">
                  <c:v>49004</c:v>
                </c:pt>
                <c:pt idx="255">
                  <c:v>49035</c:v>
                </c:pt>
                <c:pt idx="256">
                  <c:v>49065</c:v>
                </c:pt>
                <c:pt idx="257">
                  <c:v>49096</c:v>
                </c:pt>
                <c:pt idx="258">
                  <c:v>49126</c:v>
                </c:pt>
                <c:pt idx="259">
                  <c:v>49157</c:v>
                </c:pt>
                <c:pt idx="260">
                  <c:v>49188</c:v>
                </c:pt>
                <c:pt idx="261">
                  <c:v>49218</c:v>
                </c:pt>
                <c:pt idx="262">
                  <c:v>49249</c:v>
                </c:pt>
                <c:pt idx="263">
                  <c:v>49279</c:v>
                </c:pt>
                <c:pt idx="264">
                  <c:v>49310</c:v>
                </c:pt>
                <c:pt idx="265">
                  <c:v>49341</c:v>
                </c:pt>
                <c:pt idx="266">
                  <c:v>49369</c:v>
                </c:pt>
                <c:pt idx="267">
                  <c:v>49400</c:v>
                </c:pt>
                <c:pt idx="268">
                  <c:v>49430</c:v>
                </c:pt>
                <c:pt idx="269">
                  <c:v>49461</c:v>
                </c:pt>
                <c:pt idx="270">
                  <c:v>49491</c:v>
                </c:pt>
                <c:pt idx="271">
                  <c:v>49522</c:v>
                </c:pt>
                <c:pt idx="272">
                  <c:v>49553</c:v>
                </c:pt>
                <c:pt idx="273">
                  <c:v>49583</c:v>
                </c:pt>
                <c:pt idx="274">
                  <c:v>49614</c:v>
                </c:pt>
                <c:pt idx="275">
                  <c:v>49644</c:v>
                </c:pt>
                <c:pt idx="276">
                  <c:v>49675</c:v>
                </c:pt>
                <c:pt idx="277">
                  <c:v>49706</c:v>
                </c:pt>
                <c:pt idx="278">
                  <c:v>49735</c:v>
                </c:pt>
                <c:pt idx="279">
                  <c:v>49766</c:v>
                </c:pt>
                <c:pt idx="280">
                  <c:v>49796</c:v>
                </c:pt>
                <c:pt idx="281">
                  <c:v>49827</c:v>
                </c:pt>
                <c:pt idx="282">
                  <c:v>49857</c:v>
                </c:pt>
                <c:pt idx="283">
                  <c:v>49888</c:v>
                </c:pt>
                <c:pt idx="284">
                  <c:v>49919</c:v>
                </c:pt>
                <c:pt idx="285">
                  <c:v>49949</c:v>
                </c:pt>
                <c:pt idx="286">
                  <c:v>49980</c:v>
                </c:pt>
                <c:pt idx="287">
                  <c:v>50010</c:v>
                </c:pt>
              </c:numCache>
            </c:numRef>
          </c:cat>
          <c:val>
            <c:numRef>
              <c:f>'Расчёт (кг)'!$M$6:$M$293</c:f>
              <c:numCache>
                <c:formatCode>#\ ##0;;</c:formatCode>
                <c:ptCount val="28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numCache>
            </c:numRef>
          </c:val>
          <c:smooth val="0"/>
          <c:extLst>
            <c:ext xmlns:c16="http://schemas.microsoft.com/office/drawing/2014/chart" uri="{C3380CC4-5D6E-409C-BE32-E72D297353CC}">
              <c16:uniqueId val="{00000000-63ED-4FB6-B00A-848A3586C2BB}"/>
            </c:ext>
          </c:extLst>
        </c:ser>
        <c:ser>
          <c:idx val="0"/>
          <c:order val="1"/>
          <c:tx>
            <c:strRef>
              <c:f>'Расчёт (кг)'!$Q$5</c:f>
              <c:strCache>
                <c:ptCount val="1"/>
                <c:pt idx="0">
                  <c:v>МТ вход</c:v>
                </c:pt>
              </c:strCache>
            </c:strRef>
          </c:tx>
          <c:spPr>
            <a:ln>
              <a:solidFill>
                <a:srgbClr val="46AAC5"/>
              </a:solidFill>
            </a:ln>
          </c:spPr>
          <c:marker>
            <c:symbol val="none"/>
          </c:marker>
          <c:cat>
            <c:numRef>
              <c:f>'Расчёт (кг)'!$C$6:$C$293</c:f>
              <c:numCache>
                <c:formatCode>mmm\-yy</c:formatCode>
                <c:ptCount val="288"/>
                <c:pt idx="0">
                  <c:v>41275</c:v>
                </c:pt>
                <c:pt idx="1">
                  <c:v>41306</c:v>
                </c:pt>
                <c:pt idx="2">
                  <c:v>41334</c:v>
                </c:pt>
                <c:pt idx="3">
                  <c:v>41365</c:v>
                </c:pt>
                <c:pt idx="4">
                  <c:v>41395</c:v>
                </c:pt>
                <c:pt idx="5">
                  <c:v>41426</c:v>
                </c:pt>
                <c:pt idx="6">
                  <c:v>41456</c:v>
                </c:pt>
                <c:pt idx="7">
                  <c:v>41487</c:v>
                </c:pt>
                <c:pt idx="8">
                  <c:v>41518</c:v>
                </c:pt>
                <c:pt idx="9">
                  <c:v>41548</c:v>
                </c:pt>
                <c:pt idx="10">
                  <c:v>41579</c:v>
                </c:pt>
                <c:pt idx="11">
                  <c:v>41609</c:v>
                </c:pt>
                <c:pt idx="12">
                  <c:v>41640</c:v>
                </c:pt>
                <c:pt idx="13">
                  <c:v>41671</c:v>
                </c:pt>
                <c:pt idx="14">
                  <c:v>41699</c:v>
                </c:pt>
                <c:pt idx="15">
                  <c:v>41730</c:v>
                </c:pt>
                <c:pt idx="16">
                  <c:v>41760</c:v>
                </c:pt>
                <c:pt idx="17">
                  <c:v>41791</c:v>
                </c:pt>
                <c:pt idx="18">
                  <c:v>41821</c:v>
                </c:pt>
                <c:pt idx="19">
                  <c:v>41852</c:v>
                </c:pt>
                <c:pt idx="20">
                  <c:v>41883</c:v>
                </c:pt>
                <c:pt idx="21">
                  <c:v>41913</c:v>
                </c:pt>
                <c:pt idx="22">
                  <c:v>41944</c:v>
                </c:pt>
                <c:pt idx="23">
                  <c:v>41974</c:v>
                </c:pt>
                <c:pt idx="24">
                  <c:v>42005</c:v>
                </c:pt>
                <c:pt idx="25">
                  <c:v>42036</c:v>
                </c:pt>
                <c:pt idx="26">
                  <c:v>42064</c:v>
                </c:pt>
                <c:pt idx="27">
                  <c:v>42095</c:v>
                </c:pt>
                <c:pt idx="28">
                  <c:v>42125</c:v>
                </c:pt>
                <c:pt idx="29">
                  <c:v>42156</c:v>
                </c:pt>
                <c:pt idx="30">
                  <c:v>42186</c:v>
                </c:pt>
                <c:pt idx="31">
                  <c:v>42217</c:v>
                </c:pt>
                <c:pt idx="32">
                  <c:v>42248</c:v>
                </c:pt>
                <c:pt idx="33">
                  <c:v>42278</c:v>
                </c:pt>
                <c:pt idx="34">
                  <c:v>42309</c:v>
                </c:pt>
                <c:pt idx="35">
                  <c:v>42339</c:v>
                </c:pt>
                <c:pt idx="36">
                  <c:v>42370</c:v>
                </c:pt>
                <c:pt idx="37">
                  <c:v>42401</c:v>
                </c:pt>
                <c:pt idx="38">
                  <c:v>42430</c:v>
                </c:pt>
                <c:pt idx="39">
                  <c:v>42461</c:v>
                </c:pt>
                <c:pt idx="40">
                  <c:v>42491</c:v>
                </c:pt>
                <c:pt idx="41">
                  <c:v>42522</c:v>
                </c:pt>
                <c:pt idx="42">
                  <c:v>42552</c:v>
                </c:pt>
                <c:pt idx="43">
                  <c:v>42583</c:v>
                </c:pt>
                <c:pt idx="44">
                  <c:v>42614</c:v>
                </c:pt>
                <c:pt idx="45">
                  <c:v>42644</c:v>
                </c:pt>
                <c:pt idx="46">
                  <c:v>42675</c:v>
                </c:pt>
                <c:pt idx="47">
                  <c:v>42705</c:v>
                </c:pt>
                <c:pt idx="48">
                  <c:v>42736</c:v>
                </c:pt>
                <c:pt idx="49">
                  <c:v>42767</c:v>
                </c:pt>
                <c:pt idx="50">
                  <c:v>42795</c:v>
                </c:pt>
                <c:pt idx="51">
                  <c:v>42826</c:v>
                </c:pt>
                <c:pt idx="52">
                  <c:v>42856</c:v>
                </c:pt>
                <c:pt idx="53">
                  <c:v>42887</c:v>
                </c:pt>
                <c:pt idx="54">
                  <c:v>42917</c:v>
                </c:pt>
                <c:pt idx="55">
                  <c:v>42948</c:v>
                </c:pt>
                <c:pt idx="56">
                  <c:v>42979</c:v>
                </c:pt>
                <c:pt idx="57">
                  <c:v>43009</c:v>
                </c:pt>
                <c:pt idx="58">
                  <c:v>43040</c:v>
                </c:pt>
                <c:pt idx="59">
                  <c:v>43070</c:v>
                </c:pt>
                <c:pt idx="60">
                  <c:v>43101</c:v>
                </c:pt>
                <c:pt idx="61">
                  <c:v>43132</c:v>
                </c:pt>
                <c:pt idx="62">
                  <c:v>43160</c:v>
                </c:pt>
                <c:pt idx="63">
                  <c:v>43191</c:v>
                </c:pt>
                <c:pt idx="64">
                  <c:v>43221</c:v>
                </c:pt>
                <c:pt idx="65">
                  <c:v>43252</c:v>
                </c:pt>
                <c:pt idx="66">
                  <c:v>43282</c:v>
                </c:pt>
                <c:pt idx="67">
                  <c:v>43313</c:v>
                </c:pt>
                <c:pt idx="68">
                  <c:v>43344</c:v>
                </c:pt>
                <c:pt idx="69">
                  <c:v>43374</c:v>
                </c:pt>
                <c:pt idx="70">
                  <c:v>43405</c:v>
                </c:pt>
                <c:pt idx="71">
                  <c:v>43435</c:v>
                </c:pt>
                <c:pt idx="72">
                  <c:v>43466</c:v>
                </c:pt>
                <c:pt idx="73">
                  <c:v>43497</c:v>
                </c:pt>
                <c:pt idx="74">
                  <c:v>43525</c:v>
                </c:pt>
                <c:pt idx="75">
                  <c:v>43556</c:v>
                </c:pt>
                <c:pt idx="76">
                  <c:v>43586</c:v>
                </c:pt>
                <c:pt idx="77">
                  <c:v>43617</c:v>
                </c:pt>
                <c:pt idx="78">
                  <c:v>43647</c:v>
                </c:pt>
                <c:pt idx="79">
                  <c:v>43678</c:v>
                </c:pt>
                <c:pt idx="80">
                  <c:v>43709</c:v>
                </c:pt>
                <c:pt idx="81">
                  <c:v>43739</c:v>
                </c:pt>
                <c:pt idx="82">
                  <c:v>43770</c:v>
                </c:pt>
                <c:pt idx="83">
                  <c:v>43800</c:v>
                </c:pt>
                <c:pt idx="84">
                  <c:v>43831</c:v>
                </c:pt>
                <c:pt idx="85">
                  <c:v>43862</c:v>
                </c:pt>
                <c:pt idx="86">
                  <c:v>43891</c:v>
                </c:pt>
                <c:pt idx="87">
                  <c:v>43922</c:v>
                </c:pt>
                <c:pt idx="88">
                  <c:v>43952</c:v>
                </c:pt>
                <c:pt idx="89">
                  <c:v>43983</c:v>
                </c:pt>
                <c:pt idx="90">
                  <c:v>44013</c:v>
                </c:pt>
                <c:pt idx="91">
                  <c:v>44044</c:v>
                </c:pt>
                <c:pt idx="92">
                  <c:v>44075</c:v>
                </c:pt>
                <c:pt idx="93">
                  <c:v>44105</c:v>
                </c:pt>
                <c:pt idx="94">
                  <c:v>44136</c:v>
                </c:pt>
                <c:pt idx="95">
                  <c:v>44166</c:v>
                </c:pt>
                <c:pt idx="96">
                  <c:v>44197</c:v>
                </c:pt>
                <c:pt idx="97">
                  <c:v>44228</c:v>
                </c:pt>
                <c:pt idx="98">
                  <c:v>44256</c:v>
                </c:pt>
                <c:pt idx="99">
                  <c:v>44287</c:v>
                </c:pt>
                <c:pt idx="100">
                  <c:v>44317</c:v>
                </c:pt>
                <c:pt idx="101">
                  <c:v>44348</c:v>
                </c:pt>
                <c:pt idx="102">
                  <c:v>44378</c:v>
                </c:pt>
                <c:pt idx="103">
                  <c:v>44409</c:v>
                </c:pt>
                <c:pt idx="104">
                  <c:v>44440</c:v>
                </c:pt>
                <c:pt idx="105">
                  <c:v>44470</c:v>
                </c:pt>
                <c:pt idx="106">
                  <c:v>44501</c:v>
                </c:pt>
                <c:pt idx="107">
                  <c:v>44531</c:v>
                </c:pt>
                <c:pt idx="108">
                  <c:v>44562</c:v>
                </c:pt>
                <c:pt idx="109">
                  <c:v>44593</c:v>
                </c:pt>
                <c:pt idx="110">
                  <c:v>44621</c:v>
                </c:pt>
                <c:pt idx="111">
                  <c:v>44652</c:v>
                </c:pt>
                <c:pt idx="112">
                  <c:v>44682</c:v>
                </c:pt>
                <c:pt idx="113">
                  <c:v>44713</c:v>
                </c:pt>
                <c:pt idx="114">
                  <c:v>44743</c:v>
                </c:pt>
                <c:pt idx="115">
                  <c:v>44774</c:v>
                </c:pt>
                <c:pt idx="116">
                  <c:v>44805</c:v>
                </c:pt>
                <c:pt idx="117">
                  <c:v>44835</c:v>
                </c:pt>
                <c:pt idx="118">
                  <c:v>44866</c:v>
                </c:pt>
                <c:pt idx="119">
                  <c:v>44896</c:v>
                </c:pt>
                <c:pt idx="120">
                  <c:v>44927</c:v>
                </c:pt>
                <c:pt idx="121">
                  <c:v>44958</c:v>
                </c:pt>
                <c:pt idx="122">
                  <c:v>44986</c:v>
                </c:pt>
                <c:pt idx="123">
                  <c:v>45017</c:v>
                </c:pt>
                <c:pt idx="124">
                  <c:v>45047</c:v>
                </c:pt>
                <c:pt idx="125">
                  <c:v>45078</c:v>
                </c:pt>
                <c:pt idx="126">
                  <c:v>45108</c:v>
                </c:pt>
                <c:pt idx="127">
                  <c:v>45139</c:v>
                </c:pt>
                <c:pt idx="128">
                  <c:v>45170</c:v>
                </c:pt>
                <c:pt idx="129">
                  <c:v>45200</c:v>
                </c:pt>
                <c:pt idx="130">
                  <c:v>45231</c:v>
                </c:pt>
                <c:pt idx="131">
                  <c:v>45261</c:v>
                </c:pt>
                <c:pt idx="132">
                  <c:v>45292</c:v>
                </c:pt>
                <c:pt idx="133">
                  <c:v>45323</c:v>
                </c:pt>
                <c:pt idx="134">
                  <c:v>45352</c:v>
                </c:pt>
                <c:pt idx="135">
                  <c:v>45383</c:v>
                </c:pt>
                <c:pt idx="136">
                  <c:v>45413</c:v>
                </c:pt>
                <c:pt idx="137">
                  <c:v>45444</c:v>
                </c:pt>
                <c:pt idx="138">
                  <c:v>45474</c:v>
                </c:pt>
                <c:pt idx="139">
                  <c:v>45505</c:v>
                </c:pt>
                <c:pt idx="140">
                  <c:v>45536</c:v>
                </c:pt>
                <c:pt idx="141">
                  <c:v>45566</c:v>
                </c:pt>
                <c:pt idx="142">
                  <c:v>45597</c:v>
                </c:pt>
                <c:pt idx="143">
                  <c:v>45627</c:v>
                </c:pt>
                <c:pt idx="144">
                  <c:v>45658</c:v>
                </c:pt>
                <c:pt idx="145">
                  <c:v>45689</c:v>
                </c:pt>
                <c:pt idx="146">
                  <c:v>45717</c:v>
                </c:pt>
                <c:pt idx="147">
                  <c:v>45748</c:v>
                </c:pt>
                <c:pt idx="148">
                  <c:v>45778</c:v>
                </c:pt>
                <c:pt idx="149">
                  <c:v>45809</c:v>
                </c:pt>
                <c:pt idx="150">
                  <c:v>45839</c:v>
                </c:pt>
                <c:pt idx="151">
                  <c:v>45870</c:v>
                </c:pt>
                <c:pt idx="152">
                  <c:v>45901</c:v>
                </c:pt>
                <c:pt idx="153">
                  <c:v>45931</c:v>
                </c:pt>
                <c:pt idx="154">
                  <c:v>45962</c:v>
                </c:pt>
                <c:pt idx="155">
                  <c:v>45992</c:v>
                </c:pt>
                <c:pt idx="156">
                  <c:v>46023</c:v>
                </c:pt>
                <c:pt idx="157">
                  <c:v>46054</c:v>
                </c:pt>
                <c:pt idx="158">
                  <c:v>46082</c:v>
                </c:pt>
                <c:pt idx="159">
                  <c:v>46113</c:v>
                </c:pt>
                <c:pt idx="160">
                  <c:v>46143</c:v>
                </c:pt>
                <c:pt idx="161">
                  <c:v>46174</c:v>
                </c:pt>
                <c:pt idx="162">
                  <c:v>46204</c:v>
                </c:pt>
                <c:pt idx="163">
                  <c:v>46235</c:v>
                </c:pt>
                <c:pt idx="164">
                  <c:v>46266</c:v>
                </c:pt>
                <c:pt idx="165">
                  <c:v>46296</c:v>
                </c:pt>
                <c:pt idx="166">
                  <c:v>46327</c:v>
                </c:pt>
                <c:pt idx="167">
                  <c:v>46357</c:v>
                </c:pt>
                <c:pt idx="168">
                  <c:v>46388</c:v>
                </c:pt>
                <c:pt idx="169">
                  <c:v>46419</c:v>
                </c:pt>
                <c:pt idx="170">
                  <c:v>46447</c:v>
                </c:pt>
                <c:pt idx="171">
                  <c:v>46478</c:v>
                </c:pt>
                <c:pt idx="172">
                  <c:v>46508</c:v>
                </c:pt>
                <c:pt idx="173">
                  <c:v>46539</c:v>
                </c:pt>
                <c:pt idx="174">
                  <c:v>46569</c:v>
                </c:pt>
                <c:pt idx="175">
                  <c:v>46600</c:v>
                </c:pt>
                <c:pt idx="176">
                  <c:v>46631</c:v>
                </c:pt>
                <c:pt idx="177">
                  <c:v>46661</c:v>
                </c:pt>
                <c:pt idx="178">
                  <c:v>46692</c:v>
                </c:pt>
                <c:pt idx="179">
                  <c:v>46722</c:v>
                </c:pt>
                <c:pt idx="180">
                  <c:v>46753</c:v>
                </c:pt>
                <c:pt idx="181">
                  <c:v>46784</c:v>
                </c:pt>
                <c:pt idx="182">
                  <c:v>46813</c:v>
                </c:pt>
                <c:pt idx="183">
                  <c:v>46844</c:v>
                </c:pt>
                <c:pt idx="184">
                  <c:v>46874</c:v>
                </c:pt>
                <c:pt idx="185">
                  <c:v>46905</c:v>
                </c:pt>
                <c:pt idx="186">
                  <c:v>46935</c:v>
                </c:pt>
                <c:pt idx="187">
                  <c:v>46966</c:v>
                </c:pt>
                <c:pt idx="188">
                  <c:v>46997</c:v>
                </c:pt>
                <c:pt idx="189">
                  <c:v>47027</c:v>
                </c:pt>
                <c:pt idx="190">
                  <c:v>47058</c:v>
                </c:pt>
                <c:pt idx="191">
                  <c:v>47088</c:v>
                </c:pt>
                <c:pt idx="192">
                  <c:v>47119</c:v>
                </c:pt>
                <c:pt idx="193">
                  <c:v>47150</c:v>
                </c:pt>
                <c:pt idx="194">
                  <c:v>47178</c:v>
                </c:pt>
                <c:pt idx="195">
                  <c:v>47209</c:v>
                </c:pt>
                <c:pt idx="196">
                  <c:v>47239</c:v>
                </c:pt>
                <c:pt idx="197">
                  <c:v>47270</c:v>
                </c:pt>
                <c:pt idx="198">
                  <c:v>47300</c:v>
                </c:pt>
                <c:pt idx="199">
                  <c:v>47331</c:v>
                </c:pt>
                <c:pt idx="200">
                  <c:v>47362</c:v>
                </c:pt>
                <c:pt idx="201">
                  <c:v>47392</c:v>
                </c:pt>
                <c:pt idx="202">
                  <c:v>47423</c:v>
                </c:pt>
                <c:pt idx="203">
                  <c:v>47453</c:v>
                </c:pt>
                <c:pt idx="204">
                  <c:v>47484</c:v>
                </c:pt>
                <c:pt idx="205">
                  <c:v>47515</c:v>
                </c:pt>
                <c:pt idx="206">
                  <c:v>47543</c:v>
                </c:pt>
                <c:pt idx="207">
                  <c:v>47574</c:v>
                </c:pt>
                <c:pt idx="208">
                  <c:v>47604</c:v>
                </c:pt>
                <c:pt idx="209">
                  <c:v>47635</c:v>
                </c:pt>
                <c:pt idx="210">
                  <c:v>47665</c:v>
                </c:pt>
                <c:pt idx="211">
                  <c:v>47696</c:v>
                </c:pt>
                <c:pt idx="212">
                  <c:v>47727</c:v>
                </c:pt>
                <c:pt idx="213">
                  <c:v>47757</c:v>
                </c:pt>
                <c:pt idx="214">
                  <c:v>47788</c:v>
                </c:pt>
                <c:pt idx="215">
                  <c:v>47818</c:v>
                </c:pt>
                <c:pt idx="216">
                  <c:v>47849</c:v>
                </c:pt>
                <c:pt idx="217">
                  <c:v>47880</c:v>
                </c:pt>
                <c:pt idx="218">
                  <c:v>47908</c:v>
                </c:pt>
                <c:pt idx="219">
                  <c:v>47939</c:v>
                </c:pt>
                <c:pt idx="220">
                  <c:v>47969</c:v>
                </c:pt>
                <c:pt idx="221">
                  <c:v>48000</c:v>
                </c:pt>
                <c:pt idx="222">
                  <c:v>48030</c:v>
                </c:pt>
                <c:pt idx="223">
                  <c:v>48061</c:v>
                </c:pt>
                <c:pt idx="224">
                  <c:v>48092</c:v>
                </c:pt>
                <c:pt idx="225">
                  <c:v>48122</c:v>
                </c:pt>
                <c:pt idx="226">
                  <c:v>48153</c:v>
                </c:pt>
                <c:pt idx="227">
                  <c:v>48183</c:v>
                </c:pt>
                <c:pt idx="228">
                  <c:v>48214</c:v>
                </c:pt>
                <c:pt idx="229">
                  <c:v>48245</c:v>
                </c:pt>
                <c:pt idx="230">
                  <c:v>48274</c:v>
                </c:pt>
                <c:pt idx="231">
                  <c:v>48305</c:v>
                </c:pt>
                <c:pt idx="232">
                  <c:v>48335</c:v>
                </c:pt>
                <c:pt idx="233">
                  <c:v>48366</c:v>
                </c:pt>
                <c:pt idx="234">
                  <c:v>48396</c:v>
                </c:pt>
                <c:pt idx="235">
                  <c:v>48427</c:v>
                </c:pt>
                <c:pt idx="236">
                  <c:v>48458</c:v>
                </c:pt>
                <c:pt idx="237">
                  <c:v>48488</c:v>
                </c:pt>
                <c:pt idx="238">
                  <c:v>48519</c:v>
                </c:pt>
                <c:pt idx="239">
                  <c:v>48549</c:v>
                </c:pt>
                <c:pt idx="240">
                  <c:v>48580</c:v>
                </c:pt>
                <c:pt idx="241">
                  <c:v>48611</c:v>
                </c:pt>
                <c:pt idx="242">
                  <c:v>48639</c:v>
                </c:pt>
                <c:pt idx="243">
                  <c:v>48670</c:v>
                </c:pt>
                <c:pt idx="244">
                  <c:v>48700</c:v>
                </c:pt>
                <c:pt idx="245">
                  <c:v>48731</c:v>
                </c:pt>
                <c:pt idx="246">
                  <c:v>48761</c:v>
                </c:pt>
                <c:pt idx="247">
                  <c:v>48792</c:v>
                </c:pt>
                <c:pt idx="248">
                  <c:v>48823</c:v>
                </c:pt>
                <c:pt idx="249">
                  <c:v>48853</c:v>
                </c:pt>
                <c:pt idx="250">
                  <c:v>48884</c:v>
                </c:pt>
                <c:pt idx="251">
                  <c:v>48914</c:v>
                </c:pt>
                <c:pt idx="252">
                  <c:v>48945</c:v>
                </c:pt>
                <c:pt idx="253">
                  <c:v>48976</c:v>
                </c:pt>
                <c:pt idx="254">
                  <c:v>49004</c:v>
                </c:pt>
                <c:pt idx="255">
                  <c:v>49035</c:v>
                </c:pt>
                <c:pt idx="256">
                  <c:v>49065</c:v>
                </c:pt>
                <c:pt idx="257">
                  <c:v>49096</c:v>
                </c:pt>
                <c:pt idx="258">
                  <c:v>49126</c:v>
                </c:pt>
                <c:pt idx="259">
                  <c:v>49157</c:v>
                </c:pt>
                <c:pt idx="260">
                  <c:v>49188</c:v>
                </c:pt>
                <c:pt idx="261">
                  <c:v>49218</c:v>
                </c:pt>
                <c:pt idx="262">
                  <c:v>49249</c:v>
                </c:pt>
                <c:pt idx="263">
                  <c:v>49279</c:v>
                </c:pt>
                <c:pt idx="264">
                  <c:v>49310</c:v>
                </c:pt>
                <c:pt idx="265">
                  <c:v>49341</c:v>
                </c:pt>
                <c:pt idx="266">
                  <c:v>49369</c:v>
                </c:pt>
                <c:pt idx="267">
                  <c:v>49400</c:v>
                </c:pt>
                <c:pt idx="268">
                  <c:v>49430</c:v>
                </c:pt>
                <c:pt idx="269">
                  <c:v>49461</c:v>
                </c:pt>
                <c:pt idx="270">
                  <c:v>49491</c:v>
                </c:pt>
                <c:pt idx="271">
                  <c:v>49522</c:v>
                </c:pt>
                <c:pt idx="272">
                  <c:v>49553</c:v>
                </c:pt>
                <c:pt idx="273">
                  <c:v>49583</c:v>
                </c:pt>
                <c:pt idx="274">
                  <c:v>49614</c:v>
                </c:pt>
                <c:pt idx="275">
                  <c:v>49644</c:v>
                </c:pt>
                <c:pt idx="276">
                  <c:v>49675</c:v>
                </c:pt>
                <c:pt idx="277">
                  <c:v>49706</c:v>
                </c:pt>
                <c:pt idx="278">
                  <c:v>49735</c:v>
                </c:pt>
                <c:pt idx="279">
                  <c:v>49766</c:v>
                </c:pt>
                <c:pt idx="280">
                  <c:v>49796</c:v>
                </c:pt>
                <c:pt idx="281">
                  <c:v>49827</c:v>
                </c:pt>
                <c:pt idx="282">
                  <c:v>49857</c:v>
                </c:pt>
                <c:pt idx="283">
                  <c:v>49888</c:v>
                </c:pt>
                <c:pt idx="284">
                  <c:v>49919</c:v>
                </c:pt>
                <c:pt idx="285">
                  <c:v>49949</c:v>
                </c:pt>
                <c:pt idx="286">
                  <c:v>49980</c:v>
                </c:pt>
                <c:pt idx="287">
                  <c:v>50010</c:v>
                </c:pt>
              </c:numCache>
            </c:numRef>
          </c:cat>
          <c:val>
            <c:numRef>
              <c:f>'Расчёт (кг)'!$Q$6:$Q$293</c:f>
              <c:numCache>
                <c:formatCode>#\ ##0;;</c:formatCode>
                <c:ptCount val="28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numCache>
            </c:numRef>
          </c:val>
          <c:smooth val="0"/>
          <c:extLst>
            <c:ext xmlns:c16="http://schemas.microsoft.com/office/drawing/2014/chart" uri="{C3380CC4-5D6E-409C-BE32-E72D297353CC}">
              <c16:uniqueId val="{00000000-8AB8-4CB0-8E46-1D2DA494420C}"/>
            </c:ext>
          </c:extLst>
        </c:ser>
        <c:dLbls>
          <c:showLegendKey val="0"/>
          <c:showVal val="0"/>
          <c:showCatName val="0"/>
          <c:showSerName val="0"/>
          <c:showPercent val="0"/>
          <c:showBubbleSize val="0"/>
        </c:dLbls>
        <c:smooth val="0"/>
        <c:axId val="258919040"/>
        <c:axId val="258752896"/>
      </c:lineChart>
      <c:dateAx>
        <c:axId val="258919040"/>
        <c:scaling>
          <c:orientation val="minMax"/>
        </c:scaling>
        <c:delete val="0"/>
        <c:axPos val="b"/>
        <c:numFmt formatCode="mmm\-yy" sourceLinked="1"/>
        <c:majorTickMark val="out"/>
        <c:minorTickMark val="none"/>
        <c:tickLblPos val="nextTo"/>
        <c:crossAx val="258752896"/>
        <c:crosses val="autoZero"/>
        <c:auto val="1"/>
        <c:lblOffset val="100"/>
        <c:baseTimeUnit val="months"/>
        <c:majorUnit val="12"/>
      </c:dateAx>
      <c:valAx>
        <c:axId val="258752896"/>
        <c:scaling>
          <c:orientation val="minMax"/>
        </c:scaling>
        <c:delete val="0"/>
        <c:axPos val="l"/>
        <c:majorGridlines/>
        <c:numFmt formatCode="#\ ##0;;" sourceLinked="1"/>
        <c:majorTickMark val="out"/>
        <c:minorTickMark val="none"/>
        <c:tickLblPos val="nextTo"/>
        <c:crossAx val="258919040"/>
        <c:crosses val="autoZero"/>
        <c:crossBetween val="between"/>
      </c:valAx>
    </c:plotArea>
    <c:legend>
      <c:legendPos val="b"/>
      <c:overlay val="0"/>
    </c:legend>
    <c:plotVisOnly val="1"/>
    <c:dispBlanksAs val="gap"/>
    <c:showDLblsOverMax val="0"/>
  </c:chart>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8215679462829932E-2"/>
          <c:y val="0.14314694919272347"/>
          <c:w val="0.89971650484452137"/>
          <c:h val="0.76825302406685814"/>
        </c:manualLayout>
      </c:layout>
      <c:lineChart>
        <c:grouping val="standard"/>
        <c:varyColors val="0"/>
        <c:ser>
          <c:idx val="1"/>
          <c:order val="0"/>
          <c:tx>
            <c:strRef>
              <c:f>'Расчёт (ТН)'!$AH$5</c:f>
              <c:strCache>
                <c:ptCount val="1"/>
                <c:pt idx="0">
                  <c:v>МТ исх</c:v>
                </c:pt>
              </c:strCache>
            </c:strRef>
          </c:tx>
          <c:spPr>
            <a:ln w="38100">
              <a:solidFill>
                <a:srgbClr val="9D3D3A"/>
              </a:solidFill>
            </a:ln>
          </c:spPr>
          <c:marker>
            <c:symbol val="none"/>
          </c:marker>
          <c:cat>
            <c:numRef>
              <c:f>'Расчёт (ТН)'!$C$6:$C$293</c:f>
              <c:numCache>
                <c:formatCode>mmm\-yy</c:formatCode>
                <c:ptCount val="288"/>
                <c:pt idx="0">
                  <c:v>41275</c:v>
                </c:pt>
                <c:pt idx="1">
                  <c:v>41306</c:v>
                </c:pt>
                <c:pt idx="2">
                  <c:v>41334</c:v>
                </c:pt>
                <c:pt idx="3">
                  <c:v>41365</c:v>
                </c:pt>
                <c:pt idx="4">
                  <c:v>41395</c:v>
                </c:pt>
                <c:pt idx="5">
                  <c:v>41426</c:v>
                </c:pt>
                <c:pt idx="6">
                  <c:v>41456</c:v>
                </c:pt>
                <c:pt idx="7">
                  <c:v>41487</c:v>
                </c:pt>
                <c:pt idx="8">
                  <c:v>41518</c:v>
                </c:pt>
                <c:pt idx="9">
                  <c:v>41548</c:v>
                </c:pt>
                <c:pt idx="10">
                  <c:v>41579</c:v>
                </c:pt>
                <c:pt idx="11">
                  <c:v>41609</c:v>
                </c:pt>
                <c:pt idx="12">
                  <c:v>41640</c:v>
                </c:pt>
                <c:pt idx="13">
                  <c:v>41671</c:v>
                </c:pt>
                <c:pt idx="14">
                  <c:v>41699</c:v>
                </c:pt>
                <c:pt idx="15">
                  <c:v>41730</c:v>
                </c:pt>
                <c:pt idx="16">
                  <c:v>41760</c:v>
                </c:pt>
                <c:pt idx="17">
                  <c:v>41791</c:v>
                </c:pt>
                <c:pt idx="18">
                  <c:v>41821</c:v>
                </c:pt>
                <c:pt idx="19">
                  <c:v>41852</c:v>
                </c:pt>
                <c:pt idx="20">
                  <c:v>41883</c:v>
                </c:pt>
                <c:pt idx="21">
                  <c:v>41913</c:v>
                </c:pt>
                <c:pt idx="22">
                  <c:v>41944</c:v>
                </c:pt>
                <c:pt idx="23">
                  <c:v>41974</c:v>
                </c:pt>
                <c:pt idx="24">
                  <c:v>42005</c:v>
                </c:pt>
                <c:pt idx="25">
                  <c:v>42036</c:v>
                </c:pt>
                <c:pt idx="26">
                  <c:v>42064</c:v>
                </c:pt>
                <c:pt idx="27">
                  <c:v>42095</c:v>
                </c:pt>
                <c:pt idx="28">
                  <c:v>42125</c:v>
                </c:pt>
                <c:pt idx="29">
                  <c:v>42156</c:v>
                </c:pt>
                <c:pt idx="30">
                  <c:v>42186</c:v>
                </c:pt>
                <c:pt idx="31">
                  <c:v>42217</c:v>
                </c:pt>
                <c:pt idx="32">
                  <c:v>42248</c:v>
                </c:pt>
                <c:pt idx="33">
                  <c:v>42278</c:v>
                </c:pt>
                <c:pt idx="34">
                  <c:v>42309</c:v>
                </c:pt>
                <c:pt idx="35">
                  <c:v>42339</c:v>
                </c:pt>
                <c:pt idx="36">
                  <c:v>42370</c:v>
                </c:pt>
                <c:pt idx="37">
                  <c:v>42401</c:v>
                </c:pt>
                <c:pt idx="38">
                  <c:v>42430</c:v>
                </c:pt>
                <c:pt idx="39">
                  <c:v>42461</c:v>
                </c:pt>
                <c:pt idx="40">
                  <c:v>42491</c:v>
                </c:pt>
                <c:pt idx="41">
                  <c:v>42522</c:v>
                </c:pt>
                <c:pt idx="42">
                  <c:v>42552</c:v>
                </c:pt>
                <c:pt idx="43">
                  <c:v>42583</c:v>
                </c:pt>
                <c:pt idx="44">
                  <c:v>42614</c:v>
                </c:pt>
                <c:pt idx="45">
                  <c:v>42644</c:v>
                </c:pt>
                <c:pt idx="46">
                  <c:v>42675</c:v>
                </c:pt>
                <c:pt idx="47">
                  <c:v>42705</c:v>
                </c:pt>
                <c:pt idx="48">
                  <c:v>42736</c:v>
                </c:pt>
                <c:pt idx="49">
                  <c:v>42767</c:v>
                </c:pt>
                <c:pt idx="50">
                  <c:v>42795</c:v>
                </c:pt>
                <c:pt idx="51">
                  <c:v>42826</c:v>
                </c:pt>
                <c:pt idx="52">
                  <c:v>42856</c:v>
                </c:pt>
                <c:pt idx="53">
                  <c:v>42887</c:v>
                </c:pt>
                <c:pt idx="54">
                  <c:v>42917</c:v>
                </c:pt>
                <c:pt idx="55">
                  <c:v>42948</c:v>
                </c:pt>
                <c:pt idx="56">
                  <c:v>42979</c:v>
                </c:pt>
                <c:pt idx="57">
                  <c:v>43009</c:v>
                </c:pt>
                <c:pt idx="58">
                  <c:v>43040</c:v>
                </c:pt>
                <c:pt idx="59">
                  <c:v>43070</c:v>
                </c:pt>
                <c:pt idx="60">
                  <c:v>43101</c:v>
                </c:pt>
                <c:pt idx="61">
                  <c:v>43132</c:v>
                </c:pt>
                <c:pt idx="62">
                  <c:v>43160</c:v>
                </c:pt>
                <c:pt idx="63">
                  <c:v>43191</c:v>
                </c:pt>
                <c:pt idx="64">
                  <c:v>43221</c:v>
                </c:pt>
                <c:pt idx="65">
                  <c:v>43252</c:v>
                </c:pt>
                <c:pt idx="66">
                  <c:v>43282</c:v>
                </c:pt>
                <c:pt idx="67">
                  <c:v>43313</c:v>
                </c:pt>
                <c:pt idx="68">
                  <c:v>43344</c:v>
                </c:pt>
                <c:pt idx="69">
                  <c:v>43374</c:v>
                </c:pt>
                <c:pt idx="70">
                  <c:v>43405</c:v>
                </c:pt>
                <c:pt idx="71">
                  <c:v>43435</c:v>
                </c:pt>
                <c:pt idx="72">
                  <c:v>43466</c:v>
                </c:pt>
                <c:pt idx="73">
                  <c:v>43497</c:v>
                </c:pt>
                <c:pt idx="74">
                  <c:v>43525</c:v>
                </c:pt>
                <c:pt idx="75">
                  <c:v>43556</c:v>
                </c:pt>
                <c:pt idx="76">
                  <c:v>43586</c:v>
                </c:pt>
                <c:pt idx="77">
                  <c:v>43617</c:v>
                </c:pt>
                <c:pt idx="78">
                  <c:v>43647</c:v>
                </c:pt>
                <c:pt idx="79">
                  <c:v>43678</c:v>
                </c:pt>
                <c:pt idx="80">
                  <c:v>43709</c:v>
                </c:pt>
                <c:pt idx="81">
                  <c:v>43739</c:v>
                </c:pt>
                <c:pt idx="82">
                  <c:v>43770</c:v>
                </c:pt>
                <c:pt idx="83">
                  <c:v>43800</c:v>
                </c:pt>
                <c:pt idx="84">
                  <c:v>43831</c:v>
                </c:pt>
                <c:pt idx="85">
                  <c:v>43862</c:v>
                </c:pt>
                <c:pt idx="86">
                  <c:v>43891</c:v>
                </c:pt>
                <c:pt idx="87">
                  <c:v>43922</c:v>
                </c:pt>
                <c:pt idx="88">
                  <c:v>43952</c:v>
                </c:pt>
                <c:pt idx="89">
                  <c:v>43983</c:v>
                </c:pt>
                <c:pt idx="90">
                  <c:v>44013</c:v>
                </c:pt>
                <c:pt idx="91">
                  <c:v>44044</c:v>
                </c:pt>
                <c:pt idx="92">
                  <c:v>44075</c:v>
                </c:pt>
                <c:pt idx="93">
                  <c:v>44105</c:v>
                </c:pt>
                <c:pt idx="94">
                  <c:v>44136</c:v>
                </c:pt>
                <c:pt idx="95">
                  <c:v>44166</c:v>
                </c:pt>
                <c:pt idx="96">
                  <c:v>44197</c:v>
                </c:pt>
                <c:pt idx="97">
                  <c:v>44228</c:v>
                </c:pt>
                <c:pt idx="98">
                  <c:v>44256</c:v>
                </c:pt>
                <c:pt idx="99">
                  <c:v>44287</c:v>
                </c:pt>
                <c:pt idx="100">
                  <c:v>44317</c:v>
                </c:pt>
                <c:pt idx="101">
                  <c:v>44348</c:v>
                </c:pt>
                <c:pt idx="102">
                  <c:v>44378</c:v>
                </c:pt>
                <c:pt idx="103">
                  <c:v>44409</c:v>
                </c:pt>
                <c:pt idx="104">
                  <c:v>44440</c:v>
                </c:pt>
                <c:pt idx="105">
                  <c:v>44470</c:v>
                </c:pt>
                <c:pt idx="106">
                  <c:v>44501</c:v>
                </c:pt>
                <c:pt idx="107">
                  <c:v>44531</c:v>
                </c:pt>
                <c:pt idx="108">
                  <c:v>44562</c:v>
                </c:pt>
                <c:pt idx="109">
                  <c:v>44593</c:v>
                </c:pt>
                <c:pt idx="110">
                  <c:v>44621</c:v>
                </c:pt>
                <c:pt idx="111">
                  <c:v>44652</c:v>
                </c:pt>
                <c:pt idx="112">
                  <c:v>44682</c:v>
                </c:pt>
                <c:pt idx="113">
                  <c:v>44713</c:v>
                </c:pt>
                <c:pt idx="114">
                  <c:v>44743</c:v>
                </c:pt>
                <c:pt idx="115">
                  <c:v>44774</c:v>
                </c:pt>
                <c:pt idx="116">
                  <c:v>44805</c:v>
                </c:pt>
                <c:pt idx="117">
                  <c:v>44835</c:v>
                </c:pt>
                <c:pt idx="118">
                  <c:v>44866</c:v>
                </c:pt>
                <c:pt idx="119">
                  <c:v>44896</c:v>
                </c:pt>
                <c:pt idx="120">
                  <c:v>44927</c:v>
                </c:pt>
                <c:pt idx="121">
                  <c:v>44958</c:v>
                </c:pt>
                <c:pt idx="122">
                  <c:v>44986</c:v>
                </c:pt>
                <c:pt idx="123">
                  <c:v>45017</c:v>
                </c:pt>
                <c:pt idx="124">
                  <c:v>45047</c:v>
                </c:pt>
                <c:pt idx="125">
                  <c:v>45078</c:v>
                </c:pt>
                <c:pt idx="126">
                  <c:v>45108</c:v>
                </c:pt>
                <c:pt idx="127">
                  <c:v>45139</c:v>
                </c:pt>
                <c:pt idx="128">
                  <c:v>45170</c:v>
                </c:pt>
                <c:pt idx="129">
                  <c:v>45200</c:v>
                </c:pt>
                <c:pt idx="130">
                  <c:v>45231</c:v>
                </c:pt>
                <c:pt idx="131">
                  <c:v>45261</c:v>
                </c:pt>
                <c:pt idx="132">
                  <c:v>45292</c:v>
                </c:pt>
                <c:pt idx="133">
                  <c:v>45323</c:v>
                </c:pt>
                <c:pt idx="134">
                  <c:v>45352</c:v>
                </c:pt>
                <c:pt idx="135">
                  <c:v>45383</c:v>
                </c:pt>
                <c:pt idx="136">
                  <c:v>45413</c:v>
                </c:pt>
                <c:pt idx="137">
                  <c:v>45444</c:v>
                </c:pt>
                <c:pt idx="138">
                  <c:v>45474</c:v>
                </c:pt>
                <c:pt idx="139">
                  <c:v>45505</c:v>
                </c:pt>
                <c:pt idx="140">
                  <c:v>45536</c:v>
                </c:pt>
                <c:pt idx="141">
                  <c:v>45566</c:v>
                </c:pt>
                <c:pt idx="142">
                  <c:v>45597</c:v>
                </c:pt>
                <c:pt idx="143">
                  <c:v>45627</c:v>
                </c:pt>
                <c:pt idx="144">
                  <c:v>45658</c:v>
                </c:pt>
                <c:pt idx="145">
                  <c:v>45689</c:v>
                </c:pt>
                <c:pt idx="146">
                  <c:v>45717</c:v>
                </c:pt>
                <c:pt idx="147">
                  <c:v>45748</c:v>
                </c:pt>
                <c:pt idx="148">
                  <c:v>45778</c:v>
                </c:pt>
                <c:pt idx="149">
                  <c:v>45809</c:v>
                </c:pt>
                <c:pt idx="150">
                  <c:v>45839</c:v>
                </c:pt>
                <c:pt idx="151">
                  <c:v>45870</c:v>
                </c:pt>
                <c:pt idx="152">
                  <c:v>45901</c:v>
                </c:pt>
                <c:pt idx="153">
                  <c:v>45931</c:v>
                </c:pt>
                <c:pt idx="154">
                  <c:v>45962</c:v>
                </c:pt>
                <c:pt idx="155">
                  <c:v>45992</c:v>
                </c:pt>
                <c:pt idx="156">
                  <c:v>46023</c:v>
                </c:pt>
                <c:pt idx="157">
                  <c:v>46054</c:v>
                </c:pt>
                <c:pt idx="158">
                  <c:v>46082</c:v>
                </c:pt>
                <c:pt idx="159">
                  <c:v>46113</c:v>
                </c:pt>
                <c:pt idx="160">
                  <c:v>46143</c:v>
                </c:pt>
                <c:pt idx="161">
                  <c:v>46174</c:v>
                </c:pt>
                <c:pt idx="162">
                  <c:v>46204</c:v>
                </c:pt>
                <c:pt idx="163">
                  <c:v>46235</c:v>
                </c:pt>
                <c:pt idx="164">
                  <c:v>46266</c:v>
                </c:pt>
                <c:pt idx="165">
                  <c:v>46296</c:v>
                </c:pt>
                <c:pt idx="166">
                  <c:v>46327</c:v>
                </c:pt>
                <c:pt idx="167">
                  <c:v>46357</c:v>
                </c:pt>
                <c:pt idx="168">
                  <c:v>46388</c:v>
                </c:pt>
                <c:pt idx="169">
                  <c:v>46419</c:v>
                </c:pt>
                <c:pt idx="170">
                  <c:v>46447</c:v>
                </c:pt>
                <c:pt idx="171">
                  <c:v>46478</c:v>
                </c:pt>
                <c:pt idx="172">
                  <c:v>46508</c:v>
                </c:pt>
                <c:pt idx="173">
                  <c:v>46539</c:v>
                </c:pt>
                <c:pt idx="174">
                  <c:v>46569</c:v>
                </c:pt>
                <c:pt idx="175">
                  <c:v>46600</c:v>
                </c:pt>
                <c:pt idx="176">
                  <c:v>46631</c:v>
                </c:pt>
                <c:pt idx="177">
                  <c:v>46661</c:v>
                </c:pt>
                <c:pt idx="178">
                  <c:v>46692</c:v>
                </c:pt>
                <c:pt idx="179">
                  <c:v>46722</c:v>
                </c:pt>
                <c:pt idx="180">
                  <c:v>46753</c:v>
                </c:pt>
                <c:pt idx="181">
                  <c:v>46784</c:v>
                </c:pt>
                <c:pt idx="182">
                  <c:v>46813</c:v>
                </c:pt>
                <c:pt idx="183">
                  <c:v>46844</c:v>
                </c:pt>
                <c:pt idx="184">
                  <c:v>46874</c:v>
                </c:pt>
                <c:pt idx="185">
                  <c:v>46905</c:v>
                </c:pt>
                <c:pt idx="186">
                  <c:v>46935</c:v>
                </c:pt>
                <c:pt idx="187">
                  <c:v>46966</c:v>
                </c:pt>
                <c:pt idx="188">
                  <c:v>46997</c:v>
                </c:pt>
                <c:pt idx="189">
                  <c:v>47027</c:v>
                </c:pt>
                <c:pt idx="190">
                  <c:v>47058</c:v>
                </c:pt>
                <c:pt idx="191">
                  <c:v>47088</c:v>
                </c:pt>
                <c:pt idx="192">
                  <c:v>47119</c:v>
                </c:pt>
                <c:pt idx="193">
                  <c:v>47150</c:v>
                </c:pt>
                <c:pt idx="194">
                  <c:v>47178</c:v>
                </c:pt>
                <c:pt idx="195">
                  <c:v>47209</c:v>
                </c:pt>
                <c:pt idx="196">
                  <c:v>47239</c:v>
                </c:pt>
                <c:pt idx="197">
                  <c:v>47270</c:v>
                </c:pt>
                <c:pt idx="198">
                  <c:v>47300</c:v>
                </c:pt>
                <c:pt idx="199">
                  <c:v>47331</c:v>
                </c:pt>
                <c:pt idx="200">
                  <c:v>47362</c:v>
                </c:pt>
                <c:pt idx="201">
                  <c:v>47392</c:v>
                </c:pt>
                <c:pt idx="202">
                  <c:v>47423</c:v>
                </c:pt>
                <c:pt idx="203">
                  <c:v>47453</c:v>
                </c:pt>
                <c:pt idx="204">
                  <c:v>47484</c:v>
                </c:pt>
                <c:pt idx="205">
                  <c:v>47515</c:v>
                </c:pt>
                <c:pt idx="206">
                  <c:v>47543</c:v>
                </c:pt>
                <c:pt idx="207">
                  <c:v>47574</c:v>
                </c:pt>
                <c:pt idx="208">
                  <c:v>47604</c:v>
                </c:pt>
                <c:pt idx="209">
                  <c:v>47635</c:v>
                </c:pt>
                <c:pt idx="210">
                  <c:v>47665</c:v>
                </c:pt>
                <c:pt idx="211">
                  <c:v>47696</c:v>
                </c:pt>
                <c:pt idx="212">
                  <c:v>47727</c:v>
                </c:pt>
                <c:pt idx="213">
                  <c:v>47757</c:v>
                </c:pt>
                <c:pt idx="214">
                  <c:v>47788</c:v>
                </c:pt>
                <c:pt idx="215">
                  <c:v>47818</c:v>
                </c:pt>
                <c:pt idx="216">
                  <c:v>47849</c:v>
                </c:pt>
                <c:pt idx="217">
                  <c:v>47880</c:v>
                </c:pt>
                <c:pt idx="218">
                  <c:v>47908</c:v>
                </c:pt>
                <c:pt idx="219">
                  <c:v>47939</c:v>
                </c:pt>
                <c:pt idx="220">
                  <c:v>47969</c:v>
                </c:pt>
                <c:pt idx="221">
                  <c:v>48000</c:v>
                </c:pt>
                <c:pt idx="222">
                  <c:v>48030</c:v>
                </c:pt>
                <c:pt idx="223">
                  <c:v>48061</c:v>
                </c:pt>
                <c:pt idx="224">
                  <c:v>48092</c:v>
                </c:pt>
                <c:pt idx="225">
                  <c:v>48122</c:v>
                </c:pt>
                <c:pt idx="226">
                  <c:v>48153</c:v>
                </c:pt>
                <c:pt idx="227">
                  <c:v>48183</c:v>
                </c:pt>
                <c:pt idx="228">
                  <c:v>48214</c:v>
                </c:pt>
                <c:pt idx="229">
                  <c:v>48245</c:v>
                </c:pt>
                <c:pt idx="230">
                  <c:v>48274</c:v>
                </c:pt>
                <c:pt idx="231">
                  <c:v>48305</c:v>
                </c:pt>
                <c:pt idx="232">
                  <c:v>48335</c:v>
                </c:pt>
                <c:pt idx="233">
                  <c:v>48366</c:v>
                </c:pt>
                <c:pt idx="234">
                  <c:v>48396</c:v>
                </c:pt>
                <c:pt idx="235">
                  <c:v>48427</c:v>
                </c:pt>
                <c:pt idx="236">
                  <c:v>48458</c:v>
                </c:pt>
                <c:pt idx="237">
                  <c:v>48488</c:v>
                </c:pt>
                <c:pt idx="238">
                  <c:v>48519</c:v>
                </c:pt>
                <c:pt idx="239">
                  <c:v>48549</c:v>
                </c:pt>
                <c:pt idx="240">
                  <c:v>48580</c:v>
                </c:pt>
                <c:pt idx="241">
                  <c:v>48611</c:v>
                </c:pt>
                <c:pt idx="242">
                  <c:v>48639</c:v>
                </c:pt>
                <c:pt idx="243">
                  <c:v>48670</c:v>
                </c:pt>
                <c:pt idx="244">
                  <c:v>48700</c:v>
                </c:pt>
                <c:pt idx="245">
                  <c:v>48731</c:v>
                </c:pt>
                <c:pt idx="246">
                  <c:v>48761</c:v>
                </c:pt>
                <c:pt idx="247">
                  <c:v>48792</c:v>
                </c:pt>
                <c:pt idx="248">
                  <c:v>48823</c:v>
                </c:pt>
                <c:pt idx="249">
                  <c:v>48853</c:v>
                </c:pt>
                <c:pt idx="250">
                  <c:v>48884</c:v>
                </c:pt>
                <c:pt idx="251">
                  <c:v>48914</c:v>
                </c:pt>
                <c:pt idx="252">
                  <c:v>48945</c:v>
                </c:pt>
                <c:pt idx="253">
                  <c:v>48976</c:v>
                </c:pt>
                <c:pt idx="254">
                  <c:v>49004</c:v>
                </c:pt>
                <c:pt idx="255">
                  <c:v>49035</c:v>
                </c:pt>
                <c:pt idx="256">
                  <c:v>49065</c:v>
                </c:pt>
                <c:pt idx="257">
                  <c:v>49096</c:v>
                </c:pt>
                <c:pt idx="258">
                  <c:v>49126</c:v>
                </c:pt>
                <c:pt idx="259">
                  <c:v>49157</c:v>
                </c:pt>
                <c:pt idx="260">
                  <c:v>49188</c:v>
                </c:pt>
                <c:pt idx="261">
                  <c:v>49218</c:v>
                </c:pt>
                <c:pt idx="262">
                  <c:v>49249</c:v>
                </c:pt>
                <c:pt idx="263">
                  <c:v>49279</c:v>
                </c:pt>
                <c:pt idx="264">
                  <c:v>49310</c:v>
                </c:pt>
                <c:pt idx="265">
                  <c:v>49341</c:v>
                </c:pt>
                <c:pt idx="266">
                  <c:v>49369</c:v>
                </c:pt>
                <c:pt idx="267">
                  <c:v>49400</c:v>
                </c:pt>
                <c:pt idx="268">
                  <c:v>49430</c:v>
                </c:pt>
                <c:pt idx="269">
                  <c:v>49461</c:v>
                </c:pt>
                <c:pt idx="270">
                  <c:v>49491</c:v>
                </c:pt>
                <c:pt idx="271">
                  <c:v>49522</c:v>
                </c:pt>
                <c:pt idx="272">
                  <c:v>49553</c:v>
                </c:pt>
                <c:pt idx="273">
                  <c:v>49583</c:v>
                </c:pt>
                <c:pt idx="274">
                  <c:v>49614</c:v>
                </c:pt>
                <c:pt idx="275">
                  <c:v>49644</c:v>
                </c:pt>
                <c:pt idx="276">
                  <c:v>49675</c:v>
                </c:pt>
                <c:pt idx="277">
                  <c:v>49706</c:v>
                </c:pt>
                <c:pt idx="278">
                  <c:v>49735</c:v>
                </c:pt>
                <c:pt idx="279">
                  <c:v>49766</c:v>
                </c:pt>
                <c:pt idx="280">
                  <c:v>49796</c:v>
                </c:pt>
                <c:pt idx="281">
                  <c:v>49827</c:v>
                </c:pt>
                <c:pt idx="282">
                  <c:v>49857</c:v>
                </c:pt>
                <c:pt idx="283">
                  <c:v>49888</c:v>
                </c:pt>
                <c:pt idx="284">
                  <c:v>49919</c:v>
                </c:pt>
                <c:pt idx="285">
                  <c:v>49949</c:v>
                </c:pt>
                <c:pt idx="286">
                  <c:v>49980</c:v>
                </c:pt>
                <c:pt idx="287">
                  <c:v>50010</c:v>
                </c:pt>
              </c:numCache>
            </c:numRef>
          </c:cat>
          <c:val>
            <c:numRef>
              <c:f>'Расчёт (ТН)'!$AH$6:$AH$293</c:f>
              <c:numCache>
                <c:formatCode>#\ ##0;;</c:formatCode>
                <c:ptCount val="28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numCache>
            </c:numRef>
          </c:val>
          <c:smooth val="0"/>
          <c:extLst>
            <c:ext xmlns:c16="http://schemas.microsoft.com/office/drawing/2014/chart" uri="{C3380CC4-5D6E-409C-BE32-E72D297353CC}">
              <c16:uniqueId val="{00000000-B964-4CA7-B9A5-13995C286E9E}"/>
            </c:ext>
          </c:extLst>
        </c:ser>
        <c:ser>
          <c:idx val="2"/>
          <c:order val="1"/>
          <c:tx>
            <c:strRef>
              <c:f>'Расчёт (ТН)'!$AI$5</c:f>
              <c:strCache>
                <c:ptCount val="1"/>
                <c:pt idx="0">
                  <c:v>АД забор</c:v>
                </c:pt>
              </c:strCache>
            </c:strRef>
          </c:tx>
          <c:spPr>
            <a:ln>
              <a:solidFill>
                <a:srgbClr val="00B050"/>
              </a:solidFill>
            </a:ln>
          </c:spPr>
          <c:marker>
            <c:symbol val="none"/>
          </c:marker>
          <c:cat>
            <c:numRef>
              <c:f>'Расчёт (ТН)'!$C$6:$C$293</c:f>
              <c:numCache>
                <c:formatCode>mmm\-yy</c:formatCode>
                <c:ptCount val="288"/>
                <c:pt idx="0">
                  <c:v>41275</c:v>
                </c:pt>
                <c:pt idx="1">
                  <c:v>41306</c:v>
                </c:pt>
                <c:pt idx="2">
                  <c:v>41334</c:v>
                </c:pt>
                <c:pt idx="3">
                  <c:v>41365</c:v>
                </c:pt>
                <c:pt idx="4">
                  <c:v>41395</c:v>
                </c:pt>
                <c:pt idx="5">
                  <c:v>41426</c:v>
                </c:pt>
                <c:pt idx="6">
                  <c:v>41456</c:v>
                </c:pt>
                <c:pt idx="7">
                  <c:v>41487</c:v>
                </c:pt>
                <c:pt idx="8">
                  <c:v>41518</c:v>
                </c:pt>
                <c:pt idx="9">
                  <c:v>41548</c:v>
                </c:pt>
                <c:pt idx="10">
                  <c:v>41579</c:v>
                </c:pt>
                <c:pt idx="11">
                  <c:v>41609</c:v>
                </c:pt>
                <c:pt idx="12">
                  <c:v>41640</c:v>
                </c:pt>
                <c:pt idx="13">
                  <c:v>41671</c:v>
                </c:pt>
                <c:pt idx="14">
                  <c:v>41699</c:v>
                </c:pt>
                <c:pt idx="15">
                  <c:v>41730</c:v>
                </c:pt>
                <c:pt idx="16">
                  <c:v>41760</c:v>
                </c:pt>
                <c:pt idx="17">
                  <c:v>41791</c:v>
                </c:pt>
                <c:pt idx="18">
                  <c:v>41821</c:v>
                </c:pt>
                <c:pt idx="19">
                  <c:v>41852</c:v>
                </c:pt>
                <c:pt idx="20">
                  <c:v>41883</c:v>
                </c:pt>
                <c:pt idx="21">
                  <c:v>41913</c:v>
                </c:pt>
                <c:pt idx="22">
                  <c:v>41944</c:v>
                </c:pt>
                <c:pt idx="23">
                  <c:v>41974</c:v>
                </c:pt>
                <c:pt idx="24">
                  <c:v>42005</c:v>
                </c:pt>
                <c:pt idx="25">
                  <c:v>42036</c:v>
                </c:pt>
                <c:pt idx="26">
                  <c:v>42064</c:v>
                </c:pt>
                <c:pt idx="27">
                  <c:v>42095</c:v>
                </c:pt>
                <c:pt idx="28">
                  <c:v>42125</c:v>
                </c:pt>
                <c:pt idx="29">
                  <c:v>42156</c:v>
                </c:pt>
                <c:pt idx="30">
                  <c:v>42186</c:v>
                </c:pt>
                <c:pt idx="31">
                  <c:v>42217</c:v>
                </c:pt>
                <c:pt idx="32">
                  <c:v>42248</c:v>
                </c:pt>
                <c:pt idx="33">
                  <c:v>42278</c:v>
                </c:pt>
                <c:pt idx="34">
                  <c:v>42309</c:v>
                </c:pt>
                <c:pt idx="35">
                  <c:v>42339</c:v>
                </c:pt>
                <c:pt idx="36">
                  <c:v>42370</c:v>
                </c:pt>
                <c:pt idx="37">
                  <c:v>42401</c:v>
                </c:pt>
                <c:pt idx="38">
                  <c:v>42430</c:v>
                </c:pt>
                <c:pt idx="39">
                  <c:v>42461</c:v>
                </c:pt>
                <c:pt idx="40">
                  <c:v>42491</c:v>
                </c:pt>
                <c:pt idx="41">
                  <c:v>42522</c:v>
                </c:pt>
                <c:pt idx="42">
                  <c:v>42552</c:v>
                </c:pt>
                <c:pt idx="43">
                  <c:v>42583</c:v>
                </c:pt>
                <c:pt idx="44">
                  <c:v>42614</c:v>
                </c:pt>
                <c:pt idx="45">
                  <c:v>42644</c:v>
                </c:pt>
                <c:pt idx="46">
                  <c:v>42675</c:v>
                </c:pt>
                <c:pt idx="47">
                  <c:v>42705</c:v>
                </c:pt>
                <c:pt idx="48">
                  <c:v>42736</c:v>
                </c:pt>
                <c:pt idx="49">
                  <c:v>42767</c:v>
                </c:pt>
                <c:pt idx="50">
                  <c:v>42795</c:v>
                </c:pt>
                <c:pt idx="51">
                  <c:v>42826</c:v>
                </c:pt>
                <c:pt idx="52">
                  <c:v>42856</c:v>
                </c:pt>
                <c:pt idx="53">
                  <c:v>42887</c:v>
                </c:pt>
                <c:pt idx="54">
                  <c:v>42917</c:v>
                </c:pt>
                <c:pt idx="55">
                  <c:v>42948</c:v>
                </c:pt>
                <c:pt idx="56">
                  <c:v>42979</c:v>
                </c:pt>
                <c:pt idx="57">
                  <c:v>43009</c:v>
                </c:pt>
                <c:pt idx="58">
                  <c:v>43040</c:v>
                </c:pt>
                <c:pt idx="59">
                  <c:v>43070</c:v>
                </c:pt>
                <c:pt idx="60">
                  <c:v>43101</c:v>
                </c:pt>
                <c:pt idx="61">
                  <c:v>43132</c:v>
                </c:pt>
                <c:pt idx="62">
                  <c:v>43160</c:v>
                </c:pt>
                <c:pt idx="63">
                  <c:v>43191</c:v>
                </c:pt>
                <c:pt idx="64">
                  <c:v>43221</c:v>
                </c:pt>
                <c:pt idx="65">
                  <c:v>43252</c:v>
                </c:pt>
                <c:pt idx="66">
                  <c:v>43282</c:v>
                </c:pt>
                <c:pt idx="67">
                  <c:v>43313</c:v>
                </c:pt>
                <c:pt idx="68">
                  <c:v>43344</c:v>
                </c:pt>
                <c:pt idx="69">
                  <c:v>43374</c:v>
                </c:pt>
                <c:pt idx="70">
                  <c:v>43405</c:v>
                </c:pt>
                <c:pt idx="71">
                  <c:v>43435</c:v>
                </c:pt>
                <c:pt idx="72">
                  <c:v>43466</c:v>
                </c:pt>
                <c:pt idx="73">
                  <c:v>43497</c:v>
                </c:pt>
                <c:pt idx="74">
                  <c:v>43525</c:v>
                </c:pt>
                <c:pt idx="75">
                  <c:v>43556</c:v>
                </c:pt>
                <c:pt idx="76">
                  <c:v>43586</c:v>
                </c:pt>
                <c:pt idx="77">
                  <c:v>43617</c:v>
                </c:pt>
                <c:pt idx="78">
                  <c:v>43647</c:v>
                </c:pt>
                <c:pt idx="79">
                  <c:v>43678</c:v>
                </c:pt>
                <c:pt idx="80">
                  <c:v>43709</c:v>
                </c:pt>
                <c:pt idx="81">
                  <c:v>43739</c:v>
                </c:pt>
                <c:pt idx="82">
                  <c:v>43770</c:v>
                </c:pt>
                <c:pt idx="83">
                  <c:v>43800</c:v>
                </c:pt>
                <c:pt idx="84">
                  <c:v>43831</c:v>
                </c:pt>
                <c:pt idx="85">
                  <c:v>43862</c:v>
                </c:pt>
                <c:pt idx="86">
                  <c:v>43891</c:v>
                </c:pt>
                <c:pt idx="87">
                  <c:v>43922</c:v>
                </c:pt>
                <c:pt idx="88">
                  <c:v>43952</c:v>
                </c:pt>
                <c:pt idx="89">
                  <c:v>43983</c:v>
                </c:pt>
                <c:pt idx="90">
                  <c:v>44013</c:v>
                </c:pt>
                <c:pt idx="91">
                  <c:v>44044</c:v>
                </c:pt>
                <c:pt idx="92">
                  <c:v>44075</c:v>
                </c:pt>
                <c:pt idx="93">
                  <c:v>44105</c:v>
                </c:pt>
                <c:pt idx="94">
                  <c:v>44136</c:v>
                </c:pt>
                <c:pt idx="95">
                  <c:v>44166</c:v>
                </c:pt>
                <c:pt idx="96">
                  <c:v>44197</c:v>
                </c:pt>
                <c:pt idx="97">
                  <c:v>44228</c:v>
                </c:pt>
                <c:pt idx="98">
                  <c:v>44256</c:v>
                </c:pt>
                <c:pt idx="99">
                  <c:v>44287</c:v>
                </c:pt>
                <c:pt idx="100">
                  <c:v>44317</c:v>
                </c:pt>
                <c:pt idx="101">
                  <c:v>44348</c:v>
                </c:pt>
                <c:pt idx="102">
                  <c:v>44378</c:v>
                </c:pt>
                <c:pt idx="103">
                  <c:v>44409</c:v>
                </c:pt>
                <c:pt idx="104">
                  <c:v>44440</c:v>
                </c:pt>
                <c:pt idx="105">
                  <c:v>44470</c:v>
                </c:pt>
                <c:pt idx="106">
                  <c:v>44501</c:v>
                </c:pt>
                <c:pt idx="107">
                  <c:v>44531</c:v>
                </c:pt>
                <c:pt idx="108">
                  <c:v>44562</c:v>
                </c:pt>
                <c:pt idx="109">
                  <c:v>44593</c:v>
                </c:pt>
                <c:pt idx="110">
                  <c:v>44621</c:v>
                </c:pt>
                <c:pt idx="111">
                  <c:v>44652</c:v>
                </c:pt>
                <c:pt idx="112">
                  <c:v>44682</c:v>
                </c:pt>
                <c:pt idx="113">
                  <c:v>44713</c:v>
                </c:pt>
                <c:pt idx="114">
                  <c:v>44743</c:v>
                </c:pt>
                <c:pt idx="115">
                  <c:v>44774</c:v>
                </c:pt>
                <c:pt idx="116">
                  <c:v>44805</c:v>
                </c:pt>
                <c:pt idx="117">
                  <c:v>44835</c:v>
                </c:pt>
                <c:pt idx="118">
                  <c:v>44866</c:v>
                </c:pt>
                <c:pt idx="119">
                  <c:v>44896</c:v>
                </c:pt>
                <c:pt idx="120">
                  <c:v>44927</c:v>
                </c:pt>
                <c:pt idx="121">
                  <c:v>44958</c:v>
                </c:pt>
                <c:pt idx="122">
                  <c:v>44986</c:v>
                </c:pt>
                <c:pt idx="123">
                  <c:v>45017</c:v>
                </c:pt>
                <c:pt idx="124">
                  <c:v>45047</c:v>
                </c:pt>
                <c:pt idx="125">
                  <c:v>45078</c:v>
                </c:pt>
                <c:pt idx="126">
                  <c:v>45108</c:v>
                </c:pt>
                <c:pt idx="127">
                  <c:v>45139</c:v>
                </c:pt>
                <c:pt idx="128">
                  <c:v>45170</c:v>
                </c:pt>
                <c:pt idx="129">
                  <c:v>45200</c:v>
                </c:pt>
                <c:pt idx="130">
                  <c:v>45231</c:v>
                </c:pt>
                <c:pt idx="131">
                  <c:v>45261</c:v>
                </c:pt>
                <c:pt idx="132">
                  <c:v>45292</c:v>
                </c:pt>
                <c:pt idx="133">
                  <c:v>45323</c:v>
                </c:pt>
                <c:pt idx="134">
                  <c:v>45352</c:v>
                </c:pt>
                <c:pt idx="135">
                  <c:v>45383</c:v>
                </c:pt>
                <c:pt idx="136">
                  <c:v>45413</c:v>
                </c:pt>
                <c:pt idx="137">
                  <c:v>45444</c:v>
                </c:pt>
                <c:pt idx="138">
                  <c:v>45474</c:v>
                </c:pt>
                <c:pt idx="139">
                  <c:v>45505</c:v>
                </c:pt>
                <c:pt idx="140">
                  <c:v>45536</c:v>
                </c:pt>
                <c:pt idx="141">
                  <c:v>45566</c:v>
                </c:pt>
                <c:pt idx="142">
                  <c:v>45597</c:v>
                </c:pt>
                <c:pt idx="143">
                  <c:v>45627</c:v>
                </c:pt>
                <c:pt idx="144">
                  <c:v>45658</c:v>
                </c:pt>
                <c:pt idx="145">
                  <c:v>45689</c:v>
                </c:pt>
                <c:pt idx="146">
                  <c:v>45717</c:v>
                </c:pt>
                <c:pt idx="147">
                  <c:v>45748</c:v>
                </c:pt>
                <c:pt idx="148">
                  <c:v>45778</c:v>
                </c:pt>
                <c:pt idx="149">
                  <c:v>45809</c:v>
                </c:pt>
                <c:pt idx="150">
                  <c:v>45839</c:v>
                </c:pt>
                <c:pt idx="151">
                  <c:v>45870</c:v>
                </c:pt>
                <c:pt idx="152">
                  <c:v>45901</c:v>
                </c:pt>
                <c:pt idx="153">
                  <c:v>45931</c:v>
                </c:pt>
                <c:pt idx="154">
                  <c:v>45962</c:v>
                </c:pt>
                <c:pt idx="155">
                  <c:v>45992</c:v>
                </c:pt>
                <c:pt idx="156">
                  <c:v>46023</c:v>
                </c:pt>
                <c:pt idx="157">
                  <c:v>46054</c:v>
                </c:pt>
                <c:pt idx="158">
                  <c:v>46082</c:v>
                </c:pt>
                <c:pt idx="159">
                  <c:v>46113</c:v>
                </c:pt>
                <c:pt idx="160">
                  <c:v>46143</c:v>
                </c:pt>
                <c:pt idx="161">
                  <c:v>46174</c:v>
                </c:pt>
                <c:pt idx="162">
                  <c:v>46204</c:v>
                </c:pt>
                <c:pt idx="163">
                  <c:v>46235</c:v>
                </c:pt>
                <c:pt idx="164">
                  <c:v>46266</c:v>
                </c:pt>
                <c:pt idx="165">
                  <c:v>46296</c:v>
                </c:pt>
                <c:pt idx="166">
                  <c:v>46327</c:v>
                </c:pt>
                <c:pt idx="167">
                  <c:v>46357</c:v>
                </c:pt>
                <c:pt idx="168">
                  <c:v>46388</c:v>
                </c:pt>
                <c:pt idx="169">
                  <c:v>46419</c:v>
                </c:pt>
                <c:pt idx="170">
                  <c:v>46447</c:v>
                </c:pt>
                <c:pt idx="171">
                  <c:v>46478</c:v>
                </c:pt>
                <c:pt idx="172">
                  <c:v>46508</c:v>
                </c:pt>
                <c:pt idx="173">
                  <c:v>46539</c:v>
                </c:pt>
                <c:pt idx="174">
                  <c:v>46569</c:v>
                </c:pt>
                <c:pt idx="175">
                  <c:v>46600</c:v>
                </c:pt>
                <c:pt idx="176">
                  <c:v>46631</c:v>
                </c:pt>
                <c:pt idx="177">
                  <c:v>46661</c:v>
                </c:pt>
                <c:pt idx="178">
                  <c:v>46692</c:v>
                </c:pt>
                <c:pt idx="179">
                  <c:v>46722</c:v>
                </c:pt>
                <c:pt idx="180">
                  <c:v>46753</c:v>
                </c:pt>
                <c:pt idx="181">
                  <c:v>46784</c:v>
                </c:pt>
                <c:pt idx="182">
                  <c:v>46813</c:v>
                </c:pt>
                <c:pt idx="183">
                  <c:v>46844</c:v>
                </c:pt>
                <c:pt idx="184">
                  <c:v>46874</c:v>
                </c:pt>
                <c:pt idx="185">
                  <c:v>46905</c:v>
                </c:pt>
                <c:pt idx="186">
                  <c:v>46935</c:v>
                </c:pt>
                <c:pt idx="187">
                  <c:v>46966</c:v>
                </c:pt>
                <c:pt idx="188">
                  <c:v>46997</c:v>
                </c:pt>
                <c:pt idx="189">
                  <c:v>47027</c:v>
                </c:pt>
                <c:pt idx="190">
                  <c:v>47058</c:v>
                </c:pt>
                <c:pt idx="191">
                  <c:v>47088</c:v>
                </c:pt>
                <c:pt idx="192">
                  <c:v>47119</c:v>
                </c:pt>
                <c:pt idx="193">
                  <c:v>47150</c:v>
                </c:pt>
                <c:pt idx="194">
                  <c:v>47178</c:v>
                </c:pt>
                <c:pt idx="195">
                  <c:v>47209</c:v>
                </c:pt>
                <c:pt idx="196">
                  <c:v>47239</c:v>
                </c:pt>
                <c:pt idx="197">
                  <c:v>47270</c:v>
                </c:pt>
                <c:pt idx="198">
                  <c:v>47300</c:v>
                </c:pt>
                <c:pt idx="199">
                  <c:v>47331</c:v>
                </c:pt>
                <c:pt idx="200">
                  <c:v>47362</c:v>
                </c:pt>
                <c:pt idx="201">
                  <c:v>47392</c:v>
                </c:pt>
                <c:pt idx="202">
                  <c:v>47423</c:v>
                </c:pt>
                <c:pt idx="203">
                  <c:v>47453</c:v>
                </c:pt>
                <c:pt idx="204">
                  <c:v>47484</c:v>
                </c:pt>
                <c:pt idx="205">
                  <c:v>47515</c:v>
                </c:pt>
                <c:pt idx="206">
                  <c:v>47543</c:v>
                </c:pt>
                <c:pt idx="207">
                  <c:v>47574</c:v>
                </c:pt>
                <c:pt idx="208">
                  <c:v>47604</c:v>
                </c:pt>
                <c:pt idx="209">
                  <c:v>47635</c:v>
                </c:pt>
                <c:pt idx="210">
                  <c:v>47665</c:v>
                </c:pt>
                <c:pt idx="211">
                  <c:v>47696</c:v>
                </c:pt>
                <c:pt idx="212">
                  <c:v>47727</c:v>
                </c:pt>
                <c:pt idx="213">
                  <c:v>47757</c:v>
                </c:pt>
                <c:pt idx="214">
                  <c:v>47788</c:v>
                </c:pt>
                <c:pt idx="215">
                  <c:v>47818</c:v>
                </c:pt>
                <c:pt idx="216">
                  <c:v>47849</c:v>
                </c:pt>
                <c:pt idx="217">
                  <c:v>47880</c:v>
                </c:pt>
                <c:pt idx="218">
                  <c:v>47908</c:v>
                </c:pt>
                <c:pt idx="219">
                  <c:v>47939</c:v>
                </c:pt>
                <c:pt idx="220">
                  <c:v>47969</c:v>
                </c:pt>
                <c:pt idx="221">
                  <c:v>48000</c:v>
                </c:pt>
                <c:pt idx="222">
                  <c:v>48030</c:v>
                </c:pt>
                <c:pt idx="223">
                  <c:v>48061</c:v>
                </c:pt>
                <c:pt idx="224">
                  <c:v>48092</c:v>
                </c:pt>
                <c:pt idx="225">
                  <c:v>48122</c:v>
                </c:pt>
                <c:pt idx="226">
                  <c:v>48153</c:v>
                </c:pt>
                <c:pt idx="227">
                  <c:v>48183</c:v>
                </c:pt>
                <c:pt idx="228">
                  <c:v>48214</c:v>
                </c:pt>
                <c:pt idx="229">
                  <c:v>48245</c:v>
                </c:pt>
                <c:pt idx="230">
                  <c:v>48274</c:v>
                </c:pt>
                <c:pt idx="231">
                  <c:v>48305</c:v>
                </c:pt>
                <c:pt idx="232">
                  <c:v>48335</c:v>
                </c:pt>
                <c:pt idx="233">
                  <c:v>48366</c:v>
                </c:pt>
                <c:pt idx="234">
                  <c:v>48396</c:v>
                </c:pt>
                <c:pt idx="235">
                  <c:v>48427</c:v>
                </c:pt>
                <c:pt idx="236">
                  <c:v>48458</c:v>
                </c:pt>
                <c:pt idx="237">
                  <c:v>48488</c:v>
                </c:pt>
                <c:pt idx="238">
                  <c:v>48519</c:v>
                </c:pt>
                <c:pt idx="239">
                  <c:v>48549</c:v>
                </c:pt>
                <c:pt idx="240">
                  <c:v>48580</c:v>
                </c:pt>
                <c:pt idx="241">
                  <c:v>48611</c:v>
                </c:pt>
                <c:pt idx="242">
                  <c:v>48639</c:v>
                </c:pt>
                <c:pt idx="243">
                  <c:v>48670</c:v>
                </c:pt>
                <c:pt idx="244">
                  <c:v>48700</c:v>
                </c:pt>
                <c:pt idx="245">
                  <c:v>48731</c:v>
                </c:pt>
                <c:pt idx="246">
                  <c:v>48761</c:v>
                </c:pt>
                <c:pt idx="247">
                  <c:v>48792</c:v>
                </c:pt>
                <c:pt idx="248">
                  <c:v>48823</c:v>
                </c:pt>
                <c:pt idx="249">
                  <c:v>48853</c:v>
                </c:pt>
                <c:pt idx="250">
                  <c:v>48884</c:v>
                </c:pt>
                <c:pt idx="251">
                  <c:v>48914</c:v>
                </c:pt>
                <c:pt idx="252">
                  <c:v>48945</c:v>
                </c:pt>
                <c:pt idx="253">
                  <c:v>48976</c:v>
                </c:pt>
                <c:pt idx="254">
                  <c:v>49004</c:v>
                </c:pt>
                <c:pt idx="255">
                  <c:v>49035</c:v>
                </c:pt>
                <c:pt idx="256">
                  <c:v>49065</c:v>
                </c:pt>
                <c:pt idx="257">
                  <c:v>49096</c:v>
                </c:pt>
                <c:pt idx="258">
                  <c:v>49126</c:v>
                </c:pt>
                <c:pt idx="259">
                  <c:v>49157</c:v>
                </c:pt>
                <c:pt idx="260">
                  <c:v>49188</c:v>
                </c:pt>
                <c:pt idx="261">
                  <c:v>49218</c:v>
                </c:pt>
                <c:pt idx="262">
                  <c:v>49249</c:v>
                </c:pt>
                <c:pt idx="263">
                  <c:v>49279</c:v>
                </c:pt>
                <c:pt idx="264">
                  <c:v>49310</c:v>
                </c:pt>
                <c:pt idx="265">
                  <c:v>49341</c:v>
                </c:pt>
                <c:pt idx="266">
                  <c:v>49369</c:v>
                </c:pt>
                <c:pt idx="267">
                  <c:v>49400</c:v>
                </c:pt>
                <c:pt idx="268">
                  <c:v>49430</c:v>
                </c:pt>
                <c:pt idx="269">
                  <c:v>49461</c:v>
                </c:pt>
                <c:pt idx="270">
                  <c:v>49491</c:v>
                </c:pt>
                <c:pt idx="271">
                  <c:v>49522</c:v>
                </c:pt>
                <c:pt idx="272">
                  <c:v>49553</c:v>
                </c:pt>
                <c:pt idx="273">
                  <c:v>49583</c:v>
                </c:pt>
                <c:pt idx="274">
                  <c:v>49614</c:v>
                </c:pt>
                <c:pt idx="275">
                  <c:v>49644</c:v>
                </c:pt>
                <c:pt idx="276">
                  <c:v>49675</c:v>
                </c:pt>
                <c:pt idx="277">
                  <c:v>49706</c:v>
                </c:pt>
                <c:pt idx="278">
                  <c:v>49735</c:v>
                </c:pt>
                <c:pt idx="279">
                  <c:v>49766</c:v>
                </c:pt>
                <c:pt idx="280">
                  <c:v>49796</c:v>
                </c:pt>
                <c:pt idx="281">
                  <c:v>49827</c:v>
                </c:pt>
                <c:pt idx="282">
                  <c:v>49857</c:v>
                </c:pt>
                <c:pt idx="283">
                  <c:v>49888</c:v>
                </c:pt>
                <c:pt idx="284">
                  <c:v>49919</c:v>
                </c:pt>
                <c:pt idx="285">
                  <c:v>49949</c:v>
                </c:pt>
                <c:pt idx="286">
                  <c:v>49980</c:v>
                </c:pt>
                <c:pt idx="287">
                  <c:v>50010</c:v>
                </c:pt>
              </c:numCache>
            </c:numRef>
          </c:cat>
          <c:val>
            <c:numRef>
              <c:f>'Расчёт (ТН)'!$AI$6:$AI$293</c:f>
              <c:numCache>
                <c:formatCode>#\ ##0;;</c:formatCode>
                <c:ptCount val="28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numCache>
            </c:numRef>
          </c:val>
          <c:smooth val="0"/>
          <c:extLst>
            <c:ext xmlns:c16="http://schemas.microsoft.com/office/drawing/2014/chart" uri="{C3380CC4-5D6E-409C-BE32-E72D297353CC}">
              <c16:uniqueId val="{00000001-B964-4CA7-B9A5-13995C286E9E}"/>
            </c:ext>
          </c:extLst>
        </c:ser>
        <c:ser>
          <c:idx val="6"/>
          <c:order val="2"/>
          <c:tx>
            <c:strRef>
              <c:f>'Расчёт (ТН)'!$AJ$5</c:f>
              <c:strCache>
                <c:ptCount val="1"/>
                <c:pt idx="0">
                  <c:v>Край забор</c:v>
                </c:pt>
              </c:strCache>
            </c:strRef>
          </c:tx>
          <c:marker>
            <c:symbol val="none"/>
          </c:marker>
          <c:cat>
            <c:numRef>
              <c:f>'Расчёт (ТН)'!$C$6:$C$293</c:f>
              <c:numCache>
                <c:formatCode>mmm\-yy</c:formatCode>
                <c:ptCount val="288"/>
                <c:pt idx="0">
                  <c:v>41275</c:v>
                </c:pt>
                <c:pt idx="1">
                  <c:v>41306</c:v>
                </c:pt>
                <c:pt idx="2">
                  <c:v>41334</c:v>
                </c:pt>
                <c:pt idx="3">
                  <c:v>41365</c:v>
                </c:pt>
                <c:pt idx="4">
                  <c:v>41395</c:v>
                </c:pt>
                <c:pt idx="5">
                  <c:v>41426</c:v>
                </c:pt>
                <c:pt idx="6">
                  <c:v>41456</c:v>
                </c:pt>
                <c:pt idx="7">
                  <c:v>41487</c:v>
                </c:pt>
                <c:pt idx="8">
                  <c:v>41518</c:v>
                </c:pt>
                <c:pt idx="9">
                  <c:v>41548</c:v>
                </c:pt>
                <c:pt idx="10">
                  <c:v>41579</c:v>
                </c:pt>
                <c:pt idx="11">
                  <c:v>41609</c:v>
                </c:pt>
                <c:pt idx="12">
                  <c:v>41640</c:v>
                </c:pt>
                <c:pt idx="13">
                  <c:v>41671</c:v>
                </c:pt>
                <c:pt idx="14">
                  <c:v>41699</c:v>
                </c:pt>
                <c:pt idx="15">
                  <c:v>41730</c:v>
                </c:pt>
                <c:pt idx="16">
                  <c:v>41760</c:v>
                </c:pt>
                <c:pt idx="17">
                  <c:v>41791</c:v>
                </c:pt>
                <c:pt idx="18">
                  <c:v>41821</c:v>
                </c:pt>
                <c:pt idx="19">
                  <c:v>41852</c:v>
                </c:pt>
                <c:pt idx="20">
                  <c:v>41883</c:v>
                </c:pt>
                <c:pt idx="21">
                  <c:v>41913</c:v>
                </c:pt>
                <c:pt idx="22">
                  <c:v>41944</c:v>
                </c:pt>
                <c:pt idx="23">
                  <c:v>41974</c:v>
                </c:pt>
                <c:pt idx="24">
                  <c:v>42005</c:v>
                </c:pt>
                <c:pt idx="25">
                  <c:v>42036</c:v>
                </c:pt>
                <c:pt idx="26">
                  <c:v>42064</c:v>
                </c:pt>
                <c:pt idx="27">
                  <c:v>42095</c:v>
                </c:pt>
                <c:pt idx="28">
                  <c:v>42125</c:v>
                </c:pt>
                <c:pt idx="29">
                  <c:v>42156</c:v>
                </c:pt>
                <c:pt idx="30">
                  <c:v>42186</c:v>
                </c:pt>
                <c:pt idx="31">
                  <c:v>42217</c:v>
                </c:pt>
                <c:pt idx="32">
                  <c:v>42248</c:v>
                </c:pt>
                <c:pt idx="33">
                  <c:v>42278</c:v>
                </c:pt>
                <c:pt idx="34">
                  <c:v>42309</c:v>
                </c:pt>
                <c:pt idx="35">
                  <c:v>42339</c:v>
                </c:pt>
                <c:pt idx="36">
                  <c:v>42370</c:v>
                </c:pt>
                <c:pt idx="37">
                  <c:v>42401</c:v>
                </c:pt>
                <c:pt idx="38">
                  <c:v>42430</c:v>
                </c:pt>
                <c:pt idx="39">
                  <c:v>42461</c:v>
                </c:pt>
                <c:pt idx="40">
                  <c:v>42491</c:v>
                </c:pt>
                <c:pt idx="41">
                  <c:v>42522</c:v>
                </c:pt>
                <c:pt idx="42">
                  <c:v>42552</c:v>
                </c:pt>
                <c:pt idx="43">
                  <c:v>42583</c:v>
                </c:pt>
                <c:pt idx="44">
                  <c:v>42614</c:v>
                </c:pt>
                <c:pt idx="45">
                  <c:v>42644</c:v>
                </c:pt>
                <c:pt idx="46">
                  <c:v>42675</c:v>
                </c:pt>
                <c:pt idx="47">
                  <c:v>42705</c:v>
                </c:pt>
                <c:pt idx="48">
                  <c:v>42736</c:v>
                </c:pt>
                <c:pt idx="49">
                  <c:v>42767</c:v>
                </c:pt>
                <c:pt idx="50">
                  <c:v>42795</c:v>
                </c:pt>
                <c:pt idx="51">
                  <c:v>42826</c:v>
                </c:pt>
                <c:pt idx="52">
                  <c:v>42856</c:v>
                </c:pt>
                <c:pt idx="53">
                  <c:v>42887</c:v>
                </c:pt>
                <c:pt idx="54">
                  <c:v>42917</c:v>
                </c:pt>
                <c:pt idx="55">
                  <c:v>42948</c:v>
                </c:pt>
                <c:pt idx="56">
                  <c:v>42979</c:v>
                </c:pt>
                <c:pt idx="57">
                  <c:v>43009</c:v>
                </c:pt>
                <c:pt idx="58">
                  <c:v>43040</c:v>
                </c:pt>
                <c:pt idx="59">
                  <c:v>43070</c:v>
                </c:pt>
                <c:pt idx="60">
                  <c:v>43101</c:v>
                </c:pt>
                <c:pt idx="61">
                  <c:v>43132</c:v>
                </c:pt>
                <c:pt idx="62">
                  <c:v>43160</c:v>
                </c:pt>
                <c:pt idx="63">
                  <c:v>43191</c:v>
                </c:pt>
                <c:pt idx="64">
                  <c:v>43221</c:v>
                </c:pt>
                <c:pt idx="65">
                  <c:v>43252</c:v>
                </c:pt>
                <c:pt idx="66">
                  <c:v>43282</c:v>
                </c:pt>
                <c:pt idx="67">
                  <c:v>43313</c:v>
                </c:pt>
                <c:pt idx="68">
                  <c:v>43344</c:v>
                </c:pt>
                <c:pt idx="69">
                  <c:v>43374</c:v>
                </c:pt>
                <c:pt idx="70">
                  <c:v>43405</c:v>
                </c:pt>
                <c:pt idx="71">
                  <c:v>43435</c:v>
                </c:pt>
                <c:pt idx="72">
                  <c:v>43466</c:v>
                </c:pt>
                <c:pt idx="73">
                  <c:v>43497</c:v>
                </c:pt>
                <c:pt idx="74">
                  <c:v>43525</c:v>
                </c:pt>
                <c:pt idx="75">
                  <c:v>43556</c:v>
                </c:pt>
                <c:pt idx="76">
                  <c:v>43586</c:v>
                </c:pt>
                <c:pt idx="77">
                  <c:v>43617</c:v>
                </c:pt>
                <c:pt idx="78">
                  <c:v>43647</c:v>
                </c:pt>
                <c:pt idx="79">
                  <c:v>43678</c:v>
                </c:pt>
                <c:pt idx="80">
                  <c:v>43709</c:v>
                </c:pt>
                <c:pt idx="81">
                  <c:v>43739</c:v>
                </c:pt>
                <c:pt idx="82">
                  <c:v>43770</c:v>
                </c:pt>
                <c:pt idx="83">
                  <c:v>43800</c:v>
                </c:pt>
                <c:pt idx="84">
                  <c:v>43831</c:v>
                </c:pt>
                <c:pt idx="85">
                  <c:v>43862</c:v>
                </c:pt>
                <c:pt idx="86">
                  <c:v>43891</c:v>
                </c:pt>
                <c:pt idx="87">
                  <c:v>43922</c:v>
                </c:pt>
                <c:pt idx="88">
                  <c:v>43952</c:v>
                </c:pt>
                <c:pt idx="89">
                  <c:v>43983</c:v>
                </c:pt>
                <c:pt idx="90">
                  <c:v>44013</c:v>
                </c:pt>
                <c:pt idx="91">
                  <c:v>44044</c:v>
                </c:pt>
                <c:pt idx="92">
                  <c:v>44075</c:v>
                </c:pt>
                <c:pt idx="93">
                  <c:v>44105</c:v>
                </c:pt>
                <c:pt idx="94">
                  <c:v>44136</c:v>
                </c:pt>
                <c:pt idx="95">
                  <c:v>44166</c:v>
                </c:pt>
                <c:pt idx="96">
                  <c:v>44197</c:v>
                </c:pt>
                <c:pt idx="97">
                  <c:v>44228</c:v>
                </c:pt>
                <c:pt idx="98">
                  <c:v>44256</c:v>
                </c:pt>
                <c:pt idx="99">
                  <c:v>44287</c:v>
                </c:pt>
                <c:pt idx="100">
                  <c:v>44317</c:v>
                </c:pt>
                <c:pt idx="101">
                  <c:v>44348</c:v>
                </c:pt>
                <c:pt idx="102">
                  <c:v>44378</c:v>
                </c:pt>
                <c:pt idx="103">
                  <c:v>44409</c:v>
                </c:pt>
                <c:pt idx="104">
                  <c:v>44440</c:v>
                </c:pt>
                <c:pt idx="105">
                  <c:v>44470</c:v>
                </c:pt>
                <c:pt idx="106">
                  <c:v>44501</c:v>
                </c:pt>
                <c:pt idx="107">
                  <c:v>44531</c:v>
                </c:pt>
                <c:pt idx="108">
                  <c:v>44562</c:v>
                </c:pt>
                <c:pt idx="109">
                  <c:v>44593</c:v>
                </c:pt>
                <c:pt idx="110">
                  <c:v>44621</c:v>
                </c:pt>
                <c:pt idx="111">
                  <c:v>44652</c:v>
                </c:pt>
                <c:pt idx="112">
                  <c:v>44682</c:v>
                </c:pt>
                <c:pt idx="113">
                  <c:v>44713</c:v>
                </c:pt>
                <c:pt idx="114">
                  <c:v>44743</c:v>
                </c:pt>
                <c:pt idx="115">
                  <c:v>44774</c:v>
                </c:pt>
                <c:pt idx="116">
                  <c:v>44805</c:v>
                </c:pt>
                <c:pt idx="117">
                  <c:v>44835</c:v>
                </c:pt>
                <c:pt idx="118">
                  <c:v>44866</c:v>
                </c:pt>
                <c:pt idx="119">
                  <c:v>44896</c:v>
                </c:pt>
                <c:pt idx="120">
                  <c:v>44927</c:v>
                </c:pt>
                <c:pt idx="121">
                  <c:v>44958</c:v>
                </c:pt>
                <c:pt idx="122">
                  <c:v>44986</c:v>
                </c:pt>
                <c:pt idx="123">
                  <c:v>45017</c:v>
                </c:pt>
                <c:pt idx="124">
                  <c:v>45047</c:v>
                </c:pt>
                <c:pt idx="125">
                  <c:v>45078</c:v>
                </c:pt>
                <c:pt idx="126">
                  <c:v>45108</c:v>
                </c:pt>
                <c:pt idx="127">
                  <c:v>45139</c:v>
                </c:pt>
                <c:pt idx="128">
                  <c:v>45170</c:v>
                </c:pt>
                <c:pt idx="129">
                  <c:v>45200</c:v>
                </c:pt>
                <c:pt idx="130">
                  <c:v>45231</c:v>
                </c:pt>
                <c:pt idx="131">
                  <c:v>45261</c:v>
                </c:pt>
                <c:pt idx="132">
                  <c:v>45292</c:v>
                </c:pt>
                <c:pt idx="133">
                  <c:v>45323</c:v>
                </c:pt>
                <c:pt idx="134">
                  <c:v>45352</c:v>
                </c:pt>
                <c:pt idx="135">
                  <c:v>45383</c:v>
                </c:pt>
                <c:pt idx="136">
                  <c:v>45413</c:v>
                </c:pt>
                <c:pt idx="137">
                  <c:v>45444</c:v>
                </c:pt>
                <c:pt idx="138">
                  <c:v>45474</c:v>
                </c:pt>
                <c:pt idx="139">
                  <c:v>45505</c:v>
                </c:pt>
                <c:pt idx="140">
                  <c:v>45536</c:v>
                </c:pt>
                <c:pt idx="141">
                  <c:v>45566</c:v>
                </c:pt>
                <c:pt idx="142">
                  <c:v>45597</c:v>
                </c:pt>
                <c:pt idx="143">
                  <c:v>45627</c:v>
                </c:pt>
                <c:pt idx="144">
                  <c:v>45658</c:v>
                </c:pt>
                <c:pt idx="145">
                  <c:v>45689</c:v>
                </c:pt>
                <c:pt idx="146">
                  <c:v>45717</c:v>
                </c:pt>
                <c:pt idx="147">
                  <c:v>45748</c:v>
                </c:pt>
                <c:pt idx="148">
                  <c:v>45778</c:v>
                </c:pt>
                <c:pt idx="149">
                  <c:v>45809</c:v>
                </c:pt>
                <c:pt idx="150">
                  <c:v>45839</c:v>
                </c:pt>
                <c:pt idx="151">
                  <c:v>45870</c:v>
                </c:pt>
                <c:pt idx="152">
                  <c:v>45901</c:v>
                </c:pt>
                <c:pt idx="153">
                  <c:v>45931</c:v>
                </c:pt>
                <c:pt idx="154">
                  <c:v>45962</c:v>
                </c:pt>
                <c:pt idx="155">
                  <c:v>45992</c:v>
                </c:pt>
                <c:pt idx="156">
                  <c:v>46023</c:v>
                </c:pt>
                <c:pt idx="157">
                  <c:v>46054</c:v>
                </c:pt>
                <c:pt idx="158">
                  <c:v>46082</c:v>
                </c:pt>
                <c:pt idx="159">
                  <c:v>46113</c:v>
                </c:pt>
                <c:pt idx="160">
                  <c:v>46143</c:v>
                </c:pt>
                <c:pt idx="161">
                  <c:v>46174</c:v>
                </c:pt>
                <c:pt idx="162">
                  <c:v>46204</c:v>
                </c:pt>
                <c:pt idx="163">
                  <c:v>46235</c:v>
                </c:pt>
                <c:pt idx="164">
                  <c:v>46266</c:v>
                </c:pt>
                <c:pt idx="165">
                  <c:v>46296</c:v>
                </c:pt>
                <c:pt idx="166">
                  <c:v>46327</c:v>
                </c:pt>
                <c:pt idx="167">
                  <c:v>46357</c:v>
                </c:pt>
                <c:pt idx="168">
                  <c:v>46388</c:v>
                </c:pt>
                <c:pt idx="169">
                  <c:v>46419</c:v>
                </c:pt>
                <c:pt idx="170">
                  <c:v>46447</c:v>
                </c:pt>
                <c:pt idx="171">
                  <c:v>46478</c:v>
                </c:pt>
                <c:pt idx="172">
                  <c:v>46508</c:v>
                </c:pt>
                <c:pt idx="173">
                  <c:v>46539</c:v>
                </c:pt>
                <c:pt idx="174">
                  <c:v>46569</c:v>
                </c:pt>
                <c:pt idx="175">
                  <c:v>46600</c:v>
                </c:pt>
                <c:pt idx="176">
                  <c:v>46631</c:v>
                </c:pt>
                <c:pt idx="177">
                  <c:v>46661</c:v>
                </c:pt>
                <c:pt idx="178">
                  <c:v>46692</c:v>
                </c:pt>
                <c:pt idx="179">
                  <c:v>46722</c:v>
                </c:pt>
                <c:pt idx="180">
                  <c:v>46753</c:v>
                </c:pt>
                <c:pt idx="181">
                  <c:v>46784</c:v>
                </c:pt>
                <c:pt idx="182">
                  <c:v>46813</c:v>
                </c:pt>
                <c:pt idx="183">
                  <c:v>46844</c:v>
                </c:pt>
                <c:pt idx="184">
                  <c:v>46874</c:v>
                </c:pt>
                <c:pt idx="185">
                  <c:v>46905</c:v>
                </c:pt>
                <c:pt idx="186">
                  <c:v>46935</c:v>
                </c:pt>
                <c:pt idx="187">
                  <c:v>46966</c:v>
                </c:pt>
                <c:pt idx="188">
                  <c:v>46997</c:v>
                </c:pt>
                <c:pt idx="189">
                  <c:v>47027</c:v>
                </c:pt>
                <c:pt idx="190">
                  <c:v>47058</c:v>
                </c:pt>
                <c:pt idx="191">
                  <c:v>47088</c:v>
                </c:pt>
                <c:pt idx="192">
                  <c:v>47119</c:v>
                </c:pt>
                <c:pt idx="193">
                  <c:v>47150</c:v>
                </c:pt>
                <c:pt idx="194">
                  <c:v>47178</c:v>
                </c:pt>
                <c:pt idx="195">
                  <c:v>47209</c:v>
                </c:pt>
                <c:pt idx="196">
                  <c:v>47239</c:v>
                </c:pt>
                <c:pt idx="197">
                  <c:v>47270</c:v>
                </c:pt>
                <c:pt idx="198">
                  <c:v>47300</c:v>
                </c:pt>
                <c:pt idx="199">
                  <c:v>47331</c:v>
                </c:pt>
                <c:pt idx="200">
                  <c:v>47362</c:v>
                </c:pt>
                <c:pt idx="201">
                  <c:v>47392</c:v>
                </c:pt>
                <c:pt idx="202">
                  <c:v>47423</c:v>
                </c:pt>
                <c:pt idx="203">
                  <c:v>47453</c:v>
                </c:pt>
                <c:pt idx="204">
                  <c:v>47484</c:v>
                </c:pt>
                <c:pt idx="205">
                  <c:v>47515</c:v>
                </c:pt>
                <c:pt idx="206">
                  <c:v>47543</c:v>
                </c:pt>
                <c:pt idx="207">
                  <c:v>47574</c:v>
                </c:pt>
                <c:pt idx="208">
                  <c:v>47604</c:v>
                </c:pt>
                <c:pt idx="209">
                  <c:v>47635</c:v>
                </c:pt>
                <c:pt idx="210">
                  <c:v>47665</c:v>
                </c:pt>
                <c:pt idx="211">
                  <c:v>47696</c:v>
                </c:pt>
                <c:pt idx="212">
                  <c:v>47727</c:v>
                </c:pt>
                <c:pt idx="213">
                  <c:v>47757</c:v>
                </c:pt>
                <c:pt idx="214">
                  <c:v>47788</c:v>
                </c:pt>
                <c:pt idx="215">
                  <c:v>47818</c:v>
                </c:pt>
                <c:pt idx="216">
                  <c:v>47849</c:v>
                </c:pt>
                <c:pt idx="217">
                  <c:v>47880</c:v>
                </c:pt>
                <c:pt idx="218">
                  <c:v>47908</c:v>
                </c:pt>
                <c:pt idx="219">
                  <c:v>47939</c:v>
                </c:pt>
                <c:pt idx="220">
                  <c:v>47969</c:v>
                </c:pt>
                <c:pt idx="221">
                  <c:v>48000</c:v>
                </c:pt>
                <c:pt idx="222">
                  <c:v>48030</c:v>
                </c:pt>
                <c:pt idx="223">
                  <c:v>48061</c:v>
                </c:pt>
                <c:pt idx="224">
                  <c:v>48092</c:v>
                </c:pt>
                <c:pt idx="225">
                  <c:v>48122</c:v>
                </c:pt>
                <c:pt idx="226">
                  <c:v>48153</c:v>
                </c:pt>
                <c:pt idx="227">
                  <c:v>48183</c:v>
                </c:pt>
                <c:pt idx="228">
                  <c:v>48214</c:v>
                </c:pt>
                <c:pt idx="229">
                  <c:v>48245</c:v>
                </c:pt>
                <c:pt idx="230">
                  <c:v>48274</c:v>
                </c:pt>
                <c:pt idx="231">
                  <c:v>48305</c:v>
                </c:pt>
                <c:pt idx="232">
                  <c:v>48335</c:v>
                </c:pt>
                <c:pt idx="233">
                  <c:v>48366</c:v>
                </c:pt>
                <c:pt idx="234">
                  <c:v>48396</c:v>
                </c:pt>
                <c:pt idx="235">
                  <c:v>48427</c:v>
                </c:pt>
                <c:pt idx="236">
                  <c:v>48458</c:v>
                </c:pt>
                <c:pt idx="237">
                  <c:v>48488</c:v>
                </c:pt>
                <c:pt idx="238">
                  <c:v>48519</c:v>
                </c:pt>
                <c:pt idx="239">
                  <c:v>48549</c:v>
                </c:pt>
                <c:pt idx="240">
                  <c:v>48580</c:v>
                </c:pt>
                <c:pt idx="241">
                  <c:v>48611</c:v>
                </c:pt>
                <c:pt idx="242">
                  <c:v>48639</c:v>
                </c:pt>
                <c:pt idx="243">
                  <c:v>48670</c:v>
                </c:pt>
                <c:pt idx="244">
                  <c:v>48700</c:v>
                </c:pt>
                <c:pt idx="245">
                  <c:v>48731</c:v>
                </c:pt>
                <c:pt idx="246">
                  <c:v>48761</c:v>
                </c:pt>
                <c:pt idx="247">
                  <c:v>48792</c:v>
                </c:pt>
                <c:pt idx="248">
                  <c:v>48823</c:v>
                </c:pt>
                <c:pt idx="249">
                  <c:v>48853</c:v>
                </c:pt>
                <c:pt idx="250">
                  <c:v>48884</c:v>
                </c:pt>
                <c:pt idx="251">
                  <c:v>48914</c:v>
                </c:pt>
                <c:pt idx="252">
                  <c:v>48945</c:v>
                </c:pt>
                <c:pt idx="253">
                  <c:v>48976</c:v>
                </c:pt>
                <c:pt idx="254">
                  <c:v>49004</c:v>
                </c:pt>
                <c:pt idx="255">
                  <c:v>49035</c:v>
                </c:pt>
                <c:pt idx="256">
                  <c:v>49065</c:v>
                </c:pt>
                <c:pt idx="257">
                  <c:v>49096</c:v>
                </c:pt>
                <c:pt idx="258">
                  <c:v>49126</c:v>
                </c:pt>
                <c:pt idx="259">
                  <c:v>49157</c:v>
                </c:pt>
                <c:pt idx="260">
                  <c:v>49188</c:v>
                </c:pt>
                <c:pt idx="261">
                  <c:v>49218</c:v>
                </c:pt>
                <c:pt idx="262">
                  <c:v>49249</c:v>
                </c:pt>
                <c:pt idx="263">
                  <c:v>49279</c:v>
                </c:pt>
                <c:pt idx="264">
                  <c:v>49310</c:v>
                </c:pt>
                <c:pt idx="265">
                  <c:v>49341</c:v>
                </c:pt>
                <c:pt idx="266">
                  <c:v>49369</c:v>
                </c:pt>
                <c:pt idx="267">
                  <c:v>49400</c:v>
                </c:pt>
                <c:pt idx="268">
                  <c:v>49430</c:v>
                </c:pt>
                <c:pt idx="269">
                  <c:v>49461</c:v>
                </c:pt>
                <c:pt idx="270">
                  <c:v>49491</c:v>
                </c:pt>
                <c:pt idx="271">
                  <c:v>49522</c:v>
                </c:pt>
                <c:pt idx="272">
                  <c:v>49553</c:v>
                </c:pt>
                <c:pt idx="273">
                  <c:v>49583</c:v>
                </c:pt>
                <c:pt idx="274">
                  <c:v>49614</c:v>
                </c:pt>
                <c:pt idx="275">
                  <c:v>49644</c:v>
                </c:pt>
                <c:pt idx="276">
                  <c:v>49675</c:v>
                </c:pt>
                <c:pt idx="277">
                  <c:v>49706</c:v>
                </c:pt>
                <c:pt idx="278">
                  <c:v>49735</c:v>
                </c:pt>
                <c:pt idx="279">
                  <c:v>49766</c:v>
                </c:pt>
                <c:pt idx="280">
                  <c:v>49796</c:v>
                </c:pt>
                <c:pt idx="281">
                  <c:v>49827</c:v>
                </c:pt>
                <c:pt idx="282">
                  <c:v>49857</c:v>
                </c:pt>
                <c:pt idx="283">
                  <c:v>49888</c:v>
                </c:pt>
                <c:pt idx="284">
                  <c:v>49919</c:v>
                </c:pt>
                <c:pt idx="285">
                  <c:v>49949</c:v>
                </c:pt>
                <c:pt idx="286">
                  <c:v>49980</c:v>
                </c:pt>
                <c:pt idx="287">
                  <c:v>50010</c:v>
                </c:pt>
              </c:numCache>
            </c:numRef>
          </c:cat>
          <c:val>
            <c:numRef>
              <c:f>'Расчёт (ТН)'!$AJ$6:$AJ$293</c:f>
              <c:numCache>
                <c:formatCode>#\ ##0;;</c:formatCode>
                <c:ptCount val="28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numCache>
            </c:numRef>
          </c:val>
          <c:smooth val="0"/>
          <c:extLst>
            <c:ext xmlns:c16="http://schemas.microsoft.com/office/drawing/2014/chart" uri="{C3380CC4-5D6E-409C-BE32-E72D297353CC}">
              <c16:uniqueId val="{00000002-B964-4CA7-B9A5-13995C286E9E}"/>
            </c:ext>
          </c:extLst>
        </c:ser>
        <c:ser>
          <c:idx val="0"/>
          <c:order val="3"/>
          <c:tx>
            <c:strRef>
              <c:f>'Расчёт (ТН)'!$AK$5</c:f>
              <c:strCache>
                <c:ptCount val="1"/>
                <c:pt idx="0">
                  <c:v>Экспресс исх</c:v>
                </c:pt>
              </c:strCache>
            </c:strRef>
          </c:tx>
          <c:marker>
            <c:symbol val="none"/>
          </c:marker>
          <c:cat>
            <c:numRef>
              <c:f>'Расчёт (ТН)'!$C$6:$C$293</c:f>
              <c:numCache>
                <c:formatCode>mmm\-yy</c:formatCode>
                <c:ptCount val="288"/>
                <c:pt idx="0">
                  <c:v>41275</c:v>
                </c:pt>
                <c:pt idx="1">
                  <c:v>41306</c:v>
                </c:pt>
                <c:pt idx="2">
                  <c:v>41334</c:v>
                </c:pt>
                <c:pt idx="3">
                  <c:v>41365</c:v>
                </c:pt>
                <c:pt idx="4">
                  <c:v>41395</c:v>
                </c:pt>
                <c:pt idx="5">
                  <c:v>41426</c:v>
                </c:pt>
                <c:pt idx="6">
                  <c:v>41456</c:v>
                </c:pt>
                <c:pt idx="7">
                  <c:v>41487</c:v>
                </c:pt>
                <c:pt idx="8">
                  <c:v>41518</c:v>
                </c:pt>
                <c:pt idx="9">
                  <c:v>41548</c:v>
                </c:pt>
                <c:pt idx="10">
                  <c:v>41579</c:v>
                </c:pt>
                <c:pt idx="11">
                  <c:v>41609</c:v>
                </c:pt>
                <c:pt idx="12">
                  <c:v>41640</c:v>
                </c:pt>
                <c:pt idx="13">
                  <c:v>41671</c:v>
                </c:pt>
                <c:pt idx="14">
                  <c:v>41699</c:v>
                </c:pt>
                <c:pt idx="15">
                  <c:v>41730</c:v>
                </c:pt>
                <c:pt idx="16">
                  <c:v>41760</c:v>
                </c:pt>
                <c:pt idx="17">
                  <c:v>41791</c:v>
                </c:pt>
                <c:pt idx="18">
                  <c:v>41821</c:v>
                </c:pt>
                <c:pt idx="19">
                  <c:v>41852</c:v>
                </c:pt>
                <c:pt idx="20">
                  <c:v>41883</c:v>
                </c:pt>
                <c:pt idx="21">
                  <c:v>41913</c:v>
                </c:pt>
                <c:pt idx="22">
                  <c:v>41944</c:v>
                </c:pt>
                <c:pt idx="23">
                  <c:v>41974</c:v>
                </c:pt>
                <c:pt idx="24">
                  <c:v>42005</c:v>
                </c:pt>
                <c:pt idx="25">
                  <c:v>42036</c:v>
                </c:pt>
                <c:pt idx="26">
                  <c:v>42064</c:v>
                </c:pt>
                <c:pt idx="27">
                  <c:v>42095</c:v>
                </c:pt>
                <c:pt idx="28">
                  <c:v>42125</c:v>
                </c:pt>
                <c:pt idx="29">
                  <c:v>42156</c:v>
                </c:pt>
                <c:pt idx="30">
                  <c:v>42186</c:v>
                </c:pt>
                <c:pt idx="31">
                  <c:v>42217</c:v>
                </c:pt>
                <c:pt idx="32">
                  <c:v>42248</c:v>
                </c:pt>
                <c:pt idx="33">
                  <c:v>42278</c:v>
                </c:pt>
                <c:pt idx="34">
                  <c:v>42309</c:v>
                </c:pt>
                <c:pt idx="35">
                  <c:v>42339</c:v>
                </c:pt>
                <c:pt idx="36">
                  <c:v>42370</c:v>
                </c:pt>
                <c:pt idx="37">
                  <c:v>42401</c:v>
                </c:pt>
                <c:pt idx="38">
                  <c:v>42430</c:v>
                </c:pt>
                <c:pt idx="39">
                  <c:v>42461</c:v>
                </c:pt>
                <c:pt idx="40">
                  <c:v>42491</c:v>
                </c:pt>
                <c:pt idx="41">
                  <c:v>42522</c:v>
                </c:pt>
                <c:pt idx="42">
                  <c:v>42552</c:v>
                </c:pt>
                <c:pt idx="43">
                  <c:v>42583</c:v>
                </c:pt>
                <c:pt idx="44">
                  <c:v>42614</c:v>
                </c:pt>
                <c:pt idx="45">
                  <c:v>42644</c:v>
                </c:pt>
                <c:pt idx="46">
                  <c:v>42675</c:v>
                </c:pt>
                <c:pt idx="47">
                  <c:v>42705</c:v>
                </c:pt>
                <c:pt idx="48">
                  <c:v>42736</c:v>
                </c:pt>
                <c:pt idx="49">
                  <c:v>42767</c:v>
                </c:pt>
                <c:pt idx="50">
                  <c:v>42795</c:v>
                </c:pt>
                <c:pt idx="51">
                  <c:v>42826</c:v>
                </c:pt>
                <c:pt idx="52">
                  <c:v>42856</c:v>
                </c:pt>
                <c:pt idx="53">
                  <c:v>42887</c:v>
                </c:pt>
                <c:pt idx="54">
                  <c:v>42917</c:v>
                </c:pt>
                <c:pt idx="55">
                  <c:v>42948</c:v>
                </c:pt>
                <c:pt idx="56">
                  <c:v>42979</c:v>
                </c:pt>
                <c:pt idx="57">
                  <c:v>43009</c:v>
                </c:pt>
                <c:pt idx="58">
                  <c:v>43040</c:v>
                </c:pt>
                <c:pt idx="59">
                  <c:v>43070</c:v>
                </c:pt>
                <c:pt idx="60">
                  <c:v>43101</c:v>
                </c:pt>
                <c:pt idx="61">
                  <c:v>43132</c:v>
                </c:pt>
                <c:pt idx="62">
                  <c:v>43160</c:v>
                </c:pt>
                <c:pt idx="63">
                  <c:v>43191</c:v>
                </c:pt>
                <c:pt idx="64">
                  <c:v>43221</c:v>
                </c:pt>
                <c:pt idx="65">
                  <c:v>43252</c:v>
                </c:pt>
                <c:pt idx="66">
                  <c:v>43282</c:v>
                </c:pt>
                <c:pt idx="67">
                  <c:v>43313</c:v>
                </c:pt>
                <c:pt idx="68">
                  <c:v>43344</c:v>
                </c:pt>
                <c:pt idx="69">
                  <c:v>43374</c:v>
                </c:pt>
                <c:pt idx="70">
                  <c:v>43405</c:v>
                </c:pt>
                <c:pt idx="71">
                  <c:v>43435</c:v>
                </c:pt>
                <c:pt idx="72">
                  <c:v>43466</c:v>
                </c:pt>
                <c:pt idx="73">
                  <c:v>43497</c:v>
                </c:pt>
                <c:pt idx="74">
                  <c:v>43525</c:v>
                </c:pt>
                <c:pt idx="75">
                  <c:v>43556</c:v>
                </c:pt>
                <c:pt idx="76">
                  <c:v>43586</c:v>
                </c:pt>
                <c:pt idx="77">
                  <c:v>43617</c:v>
                </c:pt>
                <c:pt idx="78">
                  <c:v>43647</c:v>
                </c:pt>
                <c:pt idx="79">
                  <c:v>43678</c:v>
                </c:pt>
                <c:pt idx="80">
                  <c:v>43709</c:v>
                </c:pt>
                <c:pt idx="81">
                  <c:v>43739</c:v>
                </c:pt>
                <c:pt idx="82">
                  <c:v>43770</c:v>
                </c:pt>
                <c:pt idx="83">
                  <c:v>43800</c:v>
                </c:pt>
                <c:pt idx="84">
                  <c:v>43831</c:v>
                </c:pt>
                <c:pt idx="85">
                  <c:v>43862</c:v>
                </c:pt>
                <c:pt idx="86">
                  <c:v>43891</c:v>
                </c:pt>
                <c:pt idx="87">
                  <c:v>43922</c:v>
                </c:pt>
                <c:pt idx="88">
                  <c:v>43952</c:v>
                </c:pt>
                <c:pt idx="89">
                  <c:v>43983</c:v>
                </c:pt>
                <c:pt idx="90">
                  <c:v>44013</c:v>
                </c:pt>
                <c:pt idx="91">
                  <c:v>44044</c:v>
                </c:pt>
                <c:pt idx="92">
                  <c:v>44075</c:v>
                </c:pt>
                <c:pt idx="93">
                  <c:v>44105</c:v>
                </c:pt>
                <c:pt idx="94">
                  <c:v>44136</c:v>
                </c:pt>
                <c:pt idx="95">
                  <c:v>44166</c:v>
                </c:pt>
                <c:pt idx="96">
                  <c:v>44197</c:v>
                </c:pt>
                <c:pt idx="97">
                  <c:v>44228</c:v>
                </c:pt>
                <c:pt idx="98">
                  <c:v>44256</c:v>
                </c:pt>
                <c:pt idx="99">
                  <c:v>44287</c:v>
                </c:pt>
                <c:pt idx="100">
                  <c:v>44317</c:v>
                </c:pt>
                <c:pt idx="101">
                  <c:v>44348</c:v>
                </c:pt>
                <c:pt idx="102">
                  <c:v>44378</c:v>
                </c:pt>
                <c:pt idx="103">
                  <c:v>44409</c:v>
                </c:pt>
                <c:pt idx="104">
                  <c:v>44440</c:v>
                </c:pt>
                <c:pt idx="105">
                  <c:v>44470</c:v>
                </c:pt>
                <c:pt idx="106">
                  <c:v>44501</c:v>
                </c:pt>
                <c:pt idx="107">
                  <c:v>44531</c:v>
                </c:pt>
                <c:pt idx="108">
                  <c:v>44562</c:v>
                </c:pt>
                <c:pt idx="109">
                  <c:v>44593</c:v>
                </c:pt>
                <c:pt idx="110">
                  <c:v>44621</c:v>
                </c:pt>
                <c:pt idx="111">
                  <c:v>44652</c:v>
                </c:pt>
                <c:pt idx="112">
                  <c:v>44682</c:v>
                </c:pt>
                <c:pt idx="113">
                  <c:v>44713</c:v>
                </c:pt>
                <c:pt idx="114">
                  <c:v>44743</c:v>
                </c:pt>
                <c:pt idx="115">
                  <c:v>44774</c:v>
                </c:pt>
                <c:pt idx="116">
                  <c:v>44805</c:v>
                </c:pt>
                <c:pt idx="117">
                  <c:v>44835</c:v>
                </c:pt>
                <c:pt idx="118">
                  <c:v>44866</c:v>
                </c:pt>
                <c:pt idx="119">
                  <c:v>44896</c:v>
                </c:pt>
                <c:pt idx="120">
                  <c:v>44927</c:v>
                </c:pt>
                <c:pt idx="121">
                  <c:v>44958</c:v>
                </c:pt>
                <c:pt idx="122">
                  <c:v>44986</c:v>
                </c:pt>
                <c:pt idx="123">
                  <c:v>45017</c:v>
                </c:pt>
                <c:pt idx="124">
                  <c:v>45047</c:v>
                </c:pt>
                <c:pt idx="125">
                  <c:v>45078</c:v>
                </c:pt>
                <c:pt idx="126">
                  <c:v>45108</c:v>
                </c:pt>
                <c:pt idx="127">
                  <c:v>45139</c:v>
                </c:pt>
                <c:pt idx="128">
                  <c:v>45170</c:v>
                </c:pt>
                <c:pt idx="129">
                  <c:v>45200</c:v>
                </c:pt>
                <c:pt idx="130">
                  <c:v>45231</c:v>
                </c:pt>
                <c:pt idx="131">
                  <c:v>45261</c:v>
                </c:pt>
                <c:pt idx="132">
                  <c:v>45292</c:v>
                </c:pt>
                <c:pt idx="133">
                  <c:v>45323</c:v>
                </c:pt>
                <c:pt idx="134">
                  <c:v>45352</c:v>
                </c:pt>
                <c:pt idx="135">
                  <c:v>45383</c:v>
                </c:pt>
                <c:pt idx="136">
                  <c:v>45413</c:v>
                </c:pt>
                <c:pt idx="137">
                  <c:v>45444</c:v>
                </c:pt>
                <c:pt idx="138">
                  <c:v>45474</c:v>
                </c:pt>
                <c:pt idx="139">
                  <c:v>45505</c:v>
                </c:pt>
                <c:pt idx="140">
                  <c:v>45536</c:v>
                </c:pt>
                <c:pt idx="141">
                  <c:v>45566</c:v>
                </c:pt>
                <c:pt idx="142">
                  <c:v>45597</c:v>
                </c:pt>
                <c:pt idx="143">
                  <c:v>45627</c:v>
                </c:pt>
                <c:pt idx="144">
                  <c:v>45658</c:v>
                </c:pt>
                <c:pt idx="145">
                  <c:v>45689</c:v>
                </c:pt>
                <c:pt idx="146">
                  <c:v>45717</c:v>
                </c:pt>
                <c:pt idx="147">
                  <c:v>45748</c:v>
                </c:pt>
                <c:pt idx="148">
                  <c:v>45778</c:v>
                </c:pt>
                <c:pt idx="149">
                  <c:v>45809</c:v>
                </c:pt>
                <c:pt idx="150">
                  <c:v>45839</c:v>
                </c:pt>
                <c:pt idx="151">
                  <c:v>45870</c:v>
                </c:pt>
                <c:pt idx="152">
                  <c:v>45901</c:v>
                </c:pt>
                <c:pt idx="153">
                  <c:v>45931</c:v>
                </c:pt>
                <c:pt idx="154">
                  <c:v>45962</c:v>
                </c:pt>
                <c:pt idx="155">
                  <c:v>45992</c:v>
                </c:pt>
                <c:pt idx="156">
                  <c:v>46023</c:v>
                </c:pt>
                <c:pt idx="157">
                  <c:v>46054</c:v>
                </c:pt>
                <c:pt idx="158">
                  <c:v>46082</c:v>
                </c:pt>
                <c:pt idx="159">
                  <c:v>46113</c:v>
                </c:pt>
                <c:pt idx="160">
                  <c:v>46143</c:v>
                </c:pt>
                <c:pt idx="161">
                  <c:v>46174</c:v>
                </c:pt>
                <c:pt idx="162">
                  <c:v>46204</c:v>
                </c:pt>
                <c:pt idx="163">
                  <c:v>46235</c:v>
                </c:pt>
                <c:pt idx="164">
                  <c:v>46266</c:v>
                </c:pt>
                <c:pt idx="165">
                  <c:v>46296</c:v>
                </c:pt>
                <c:pt idx="166">
                  <c:v>46327</c:v>
                </c:pt>
                <c:pt idx="167">
                  <c:v>46357</c:v>
                </c:pt>
                <c:pt idx="168">
                  <c:v>46388</c:v>
                </c:pt>
                <c:pt idx="169">
                  <c:v>46419</c:v>
                </c:pt>
                <c:pt idx="170">
                  <c:v>46447</c:v>
                </c:pt>
                <c:pt idx="171">
                  <c:v>46478</c:v>
                </c:pt>
                <c:pt idx="172">
                  <c:v>46508</c:v>
                </c:pt>
                <c:pt idx="173">
                  <c:v>46539</c:v>
                </c:pt>
                <c:pt idx="174">
                  <c:v>46569</c:v>
                </c:pt>
                <c:pt idx="175">
                  <c:v>46600</c:v>
                </c:pt>
                <c:pt idx="176">
                  <c:v>46631</c:v>
                </c:pt>
                <c:pt idx="177">
                  <c:v>46661</c:v>
                </c:pt>
                <c:pt idx="178">
                  <c:v>46692</c:v>
                </c:pt>
                <c:pt idx="179">
                  <c:v>46722</c:v>
                </c:pt>
                <c:pt idx="180">
                  <c:v>46753</c:v>
                </c:pt>
                <c:pt idx="181">
                  <c:v>46784</c:v>
                </c:pt>
                <c:pt idx="182">
                  <c:v>46813</c:v>
                </c:pt>
                <c:pt idx="183">
                  <c:v>46844</c:v>
                </c:pt>
                <c:pt idx="184">
                  <c:v>46874</c:v>
                </c:pt>
                <c:pt idx="185">
                  <c:v>46905</c:v>
                </c:pt>
                <c:pt idx="186">
                  <c:v>46935</c:v>
                </c:pt>
                <c:pt idx="187">
                  <c:v>46966</c:v>
                </c:pt>
                <c:pt idx="188">
                  <c:v>46997</c:v>
                </c:pt>
                <c:pt idx="189">
                  <c:v>47027</c:v>
                </c:pt>
                <c:pt idx="190">
                  <c:v>47058</c:v>
                </c:pt>
                <c:pt idx="191">
                  <c:v>47088</c:v>
                </c:pt>
                <c:pt idx="192">
                  <c:v>47119</c:v>
                </c:pt>
                <c:pt idx="193">
                  <c:v>47150</c:v>
                </c:pt>
                <c:pt idx="194">
                  <c:v>47178</c:v>
                </c:pt>
                <c:pt idx="195">
                  <c:v>47209</c:v>
                </c:pt>
                <c:pt idx="196">
                  <c:v>47239</c:v>
                </c:pt>
                <c:pt idx="197">
                  <c:v>47270</c:v>
                </c:pt>
                <c:pt idx="198">
                  <c:v>47300</c:v>
                </c:pt>
                <c:pt idx="199">
                  <c:v>47331</c:v>
                </c:pt>
                <c:pt idx="200">
                  <c:v>47362</c:v>
                </c:pt>
                <c:pt idx="201">
                  <c:v>47392</c:v>
                </c:pt>
                <c:pt idx="202">
                  <c:v>47423</c:v>
                </c:pt>
                <c:pt idx="203">
                  <c:v>47453</c:v>
                </c:pt>
                <c:pt idx="204">
                  <c:v>47484</c:v>
                </c:pt>
                <c:pt idx="205">
                  <c:v>47515</c:v>
                </c:pt>
                <c:pt idx="206">
                  <c:v>47543</c:v>
                </c:pt>
                <c:pt idx="207">
                  <c:v>47574</c:v>
                </c:pt>
                <c:pt idx="208">
                  <c:v>47604</c:v>
                </c:pt>
                <c:pt idx="209">
                  <c:v>47635</c:v>
                </c:pt>
                <c:pt idx="210">
                  <c:v>47665</c:v>
                </c:pt>
                <c:pt idx="211">
                  <c:v>47696</c:v>
                </c:pt>
                <c:pt idx="212">
                  <c:v>47727</c:v>
                </c:pt>
                <c:pt idx="213">
                  <c:v>47757</c:v>
                </c:pt>
                <c:pt idx="214">
                  <c:v>47788</c:v>
                </c:pt>
                <c:pt idx="215">
                  <c:v>47818</c:v>
                </c:pt>
                <c:pt idx="216">
                  <c:v>47849</c:v>
                </c:pt>
                <c:pt idx="217">
                  <c:v>47880</c:v>
                </c:pt>
                <c:pt idx="218">
                  <c:v>47908</c:v>
                </c:pt>
                <c:pt idx="219">
                  <c:v>47939</c:v>
                </c:pt>
                <c:pt idx="220">
                  <c:v>47969</c:v>
                </c:pt>
                <c:pt idx="221">
                  <c:v>48000</c:v>
                </c:pt>
                <c:pt idx="222">
                  <c:v>48030</c:v>
                </c:pt>
                <c:pt idx="223">
                  <c:v>48061</c:v>
                </c:pt>
                <c:pt idx="224">
                  <c:v>48092</c:v>
                </c:pt>
                <c:pt idx="225">
                  <c:v>48122</c:v>
                </c:pt>
                <c:pt idx="226">
                  <c:v>48153</c:v>
                </c:pt>
                <c:pt idx="227">
                  <c:v>48183</c:v>
                </c:pt>
                <c:pt idx="228">
                  <c:v>48214</c:v>
                </c:pt>
                <c:pt idx="229">
                  <c:v>48245</c:v>
                </c:pt>
                <c:pt idx="230">
                  <c:v>48274</c:v>
                </c:pt>
                <c:pt idx="231">
                  <c:v>48305</c:v>
                </c:pt>
                <c:pt idx="232">
                  <c:v>48335</c:v>
                </c:pt>
                <c:pt idx="233">
                  <c:v>48366</c:v>
                </c:pt>
                <c:pt idx="234">
                  <c:v>48396</c:v>
                </c:pt>
                <c:pt idx="235">
                  <c:v>48427</c:v>
                </c:pt>
                <c:pt idx="236">
                  <c:v>48458</c:v>
                </c:pt>
                <c:pt idx="237">
                  <c:v>48488</c:v>
                </c:pt>
                <c:pt idx="238">
                  <c:v>48519</c:v>
                </c:pt>
                <c:pt idx="239">
                  <c:v>48549</c:v>
                </c:pt>
                <c:pt idx="240">
                  <c:v>48580</c:v>
                </c:pt>
                <c:pt idx="241">
                  <c:v>48611</c:v>
                </c:pt>
                <c:pt idx="242">
                  <c:v>48639</c:v>
                </c:pt>
                <c:pt idx="243">
                  <c:v>48670</c:v>
                </c:pt>
                <c:pt idx="244">
                  <c:v>48700</c:v>
                </c:pt>
                <c:pt idx="245">
                  <c:v>48731</c:v>
                </c:pt>
                <c:pt idx="246">
                  <c:v>48761</c:v>
                </c:pt>
                <c:pt idx="247">
                  <c:v>48792</c:v>
                </c:pt>
                <c:pt idx="248">
                  <c:v>48823</c:v>
                </c:pt>
                <c:pt idx="249">
                  <c:v>48853</c:v>
                </c:pt>
                <c:pt idx="250">
                  <c:v>48884</c:v>
                </c:pt>
                <c:pt idx="251">
                  <c:v>48914</c:v>
                </c:pt>
                <c:pt idx="252">
                  <c:v>48945</c:v>
                </c:pt>
                <c:pt idx="253">
                  <c:v>48976</c:v>
                </c:pt>
                <c:pt idx="254">
                  <c:v>49004</c:v>
                </c:pt>
                <c:pt idx="255">
                  <c:v>49035</c:v>
                </c:pt>
                <c:pt idx="256">
                  <c:v>49065</c:v>
                </c:pt>
                <c:pt idx="257">
                  <c:v>49096</c:v>
                </c:pt>
                <c:pt idx="258">
                  <c:v>49126</c:v>
                </c:pt>
                <c:pt idx="259">
                  <c:v>49157</c:v>
                </c:pt>
                <c:pt idx="260">
                  <c:v>49188</c:v>
                </c:pt>
                <c:pt idx="261">
                  <c:v>49218</c:v>
                </c:pt>
                <c:pt idx="262">
                  <c:v>49249</c:v>
                </c:pt>
                <c:pt idx="263">
                  <c:v>49279</c:v>
                </c:pt>
                <c:pt idx="264">
                  <c:v>49310</c:v>
                </c:pt>
                <c:pt idx="265">
                  <c:v>49341</c:v>
                </c:pt>
                <c:pt idx="266">
                  <c:v>49369</c:v>
                </c:pt>
                <c:pt idx="267">
                  <c:v>49400</c:v>
                </c:pt>
                <c:pt idx="268">
                  <c:v>49430</c:v>
                </c:pt>
                <c:pt idx="269">
                  <c:v>49461</c:v>
                </c:pt>
                <c:pt idx="270">
                  <c:v>49491</c:v>
                </c:pt>
                <c:pt idx="271">
                  <c:v>49522</c:v>
                </c:pt>
                <c:pt idx="272">
                  <c:v>49553</c:v>
                </c:pt>
                <c:pt idx="273">
                  <c:v>49583</c:v>
                </c:pt>
                <c:pt idx="274">
                  <c:v>49614</c:v>
                </c:pt>
                <c:pt idx="275">
                  <c:v>49644</c:v>
                </c:pt>
                <c:pt idx="276">
                  <c:v>49675</c:v>
                </c:pt>
                <c:pt idx="277">
                  <c:v>49706</c:v>
                </c:pt>
                <c:pt idx="278">
                  <c:v>49735</c:v>
                </c:pt>
                <c:pt idx="279">
                  <c:v>49766</c:v>
                </c:pt>
                <c:pt idx="280">
                  <c:v>49796</c:v>
                </c:pt>
                <c:pt idx="281">
                  <c:v>49827</c:v>
                </c:pt>
                <c:pt idx="282">
                  <c:v>49857</c:v>
                </c:pt>
                <c:pt idx="283">
                  <c:v>49888</c:v>
                </c:pt>
                <c:pt idx="284">
                  <c:v>49919</c:v>
                </c:pt>
                <c:pt idx="285">
                  <c:v>49949</c:v>
                </c:pt>
                <c:pt idx="286">
                  <c:v>49980</c:v>
                </c:pt>
                <c:pt idx="287">
                  <c:v>50010</c:v>
                </c:pt>
              </c:numCache>
            </c:numRef>
          </c:cat>
          <c:val>
            <c:numRef>
              <c:f>'Расчёт (ТН)'!$AK$6:$AK$293</c:f>
              <c:numCache>
                <c:formatCode>#\ ##0;;</c:formatCode>
                <c:ptCount val="28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numCache>
            </c:numRef>
          </c:val>
          <c:smooth val="0"/>
          <c:extLst>
            <c:ext xmlns:c16="http://schemas.microsoft.com/office/drawing/2014/chart" uri="{C3380CC4-5D6E-409C-BE32-E72D297353CC}">
              <c16:uniqueId val="{00000003-B964-4CA7-B9A5-13995C286E9E}"/>
            </c:ext>
          </c:extLst>
        </c:ser>
        <c:ser>
          <c:idx val="7"/>
          <c:order val="4"/>
          <c:tx>
            <c:strRef>
              <c:f>'Расчёт (ТН)'!$AM$5</c:f>
              <c:strCache>
                <c:ptCount val="1"/>
                <c:pt idx="0">
                  <c:v>АД отвоз</c:v>
                </c:pt>
              </c:strCache>
            </c:strRef>
          </c:tx>
          <c:spPr>
            <a:ln>
              <a:solidFill>
                <a:schemeClr val="accent4">
                  <a:lumMod val="75000"/>
                </a:schemeClr>
              </a:solidFill>
            </a:ln>
          </c:spPr>
          <c:marker>
            <c:symbol val="none"/>
          </c:marker>
          <c:cat>
            <c:numRef>
              <c:f>'Расчёт (ТН)'!$C$6:$C$293</c:f>
              <c:numCache>
                <c:formatCode>mmm\-yy</c:formatCode>
                <c:ptCount val="288"/>
                <c:pt idx="0">
                  <c:v>41275</c:v>
                </c:pt>
                <c:pt idx="1">
                  <c:v>41306</c:v>
                </c:pt>
                <c:pt idx="2">
                  <c:v>41334</c:v>
                </c:pt>
                <c:pt idx="3">
                  <c:v>41365</c:v>
                </c:pt>
                <c:pt idx="4">
                  <c:v>41395</c:v>
                </c:pt>
                <c:pt idx="5">
                  <c:v>41426</c:v>
                </c:pt>
                <c:pt idx="6">
                  <c:v>41456</c:v>
                </c:pt>
                <c:pt idx="7">
                  <c:v>41487</c:v>
                </c:pt>
                <c:pt idx="8">
                  <c:v>41518</c:v>
                </c:pt>
                <c:pt idx="9">
                  <c:v>41548</c:v>
                </c:pt>
                <c:pt idx="10">
                  <c:v>41579</c:v>
                </c:pt>
                <c:pt idx="11">
                  <c:v>41609</c:v>
                </c:pt>
                <c:pt idx="12">
                  <c:v>41640</c:v>
                </c:pt>
                <c:pt idx="13">
                  <c:v>41671</c:v>
                </c:pt>
                <c:pt idx="14">
                  <c:v>41699</c:v>
                </c:pt>
                <c:pt idx="15">
                  <c:v>41730</c:v>
                </c:pt>
                <c:pt idx="16">
                  <c:v>41760</c:v>
                </c:pt>
                <c:pt idx="17">
                  <c:v>41791</c:v>
                </c:pt>
                <c:pt idx="18">
                  <c:v>41821</c:v>
                </c:pt>
                <c:pt idx="19">
                  <c:v>41852</c:v>
                </c:pt>
                <c:pt idx="20">
                  <c:v>41883</c:v>
                </c:pt>
                <c:pt idx="21">
                  <c:v>41913</c:v>
                </c:pt>
                <c:pt idx="22">
                  <c:v>41944</c:v>
                </c:pt>
                <c:pt idx="23">
                  <c:v>41974</c:v>
                </c:pt>
                <c:pt idx="24">
                  <c:v>42005</c:v>
                </c:pt>
                <c:pt idx="25">
                  <c:v>42036</c:v>
                </c:pt>
                <c:pt idx="26">
                  <c:v>42064</c:v>
                </c:pt>
                <c:pt idx="27">
                  <c:v>42095</c:v>
                </c:pt>
                <c:pt idx="28">
                  <c:v>42125</c:v>
                </c:pt>
                <c:pt idx="29">
                  <c:v>42156</c:v>
                </c:pt>
                <c:pt idx="30">
                  <c:v>42186</c:v>
                </c:pt>
                <c:pt idx="31">
                  <c:v>42217</c:v>
                </c:pt>
                <c:pt idx="32">
                  <c:v>42248</c:v>
                </c:pt>
                <c:pt idx="33">
                  <c:v>42278</c:v>
                </c:pt>
                <c:pt idx="34">
                  <c:v>42309</c:v>
                </c:pt>
                <c:pt idx="35">
                  <c:v>42339</c:v>
                </c:pt>
                <c:pt idx="36">
                  <c:v>42370</c:v>
                </c:pt>
                <c:pt idx="37">
                  <c:v>42401</c:v>
                </c:pt>
                <c:pt idx="38">
                  <c:v>42430</c:v>
                </c:pt>
                <c:pt idx="39">
                  <c:v>42461</c:v>
                </c:pt>
                <c:pt idx="40">
                  <c:v>42491</c:v>
                </c:pt>
                <c:pt idx="41">
                  <c:v>42522</c:v>
                </c:pt>
                <c:pt idx="42">
                  <c:v>42552</c:v>
                </c:pt>
                <c:pt idx="43">
                  <c:v>42583</c:v>
                </c:pt>
                <c:pt idx="44">
                  <c:v>42614</c:v>
                </c:pt>
                <c:pt idx="45">
                  <c:v>42644</c:v>
                </c:pt>
                <c:pt idx="46">
                  <c:v>42675</c:v>
                </c:pt>
                <c:pt idx="47">
                  <c:v>42705</c:v>
                </c:pt>
                <c:pt idx="48">
                  <c:v>42736</c:v>
                </c:pt>
                <c:pt idx="49">
                  <c:v>42767</c:v>
                </c:pt>
                <c:pt idx="50">
                  <c:v>42795</c:v>
                </c:pt>
                <c:pt idx="51">
                  <c:v>42826</c:v>
                </c:pt>
                <c:pt idx="52">
                  <c:v>42856</c:v>
                </c:pt>
                <c:pt idx="53">
                  <c:v>42887</c:v>
                </c:pt>
                <c:pt idx="54">
                  <c:v>42917</c:v>
                </c:pt>
                <c:pt idx="55">
                  <c:v>42948</c:v>
                </c:pt>
                <c:pt idx="56">
                  <c:v>42979</c:v>
                </c:pt>
                <c:pt idx="57">
                  <c:v>43009</c:v>
                </c:pt>
                <c:pt idx="58">
                  <c:v>43040</c:v>
                </c:pt>
                <c:pt idx="59">
                  <c:v>43070</c:v>
                </c:pt>
                <c:pt idx="60">
                  <c:v>43101</c:v>
                </c:pt>
                <c:pt idx="61">
                  <c:v>43132</c:v>
                </c:pt>
                <c:pt idx="62">
                  <c:v>43160</c:v>
                </c:pt>
                <c:pt idx="63">
                  <c:v>43191</c:v>
                </c:pt>
                <c:pt idx="64">
                  <c:v>43221</c:v>
                </c:pt>
                <c:pt idx="65">
                  <c:v>43252</c:v>
                </c:pt>
                <c:pt idx="66">
                  <c:v>43282</c:v>
                </c:pt>
                <c:pt idx="67">
                  <c:v>43313</c:v>
                </c:pt>
                <c:pt idx="68">
                  <c:v>43344</c:v>
                </c:pt>
                <c:pt idx="69">
                  <c:v>43374</c:v>
                </c:pt>
                <c:pt idx="70">
                  <c:v>43405</c:v>
                </c:pt>
                <c:pt idx="71">
                  <c:v>43435</c:v>
                </c:pt>
                <c:pt idx="72">
                  <c:v>43466</c:v>
                </c:pt>
                <c:pt idx="73">
                  <c:v>43497</c:v>
                </c:pt>
                <c:pt idx="74">
                  <c:v>43525</c:v>
                </c:pt>
                <c:pt idx="75">
                  <c:v>43556</c:v>
                </c:pt>
                <c:pt idx="76">
                  <c:v>43586</c:v>
                </c:pt>
                <c:pt idx="77">
                  <c:v>43617</c:v>
                </c:pt>
                <c:pt idx="78">
                  <c:v>43647</c:v>
                </c:pt>
                <c:pt idx="79">
                  <c:v>43678</c:v>
                </c:pt>
                <c:pt idx="80">
                  <c:v>43709</c:v>
                </c:pt>
                <c:pt idx="81">
                  <c:v>43739</c:v>
                </c:pt>
                <c:pt idx="82">
                  <c:v>43770</c:v>
                </c:pt>
                <c:pt idx="83">
                  <c:v>43800</c:v>
                </c:pt>
                <c:pt idx="84">
                  <c:v>43831</c:v>
                </c:pt>
                <c:pt idx="85">
                  <c:v>43862</c:v>
                </c:pt>
                <c:pt idx="86">
                  <c:v>43891</c:v>
                </c:pt>
                <c:pt idx="87">
                  <c:v>43922</c:v>
                </c:pt>
                <c:pt idx="88">
                  <c:v>43952</c:v>
                </c:pt>
                <c:pt idx="89">
                  <c:v>43983</c:v>
                </c:pt>
                <c:pt idx="90">
                  <c:v>44013</c:v>
                </c:pt>
                <c:pt idx="91">
                  <c:v>44044</c:v>
                </c:pt>
                <c:pt idx="92">
                  <c:v>44075</c:v>
                </c:pt>
                <c:pt idx="93">
                  <c:v>44105</c:v>
                </c:pt>
                <c:pt idx="94">
                  <c:v>44136</c:v>
                </c:pt>
                <c:pt idx="95">
                  <c:v>44166</c:v>
                </c:pt>
                <c:pt idx="96">
                  <c:v>44197</c:v>
                </c:pt>
                <c:pt idx="97">
                  <c:v>44228</c:v>
                </c:pt>
                <c:pt idx="98">
                  <c:v>44256</c:v>
                </c:pt>
                <c:pt idx="99">
                  <c:v>44287</c:v>
                </c:pt>
                <c:pt idx="100">
                  <c:v>44317</c:v>
                </c:pt>
                <c:pt idx="101">
                  <c:v>44348</c:v>
                </c:pt>
                <c:pt idx="102">
                  <c:v>44378</c:v>
                </c:pt>
                <c:pt idx="103">
                  <c:v>44409</c:v>
                </c:pt>
                <c:pt idx="104">
                  <c:v>44440</c:v>
                </c:pt>
                <c:pt idx="105">
                  <c:v>44470</c:v>
                </c:pt>
                <c:pt idx="106">
                  <c:v>44501</c:v>
                </c:pt>
                <c:pt idx="107">
                  <c:v>44531</c:v>
                </c:pt>
                <c:pt idx="108">
                  <c:v>44562</c:v>
                </c:pt>
                <c:pt idx="109">
                  <c:v>44593</c:v>
                </c:pt>
                <c:pt idx="110">
                  <c:v>44621</c:v>
                </c:pt>
                <c:pt idx="111">
                  <c:v>44652</c:v>
                </c:pt>
                <c:pt idx="112">
                  <c:v>44682</c:v>
                </c:pt>
                <c:pt idx="113">
                  <c:v>44713</c:v>
                </c:pt>
                <c:pt idx="114">
                  <c:v>44743</c:v>
                </c:pt>
                <c:pt idx="115">
                  <c:v>44774</c:v>
                </c:pt>
                <c:pt idx="116">
                  <c:v>44805</c:v>
                </c:pt>
                <c:pt idx="117">
                  <c:v>44835</c:v>
                </c:pt>
                <c:pt idx="118">
                  <c:v>44866</c:v>
                </c:pt>
                <c:pt idx="119">
                  <c:v>44896</c:v>
                </c:pt>
                <c:pt idx="120">
                  <c:v>44927</c:v>
                </c:pt>
                <c:pt idx="121">
                  <c:v>44958</c:v>
                </c:pt>
                <c:pt idx="122">
                  <c:v>44986</c:v>
                </c:pt>
                <c:pt idx="123">
                  <c:v>45017</c:v>
                </c:pt>
                <c:pt idx="124">
                  <c:v>45047</c:v>
                </c:pt>
                <c:pt idx="125">
                  <c:v>45078</c:v>
                </c:pt>
                <c:pt idx="126">
                  <c:v>45108</c:v>
                </c:pt>
                <c:pt idx="127">
                  <c:v>45139</c:v>
                </c:pt>
                <c:pt idx="128">
                  <c:v>45170</c:v>
                </c:pt>
                <c:pt idx="129">
                  <c:v>45200</c:v>
                </c:pt>
                <c:pt idx="130">
                  <c:v>45231</c:v>
                </c:pt>
                <c:pt idx="131">
                  <c:v>45261</c:v>
                </c:pt>
                <c:pt idx="132">
                  <c:v>45292</c:v>
                </c:pt>
                <c:pt idx="133">
                  <c:v>45323</c:v>
                </c:pt>
                <c:pt idx="134">
                  <c:v>45352</c:v>
                </c:pt>
                <c:pt idx="135">
                  <c:v>45383</c:v>
                </c:pt>
                <c:pt idx="136">
                  <c:v>45413</c:v>
                </c:pt>
                <c:pt idx="137">
                  <c:v>45444</c:v>
                </c:pt>
                <c:pt idx="138">
                  <c:v>45474</c:v>
                </c:pt>
                <c:pt idx="139">
                  <c:v>45505</c:v>
                </c:pt>
                <c:pt idx="140">
                  <c:v>45536</c:v>
                </c:pt>
                <c:pt idx="141">
                  <c:v>45566</c:v>
                </c:pt>
                <c:pt idx="142">
                  <c:v>45597</c:v>
                </c:pt>
                <c:pt idx="143">
                  <c:v>45627</c:v>
                </c:pt>
                <c:pt idx="144">
                  <c:v>45658</c:v>
                </c:pt>
                <c:pt idx="145">
                  <c:v>45689</c:v>
                </c:pt>
                <c:pt idx="146">
                  <c:v>45717</c:v>
                </c:pt>
                <c:pt idx="147">
                  <c:v>45748</c:v>
                </c:pt>
                <c:pt idx="148">
                  <c:v>45778</c:v>
                </c:pt>
                <c:pt idx="149">
                  <c:v>45809</c:v>
                </c:pt>
                <c:pt idx="150">
                  <c:v>45839</c:v>
                </c:pt>
                <c:pt idx="151">
                  <c:v>45870</c:v>
                </c:pt>
                <c:pt idx="152">
                  <c:v>45901</c:v>
                </c:pt>
                <c:pt idx="153">
                  <c:v>45931</c:v>
                </c:pt>
                <c:pt idx="154">
                  <c:v>45962</c:v>
                </c:pt>
                <c:pt idx="155">
                  <c:v>45992</c:v>
                </c:pt>
                <c:pt idx="156">
                  <c:v>46023</c:v>
                </c:pt>
                <c:pt idx="157">
                  <c:v>46054</c:v>
                </c:pt>
                <c:pt idx="158">
                  <c:v>46082</c:v>
                </c:pt>
                <c:pt idx="159">
                  <c:v>46113</c:v>
                </c:pt>
                <c:pt idx="160">
                  <c:v>46143</c:v>
                </c:pt>
                <c:pt idx="161">
                  <c:v>46174</c:v>
                </c:pt>
                <c:pt idx="162">
                  <c:v>46204</c:v>
                </c:pt>
                <c:pt idx="163">
                  <c:v>46235</c:v>
                </c:pt>
                <c:pt idx="164">
                  <c:v>46266</c:v>
                </c:pt>
                <c:pt idx="165">
                  <c:v>46296</c:v>
                </c:pt>
                <c:pt idx="166">
                  <c:v>46327</c:v>
                </c:pt>
                <c:pt idx="167">
                  <c:v>46357</c:v>
                </c:pt>
                <c:pt idx="168">
                  <c:v>46388</c:v>
                </c:pt>
                <c:pt idx="169">
                  <c:v>46419</c:v>
                </c:pt>
                <c:pt idx="170">
                  <c:v>46447</c:v>
                </c:pt>
                <c:pt idx="171">
                  <c:v>46478</c:v>
                </c:pt>
                <c:pt idx="172">
                  <c:v>46508</c:v>
                </c:pt>
                <c:pt idx="173">
                  <c:v>46539</c:v>
                </c:pt>
                <c:pt idx="174">
                  <c:v>46569</c:v>
                </c:pt>
                <c:pt idx="175">
                  <c:v>46600</c:v>
                </c:pt>
                <c:pt idx="176">
                  <c:v>46631</c:v>
                </c:pt>
                <c:pt idx="177">
                  <c:v>46661</c:v>
                </c:pt>
                <c:pt idx="178">
                  <c:v>46692</c:v>
                </c:pt>
                <c:pt idx="179">
                  <c:v>46722</c:v>
                </c:pt>
                <c:pt idx="180">
                  <c:v>46753</c:v>
                </c:pt>
                <c:pt idx="181">
                  <c:v>46784</c:v>
                </c:pt>
                <c:pt idx="182">
                  <c:v>46813</c:v>
                </c:pt>
                <c:pt idx="183">
                  <c:v>46844</c:v>
                </c:pt>
                <c:pt idx="184">
                  <c:v>46874</c:v>
                </c:pt>
                <c:pt idx="185">
                  <c:v>46905</c:v>
                </c:pt>
                <c:pt idx="186">
                  <c:v>46935</c:v>
                </c:pt>
                <c:pt idx="187">
                  <c:v>46966</c:v>
                </c:pt>
                <c:pt idx="188">
                  <c:v>46997</c:v>
                </c:pt>
                <c:pt idx="189">
                  <c:v>47027</c:v>
                </c:pt>
                <c:pt idx="190">
                  <c:v>47058</c:v>
                </c:pt>
                <c:pt idx="191">
                  <c:v>47088</c:v>
                </c:pt>
                <c:pt idx="192">
                  <c:v>47119</c:v>
                </c:pt>
                <c:pt idx="193">
                  <c:v>47150</c:v>
                </c:pt>
                <c:pt idx="194">
                  <c:v>47178</c:v>
                </c:pt>
                <c:pt idx="195">
                  <c:v>47209</c:v>
                </c:pt>
                <c:pt idx="196">
                  <c:v>47239</c:v>
                </c:pt>
                <c:pt idx="197">
                  <c:v>47270</c:v>
                </c:pt>
                <c:pt idx="198">
                  <c:v>47300</c:v>
                </c:pt>
                <c:pt idx="199">
                  <c:v>47331</c:v>
                </c:pt>
                <c:pt idx="200">
                  <c:v>47362</c:v>
                </c:pt>
                <c:pt idx="201">
                  <c:v>47392</c:v>
                </c:pt>
                <c:pt idx="202">
                  <c:v>47423</c:v>
                </c:pt>
                <c:pt idx="203">
                  <c:v>47453</c:v>
                </c:pt>
                <c:pt idx="204">
                  <c:v>47484</c:v>
                </c:pt>
                <c:pt idx="205">
                  <c:v>47515</c:v>
                </c:pt>
                <c:pt idx="206">
                  <c:v>47543</c:v>
                </c:pt>
                <c:pt idx="207">
                  <c:v>47574</c:v>
                </c:pt>
                <c:pt idx="208">
                  <c:v>47604</c:v>
                </c:pt>
                <c:pt idx="209">
                  <c:v>47635</c:v>
                </c:pt>
                <c:pt idx="210">
                  <c:v>47665</c:v>
                </c:pt>
                <c:pt idx="211">
                  <c:v>47696</c:v>
                </c:pt>
                <c:pt idx="212">
                  <c:v>47727</c:v>
                </c:pt>
                <c:pt idx="213">
                  <c:v>47757</c:v>
                </c:pt>
                <c:pt idx="214">
                  <c:v>47788</c:v>
                </c:pt>
                <c:pt idx="215">
                  <c:v>47818</c:v>
                </c:pt>
                <c:pt idx="216">
                  <c:v>47849</c:v>
                </c:pt>
                <c:pt idx="217">
                  <c:v>47880</c:v>
                </c:pt>
                <c:pt idx="218">
                  <c:v>47908</c:v>
                </c:pt>
                <c:pt idx="219">
                  <c:v>47939</c:v>
                </c:pt>
                <c:pt idx="220">
                  <c:v>47969</c:v>
                </c:pt>
                <c:pt idx="221">
                  <c:v>48000</c:v>
                </c:pt>
                <c:pt idx="222">
                  <c:v>48030</c:v>
                </c:pt>
                <c:pt idx="223">
                  <c:v>48061</c:v>
                </c:pt>
                <c:pt idx="224">
                  <c:v>48092</c:v>
                </c:pt>
                <c:pt idx="225">
                  <c:v>48122</c:v>
                </c:pt>
                <c:pt idx="226">
                  <c:v>48153</c:v>
                </c:pt>
                <c:pt idx="227">
                  <c:v>48183</c:v>
                </c:pt>
                <c:pt idx="228">
                  <c:v>48214</c:v>
                </c:pt>
                <c:pt idx="229">
                  <c:v>48245</c:v>
                </c:pt>
                <c:pt idx="230">
                  <c:v>48274</c:v>
                </c:pt>
                <c:pt idx="231">
                  <c:v>48305</c:v>
                </c:pt>
                <c:pt idx="232">
                  <c:v>48335</c:v>
                </c:pt>
                <c:pt idx="233">
                  <c:v>48366</c:v>
                </c:pt>
                <c:pt idx="234">
                  <c:v>48396</c:v>
                </c:pt>
                <c:pt idx="235">
                  <c:v>48427</c:v>
                </c:pt>
                <c:pt idx="236">
                  <c:v>48458</c:v>
                </c:pt>
                <c:pt idx="237">
                  <c:v>48488</c:v>
                </c:pt>
                <c:pt idx="238">
                  <c:v>48519</c:v>
                </c:pt>
                <c:pt idx="239">
                  <c:v>48549</c:v>
                </c:pt>
                <c:pt idx="240">
                  <c:v>48580</c:v>
                </c:pt>
                <c:pt idx="241">
                  <c:v>48611</c:v>
                </c:pt>
                <c:pt idx="242">
                  <c:v>48639</c:v>
                </c:pt>
                <c:pt idx="243">
                  <c:v>48670</c:v>
                </c:pt>
                <c:pt idx="244">
                  <c:v>48700</c:v>
                </c:pt>
                <c:pt idx="245">
                  <c:v>48731</c:v>
                </c:pt>
                <c:pt idx="246">
                  <c:v>48761</c:v>
                </c:pt>
                <c:pt idx="247">
                  <c:v>48792</c:v>
                </c:pt>
                <c:pt idx="248">
                  <c:v>48823</c:v>
                </c:pt>
                <c:pt idx="249">
                  <c:v>48853</c:v>
                </c:pt>
                <c:pt idx="250">
                  <c:v>48884</c:v>
                </c:pt>
                <c:pt idx="251">
                  <c:v>48914</c:v>
                </c:pt>
                <c:pt idx="252">
                  <c:v>48945</c:v>
                </c:pt>
                <c:pt idx="253">
                  <c:v>48976</c:v>
                </c:pt>
                <c:pt idx="254">
                  <c:v>49004</c:v>
                </c:pt>
                <c:pt idx="255">
                  <c:v>49035</c:v>
                </c:pt>
                <c:pt idx="256">
                  <c:v>49065</c:v>
                </c:pt>
                <c:pt idx="257">
                  <c:v>49096</c:v>
                </c:pt>
                <c:pt idx="258">
                  <c:v>49126</c:v>
                </c:pt>
                <c:pt idx="259">
                  <c:v>49157</c:v>
                </c:pt>
                <c:pt idx="260">
                  <c:v>49188</c:v>
                </c:pt>
                <c:pt idx="261">
                  <c:v>49218</c:v>
                </c:pt>
                <c:pt idx="262">
                  <c:v>49249</c:v>
                </c:pt>
                <c:pt idx="263">
                  <c:v>49279</c:v>
                </c:pt>
                <c:pt idx="264">
                  <c:v>49310</c:v>
                </c:pt>
                <c:pt idx="265">
                  <c:v>49341</c:v>
                </c:pt>
                <c:pt idx="266">
                  <c:v>49369</c:v>
                </c:pt>
                <c:pt idx="267">
                  <c:v>49400</c:v>
                </c:pt>
                <c:pt idx="268">
                  <c:v>49430</c:v>
                </c:pt>
                <c:pt idx="269">
                  <c:v>49461</c:v>
                </c:pt>
                <c:pt idx="270">
                  <c:v>49491</c:v>
                </c:pt>
                <c:pt idx="271">
                  <c:v>49522</c:v>
                </c:pt>
                <c:pt idx="272">
                  <c:v>49553</c:v>
                </c:pt>
                <c:pt idx="273">
                  <c:v>49583</c:v>
                </c:pt>
                <c:pt idx="274">
                  <c:v>49614</c:v>
                </c:pt>
                <c:pt idx="275">
                  <c:v>49644</c:v>
                </c:pt>
                <c:pt idx="276">
                  <c:v>49675</c:v>
                </c:pt>
                <c:pt idx="277">
                  <c:v>49706</c:v>
                </c:pt>
                <c:pt idx="278">
                  <c:v>49735</c:v>
                </c:pt>
                <c:pt idx="279">
                  <c:v>49766</c:v>
                </c:pt>
                <c:pt idx="280">
                  <c:v>49796</c:v>
                </c:pt>
                <c:pt idx="281">
                  <c:v>49827</c:v>
                </c:pt>
                <c:pt idx="282">
                  <c:v>49857</c:v>
                </c:pt>
                <c:pt idx="283">
                  <c:v>49888</c:v>
                </c:pt>
                <c:pt idx="284">
                  <c:v>49919</c:v>
                </c:pt>
                <c:pt idx="285">
                  <c:v>49949</c:v>
                </c:pt>
                <c:pt idx="286">
                  <c:v>49980</c:v>
                </c:pt>
                <c:pt idx="287">
                  <c:v>50010</c:v>
                </c:pt>
              </c:numCache>
            </c:numRef>
          </c:cat>
          <c:val>
            <c:numRef>
              <c:f>'Расчёт (ТН)'!$AM$6:$AM$293</c:f>
              <c:numCache>
                <c:formatCode>#\ ##0;;</c:formatCode>
                <c:ptCount val="28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numCache>
            </c:numRef>
          </c:val>
          <c:smooth val="0"/>
          <c:extLst>
            <c:ext xmlns:c16="http://schemas.microsoft.com/office/drawing/2014/chart" uri="{C3380CC4-5D6E-409C-BE32-E72D297353CC}">
              <c16:uniqueId val="{00000004-B964-4CA7-B9A5-13995C286E9E}"/>
            </c:ext>
          </c:extLst>
        </c:ser>
        <c:ser>
          <c:idx val="8"/>
          <c:order val="5"/>
          <c:tx>
            <c:strRef>
              <c:f>'Расчёт (ТН)'!$AN$5</c:f>
              <c:strCache>
                <c:ptCount val="1"/>
                <c:pt idx="0">
                  <c:v>Край отвоз</c:v>
                </c:pt>
              </c:strCache>
            </c:strRef>
          </c:tx>
          <c:marker>
            <c:symbol val="none"/>
          </c:marker>
          <c:cat>
            <c:numRef>
              <c:f>'Расчёт (ТН)'!$C$6:$C$293</c:f>
              <c:numCache>
                <c:formatCode>mmm\-yy</c:formatCode>
                <c:ptCount val="288"/>
                <c:pt idx="0">
                  <c:v>41275</c:v>
                </c:pt>
                <c:pt idx="1">
                  <c:v>41306</c:v>
                </c:pt>
                <c:pt idx="2">
                  <c:v>41334</c:v>
                </c:pt>
                <c:pt idx="3">
                  <c:v>41365</c:v>
                </c:pt>
                <c:pt idx="4">
                  <c:v>41395</c:v>
                </c:pt>
                <c:pt idx="5">
                  <c:v>41426</c:v>
                </c:pt>
                <c:pt idx="6">
                  <c:v>41456</c:v>
                </c:pt>
                <c:pt idx="7">
                  <c:v>41487</c:v>
                </c:pt>
                <c:pt idx="8">
                  <c:v>41518</c:v>
                </c:pt>
                <c:pt idx="9">
                  <c:v>41548</c:v>
                </c:pt>
                <c:pt idx="10">
                  <c:v>41579</c:v>
                </c:pt>
                <c:pt idx="11">
                  <c:v>41609</c:v>
                </c:pt>
                <c:pt idx="12">
                  <c:v>41640</c:v>
                </c:pt>
                <c:pt idx="13">
                  <c:v>41671</c:v>
                </c:pt>
                <c:pt idx="14">
                  <c:v>41699</c:v>
                </c:pt>
                <c:pt idx="15">
                  <c:v>41730</c:v>
                </c:pt>
                <c:pt idx="16">
                  <c:v>41760</c:v>
                </c:pt>
                <c:pt idx="17">
                  <c:v>41791</c:v>
                </c:pt>
                <c:pt idx="18">
                  <c:v>41821</c:v>
                </c:pt>
                <c:pt idx="19">
                  <c:v>41852</c:v>
                </c:pt>
                <c:pt idx="20">
                  <c:v>41883</c:v>
                </c:pt>
                <c:pt idx="21">
                  <c:v>41913</c:v>
                </c:pt>
                <c:pt idx="22">
                  <c:v>41944</c:v>
                </c:pt>
                <c:pt idx="23">
                  <c:v>41974</c:v>
                </c:pt>
                <c:pt idx="24">
                  <c:v>42005</c:v>
                </c:pt>
                <c:pt idx="25">
                  <c:v>42036</c:v>
                </c:pt>
                <c:pt idx="26">
                  <c:v>42064</c:v>
                </c:pt>
                <c:pt idx="27">
                  <c:v>42095</c:v>
                </c:pt>
                <c:pt idx="28">
                  <c:v>42125</c:v>
                </c:pt>
                <c:pt idx="29">
                  <c:v>42156</c:v>
                </c:pt>
                <c:pt idx="30">
                  <c:v>42186</c:v>
                </c:pt>
                <c:pt idx="31">
                  <c:v>42217</c:v>
                </c:pt>
                <c:pt idx="32">
                  <c:v>42248</c:v>
                </c:pt>
                <c:pt idx="33">
                  <c:v>42278</c:v>
                </c:pt>
                <c:pt idx="34">
                  <c:v>42309</c:v>
                </c:pt>
                <c:pt idx="35">
                  <c:v>42339</c:v>
                </c:pt>
                <c:pt idx="36">
                  <c:v>42370</c:v>
                </c:pt>
                <c:pt idx="37">
                  <c:v>42401</c:v>
                </c:pt>
                <c:pt idx="38">
                  <c:v>42430</c:v>
                </c:pt>
                <c:pt idx="39">
                  <c:v>42461</c:v>
                </c:pt>
                <c:pt idx="40">
                  <c:v>42491</c:v>
                </c:pt>
                <c:pt idx="41">
                  <c:v>42522</c:v>
                </c:pt>
                <c:pt idx="42">
                  <c:v>42552</c:v>
                </c:pt>
                <c:pt idx="43">
                  <c:v>42583</c:v>
                </c:pt>
                <c:pt idx="44">
                  <c:v>42614</c:v>
                </c:pt>
                <c:pt idx="45">
                  <c:v>42644</c:v>
                </c:pt>
                <c:pt idx="46">
                  <c:v>42675</c:v>
                </c:pt>
                <c:pt idx="47">
                  <c:v>42705</c:v>
                </c:pt>
                <c:pt idx="48">
                  <c:v>42736</c:v>
                </c:pt>
                <c:pt idx="49">
                  <c:v>42767</c:v>
                </c:pt>
                <c:pt idx="50">
                  <c:v>42795</c:v>
                </c:pt>
                <c:pt idx="51">
                  <c:v>42826</c:v>
                </c:pt>
                <c:pt idx="52">
                  <c:v>42856</c:v>
                </c:pt>
                <c:pt idx="53">
                  <c:v>42887</c:v>
                </c:pt>
                <c:pt idx="54">
                  <c:v>42917</c:v>
                </c:pt>
                <c:pt idx="55">
                  <c:v>42948</c:v>
                </c:pt>
                <c:pt idx="56">
                  <c:v>42979</c:v>
                </c:pt>
                <c:pt idx="57">
                  <c:v>43009</c:v>
                </c:pt>
                <c:pt idx="58">
                  <c:v>43040</c:v>
                </c:pt>
                <c:pt idx="59">
                  <c:v>43070</c:v>
                </c:pt>
                <c:pt idx="60">
                  <c:v>43101</c:v>
                </c:pt>
                <c:pt idx="61">
                  <c:v>43132</c:v>
                </c:pt>
                <c:pt idx="62">
                  <c:v>43160</c:v>
                </c:pt>
                <c:pt idx="63">
                  <c:v>43191</c:v>
                </c:pt>
                <c:pt idx="64">
                  <c:v>43221</c:v>
                </c:pt>
                <c:pt idx="65">
                  <c:v>43252</c:v>
                </c:pt>
                <c:pt idx="66">
                  <c:v>43282</c:v>
                </c:pt>
                <c:pt idx="67">
                  <c:v>43313</c:v>
                </c:pt>
                <c:pt idx="68">
                  <c:v>43344</c:v>
                </c:pt>
                <c:pt idx="69">
                  <c:v>43374</c:v>
                </c:pt>
                <c:pt idx="70">
                  <c:v>43405</c:v>
                </c:pt>
                <c:pt idx="71">
                  <c:v>43435</c:v>
                </c:pt>
                <c:pt idx="72">
                  <c:v>43466</c:v>
                </c:pt>
                <c:pt idx="73">
                  <c:v>43497</c:v>
                </c:pt>
                <c:pt idx="74">
                  <c:v>43525</c:v>
                </c:pt>
                <c:pt idx="75">
                  <c:v>43556</c:v>
                </c:pt>
                <c:pt idx="76">
                  <c:v>43586</c:v>
                </c:pt>
                <c:pt idx="77">
                  <c:v>43617</c:v>
                </c:pt>
                <c:pt idx="78">
                  <c:v>43647</c:v>
                </c:pt>
                <c:pt idx="79">
                  <c:v>43678</c:v>
                </c:pt>
                <c:pt idx="80">
                  <c:v>43709</c:v>
                </c:pt>
                <c:pt idx="81">
                  <c:v>43739</c:v>
                </c:pt>
                <c:pt idx="82">
                  <c:v>43770</c:v>
                </c:pt>
                <c:pt idx="83">
                  <c:v>43800</c:v>
                </c:pt>
                <c:pt idx="84">
                  <c:v>43831</c:v>
                </c:pt>
                <c:pt idx="85">
                  <c:v>43862</c:v>
                </c:pt>
                <c:pt idx="86">
                  <c:v>43891</c:v>
                </c:pt>
                <c:pt idx="87">
                  <c:v>43922</c:v>
                </c:pt>
                <c:pt idx="88">
                  <c:v>43952</c:v>
                </c:pt>
                <c:pt idx="89">
                  <c:v>43983</c:v>
                </c:pt>
                <c:pt idx="90">
                  <c:v>44013</c:v>
                </c:pt>
                <c:pt idx="91">
                  <c:v>44044</c:v>
                </c:pt>
                <c:pt idx="92">
                  <c:v>44075</c:v>
                </c:pt>
                <c:pt idx="93">
                  <c:v>44105</c:v>
                </c:pt>
                <c:pt idx="94">
                  <c:v>44136</c:v>
                </c:pt>
                <c:pt idx="95">
                  <c:v>44166</c:v>
                </c:pt>
                <c:pt idx="96">
                  <c:v>44197</c:v>
                </c:pt>
                <c:pt idx="97">
                  <c:v>44228</c:v>
                </c:pt>
                <c:pt idx="98">
                  <c:v>44256</c:v>
                </c:pt>
                <c:pt idx="99">
                  <c:v>44287</c:v>
                </c:pt>
                <c:pt idx="100">
                  <c:v>44317</c:v>
                </c:pt>
                <c:pt idx="101">
                  <c:v>44348</c:v>
                </c:pt>
                <c:pt idx="102">
                  <c:v>44378</c:v>
                </c:pt>
                <c:pt idx="103">
                  <c:v>44409</c:v>
                </c:pt>
                <c:pt idx="104">
                  <c:v>44440</c:v>
                </c:pt>
                <c:pt idx="105">
                  <c:v>44470</c:v>
                </c:pt>
                <c:pt idx="106">
                  <c:v>44501</c:v>
                </c:pt>
                <c:pt idx="107">
                  <c:v>44531</c:v>
                </c:pt>
                <c:pt idx="108">
                  <c:v>44562</c:v>
                </c:pt>
                <c:pt idx="109">
                  <c:v>44593</c:v>
                </c:pt>
                <c:pt idx="110">
                  <c:v>44621</c:v>
                </c:pt>
                <c:pt idx="111">
                  <c:v>44652</c:v>
                </c:pt>
                <c:pt idx="112">
                  <c:v>44682</c:v>
                </c:pt>
                <c:pt idx="113">
                  <c:v>44713</c:v>
                </c:pt>
                <c:pt idx="114">
                  <c:v>44743</c:v>
                </c:pt>
                <c:pt idx="115">
                  <c:v>44774</c:v>
                </c:pt>
                <c:pt idx="116">
                  <c:v>44805</c:v>
                </c:pt>
                <c:pt idx="117">
                  <c:v>44835</c:v>
                </c:pt>
                <c:pt idx="118">
                  <c:v>44866</c:v>
                </c:pt>
                <c:pt idx="119">
                  <c:v>44896</c:v>
                </c:pt>
                <c:pt idx="120">
                  <c:v>44927</c:v>
                </c:pt>
                <c:pt idx="121">
                  <c:v>44958</c:v>
                </c:pt>
                <c:pt idx="122">
                  <c:v>44986</c:v>
                </c:pt>
                <c:pt idx="123">
                  <c:v>45017</c:v>
                </c:pt>
                <c:pt idx="124">
                  <c:v>45047</c:v>
                </c:pt>
                <c:pt idx="125">
                  <c:v>45078</c:v>
                </c:pt>
                <c:pt idx="126">
                  <c:v>45108</c:v>
                </c:pt>
                <c:pt idx="127">
                  <c:v>45139</c:v>
                </c:pt>
                <c:pt idx="128">
                  <c:v>45170</c:v>
                </c:pt>
                <c:pt idx="129">
                  <c:v>45200</c:v>
                </c:pt>
                <c:pt idx="130">
                  <c:v>45231</c:v>
                </c:pt>
                <c:pt idx="131">
                  <c:v>45261</c:v>
                </c:pt>
                <c:pt idx="132">
                  <c:v>45292</c:v>
                </c:pt>
                <c:pt idx="133">
                  <c:v>45323</c:v>
                </c:pt>
                <c:pt idx="134">
                  <c:v>45352</c:v>
                </c:pt>
                <c:pt idx="135">
                  <c:v>45383</c:v>
                </c:pt>
                <c:pt idx="136">
                  <c:v>45413</c:v>
                </c:pt>
                <c:pt idx="137">
                  <c:v>45444</c:v>
                </c:pt>
                <c:pt idx="138">
                  <c:v>45474</c:v>
                </c:pt>
                <c:pt idx="139">
                  <c:v>45505</c:v>
                </c:pt>
                <c:pt idx="140">
                  <c:v>45536</c:v>
                </c:pt>
                <c:pt idx="141">
                  <c:v>45566</c:v>
                </c:pt>
                <c:pt idx="142">
                  <c:v>45597</c:v>
                </c:pt>
                <c:pt idx="143">
                  <c:v>45627</c:v>
                </c:pt>
                <c:pt idx="144">
                  <c:v>45658</c:v>
                </c:pt>
                <c:pt idx="145">
                  <c:v>45689</c:v>
                </c:pt>
                <c:pt idx="146">
                  <c:v>45717</c:v>
                </c:pt>
                <c:pt idx="147">
                  <c:v>45748</c:v>
                </c:pt>
                <c:pt idx="148">
                  <c:v>45778</c:v>
                </c:pt>
                <c:pt idx="149">
                  <c:v>45809</c:v>
                </c:pt>
                <c:pt idx="150">
                  <c:v>45839</c:v>
                </c:pt>
                <c:pt idx="151">
                  <c:v>45870</c:v>
                </c:pt>
                <c:pt idx="152">
                  <c:v>45901</c:v>
                </c:pt>
                <c:pt idx="153">
                  <c:v>45931</c:v>
                </c:pt>
                <c:pt idx="154">
                  <c:v>45962</c:v>
                </c:pt>
                <c:pt idx="155">
                  <c:v>45992</c:v>
                </c:pt>
                <c:pt idx="156">
                  <c:v>46023</c:v>
                </c:pt>
                <c:pt idx="157">
                  <c:v>46054</c:v>
                </c:pt>
                <c:pt idx="158">
                  <c:v>46082</c:v>
                </c:pt>
                <c:pt idx="159">
                  <c:v>46113</c:v>
                </c:pt>
                <c:pt idx="160">
                  <c:v>46143</c:v>
                </c:pt>
                <c:pt idx="161">
                  <c:v>46174</c:v>
                </c:pt>
                <c:pt idx="162">
                  <c:v>46204</c:v>
                </c:pt>
                <c:pt idx="163">
                  <c:v>46235</c:v>
                </c:pt>
                <c:pt idx="164">
                  <c:v>46266</c:v>
                </c:pt>
                <c:pt idx="165">
                  <c:v>46296</c:v>
                </c:pt>
                <c:pt idx="166">
                  <c:v>46327</c:v>
                </c:pt>
                <c:pt idx="167">
                  <c:v>46357</c:v>
                </c:pt>
                <c:pt idx="168">
                  <c:v>46388</c:v>
                </c:pt>
                <c:pt idx="169">
                  <c:v>46419</c:v>
                </c:pt>
                <c:pt idx="170">
                  <c:v>46447</c:v>
                </c:pt>
                <c:pt idx="171">
                  <c:v>46478</c:v>
                </c:pt>
                <c:pt idx="172">
                  <c:v>46508</c:v>
                </c:pt>
                <c:pt idx="173">
                  <c:v>46539</c:v>
                </c:pt>
                <c:pt idx="174">
                  <c:v>46569</c:v>
                </c:pt>
                <c:pt idx="175">
                  <c:v>46600</c:v>
                </c:pt>
                <c:pt idx="176">
                  <c:v>46631</c:v>
                </c:pt>
                <c:pt idx="177">
                  <c:v>46661</c:v>
                </c:pt>
                <c:pt idx="178">
                  <c:v>46692</c:v>
                </c:pt>
                <c:pt idx="179">
                  <c:v>46722</c:v>
                </c:pt>
                <c:pt idx="180">
                  <c:v>46753</c:v>
                </c:pt>
                <c:pt idx="181">
                  <c:v>46784</c:v>
                </c:pt>
                <c:pt idx="182">
                  <c:v>46813</c:v>
                </c:pt>
                <c:pt idx="183">
                  <c:v>46844</c:v>
                </c:pt>
                <c:pt idx="184">
                  <c:v>46874</c:v>
                </c:pt>
                <c:pt idx="185">
                  <c:v>46905</c:v>
                </c:pt>
                <c:pt idx="186">
                  <c:v>46935</c:v>
                </c:pt>
                <c:pt idx="187">
                  <c:v>46966</c:v>
                </c:pt>
                <c:pt idx="188">
                  <c:v>46997</c:v>
                </c:pt>
                <c:pt idx="189">
                  <c:v>47027</c:v>
                </c:pt>
                <c:pt idx="190">
                  <c:v>47058</c:v>
                </c:pt>
                <c:pt idx="191">
                  <c:v>47088</c:v>
                </c:pt>
                <c:pt idx="192">
                  <c:v>47119</c:v>
                </c:pt>
                <c:pt idx="193">
                  <c:v>47150</c:v>
                </c:pt>
                <c:pt idx="194">
                  <c:v>47178</c:v>
                </c:pt>
                <c:pt idx="195">
                  <c:v>47209</c:v>
                </c:pt>
                <c:pt idx="196">
                  <c:v>47239</c:v>
                </c:pt>
                <c:pt idx="197">
                  <c:v>47270</c:v>
                </c:pt>
                <c:pt idx="198">
                  <c:v>47300</c:v>
                </c:pt>
                <c:pt idx="199">
                  <c:v>47331</c:v>
                </c:pt>
                <c:pt idx="200">
                  <c:v>47362</c:v>
                </c:pt>
                <c:pt idx="201">
                  <c:v>47392</c:v>
                </c:pt>
                <c:pt idx="202">
                  <c:v>47423</c:v>
                </c:pt>
                <c:pt idx="203">
                  <c:v>47453</c:v>
                </c:pt>
                <c:pt idx="204">
                  <c:v>47484</c:v>
                </c:pt>
                <c:pt idx="205">
                  <c:v>47515</c:v>
                </c:pt>
                <c:pt idx="206">
                  <c:v>47543</c:v>
                </c:pt>
                <c:pt idx="207">
                  <c:v>47574</c:v>
                </c:pt>
                <c:pt idx="208">
                  <c:v>47604</c:v>
                </c:pt>
                <c:pt idx="209">
                  <c:v>47635</c:v>
                </c:pt>
                <c:pt idx="210">
                  <c:v>47665</c:v>
                </c:pt>
                <c:pt idx="211">
                  <c:v>47696</c:v>
                </c:pt>
                <c:pt idx="212">
                  <c:v>47727</c:v>
                </c:pt>
                <c:pt idx="213">
                  <c:v>47757</c:v>
                </c:pt>
                <c:pt idx="214">
                  <c:v>47788</c:v>
                </c:pt>
                <c:pt idx="215">
                  <c:v>47818</c:v>
                </c:pt>
                <c:pt idx="216">
                  <c:v>47849</c:v>
                </c:pt>
                <c:pt idx="217">
                  <c:v>47880</c:v>
                </c:pt>
                <c:pt idx="218">
                  <c:v>47908</c:v>
                </c:pt>
                <c:pt idx="219">
                  <c:v>47939</c:v>
                </c:pt>
                <c:pt idx="220">
                  <c:v>47969</c:v>
                </c:pt>
                <c:pt idx="221">
                  <c:v>48000</c:v>
                </c:pt>
                <c:pt idx="222">
                  <c:v>48030</c:v>
                </c:pt>
                <c:pt idx="223">
                  <c:v>48061</c:v>
                </c:pt>
                <c:pt idx="224">
                  <c:v>48092</c:v>
                </c:pt>
                <c:pt idx="225">
                  <c:v>48122</c:v>
                </c:pt>
                <c:pt idx="226">
                  <c:v>48153</c:v>
                </c:pt>
                <c:pt idx="227">
                  <c:v>48183</c:v>
                </c:pt>
                <c:pt idx="228">
                  <c:v>48214</c:v>
                </c:pt>
                <c:pt idx="229">
                  <c:v>48245</c:v>
                </c:pt>
                <c:pt idx="230">
                  <c:v>48274</c:v>
                </c:pt>
                <c:pt idx="231">
                  <c:v>48305</c:v>
                </c:pt>
                <c:pt idx="232">
                  <c:v>48335</c:v>
                </c:pt>
                <c:pt idx="233">
                  <c:v>48366</c:v>
                </c:pt>
                <c:pt idx="234">
                  <c:v>48396</c:v>
                </c:pt>
                <c:pt idx="235">
                  <c:v>48427</c:v>
                </c:pt>
                <c:pt idx="236">
                  <c:v>48458</c:v>
                </c:pt>
                <c:pt idx="237">
                  <c:v>48488</c:v>
                </c:pt>
                <c:pt idx="238">
                  <c:v>48519</c:v>
                </c:pt>
                <c:pt idx="239">
                  <c:v>48549</c:v>
                </c:pt>
                <c:pt idx="240">
                  <c:v>48580</c:v>
                </c:pt>
                <c:pt idx="241">
                  <c:v>48611</c:v>
                </c:pt>
                <c:pt idx="242">
                  <c:v>48639</c:v>
                </c:pt>
                <c:pt idx="243">
                  <c:v>48670</c:v>
                </c:pt>
                <c:pt idx="244">
                  <c:v>48700</c:v>
                </c:pt>
                <c:pt idx="245">
                  <c:v>48731</c:v>
                </c:pt>
                <c:pt idx="246">
                  <c:v>48761</c:v>
                </c:pt>
                <c:pt idx="247">
                  <c:v>48792</c:v>
                </c:pt>
                <c:pt idx="248">
                  <c:v>48823</c:v>
                </c:pt>
                <c:pt idx="249">
                  <c:v>48853</c:v>
                </c:pt>
                <c:pt idx="250">
                  <c:v>48884</c:v>
                </c:pt>
                <c:pt idx="251">
                  <c:v>48914</c:v>
                </c:pt>
                <c:pt idx="252">
                  <c:v>48945</c:v>
                </c:pt>
                <c:pt idx="253">
                  <c:v>48976</c:v>
                </c:pt>
                <c:pt idx="254">
                  <c:v>49004</c:v>
                </c:pt>
                <c:pt idx="255">
                  <c:v>49035</c:v>
                </c:pt>
                <c:pt idx="256">
                  <c:v>49065</c:v>
                </c:pt>
                <c:pt idx="257">
                  <c:v>49096</c:v>
                </c:pt>
                <c:pt idx="258">
                  <c:v>49126</c:v>
                </c:pt>
                <c:pt idx="259">
                  <c:v>49157</c:v>
                </c:pt>
                <c:pt idx="260">
                  <c:v>49188</c:v>
                </c:pt>
                <c:pt idx="261">
                  <c:v>49218</c:v>
                </c:pt>
                <c:pt idx="262">
                  <c:v>49249</c:v>
                </c:pt>
                <c:pt idx="263">
                  <c:v>49279</c:v>
                </c:pt>
                <c:pt idx="264">
                  <c:v>49310</c:v>
                </c:pt>
                <c:pt idx="265">
                  <c:v>49341</c:v>
                </c:pt>
                <c:pt idx="266">
                  <c:v>49369</c:v>
                </c:pt>
                <c:pt idx="267">
                  <c:v>49400</c:v>
                </c:pt>
                <c:pt idx="268">
                  <c:v>49430</c:v>
                </c:pt>
                <c:pt idx="269">
                  <c:v>49461</c:v>
                </c:pt>
                <c:pt idx="270">
                  <c:v>49491</c:v>
                </c:pt>
                <c:pt idx="271">
                  <c:v>49522</c:v>
                </c:pt>
                <c:pt idx="272">
                  <c:v>49553</c:v>
                </c:pt>
                <c:pt idx="273">
                  <c:v>49583</c:v>
                </c:pt>
                <c:pt idx="274">
                  <c:v>49614</c:v>
                </c:pt>
                <c:pt idx="275">
                  <c:v>49644</c:v>
                </c:pt>
                <c:pt idx="276">
                  <c:v>49675</c:v>
                </c:pt>
                <c:pt idx="277">
                  <c:v>49706</c:v>
                </c:pt>
                <c:pt idx="278">
                  <c:v>49735</c:v>
                </c:pt>
                <c:pt idx="279">
                  <c:v>49766</c:v>
                </c:pt>
                <c:pt idx="280">
                  <c:v>49796</c:v>
                </c:pt>
                <c:pt idx="281">
                  <c:v>49827</c:v>
                </c:pt>
                <c:pt idx="282">
                  <c:v>49857</c:v>
                </c:pt>
                <c:pt idx="283">
                  <c:v>49888</c:v>
                </c:pt>
                <c:pt idx="284">
                  <c:v>49919</c:v>
                </c:pt>
                <c:pt idx="285">
                  <c:v>49949</c:v>
                </c:pt>
                <c:pt idx="286">
                  <c:v>49980</c:v>
                </c:pt>
                <c:pt idx="287">
                  <c:v>50010</c:v>
                </c:pt>
              </c:numCache>
            </c:numRef>
          </c:cat>
          <c:val>
            <c:numRef>
              <c:f>'Расчёт (ТН)'!$AN$6:$AN$293</c:f>
              <c:numCache>
                <c:formatCode>#\ ##0;;</c:formatCode>
                <c:ptCount val="28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numCache>
            </c:numRef>
          </c:val>
          <c:smooth val="0"/>
          <c:extLst>
            <c:ext xmlns:c16="http://schemas.microsoft.com/office/drawing/2014/chart" uri="{C3380CC4-5D6E-409C-BE32-E72D297353CC}">
              <c16:uniqueId val="{00000005-B964-4CA7-B9A5-13995C286E9E}"/>
            </c:ext>
          </c:extLst>
        </c:ser>
        <c:ser>
          <c:idx val="3"/>
          <c:order val="6"/>
          <c:tx>
            <c:strRef>
              <c:f>'Расчёт (ТН)'!$AO$5</c:f>
              <c:strCache>
                <c:ptCount val="1"/>
                <c:pt idx="0">
                  <c:v>Экспресс вход</c:v>
                </c:pt>
              </c:strCache>
            </c:strRef>
          </c:tx>
          <c:marker>
            <c:symbol val="none"/>
          </c:marker>
          <c:cat>
            <c:numRef>
              <c:f>'Расчёт (ТН)'!$C$6:$C$293</c:f>
              <c:numCache>
                <c:formatCode>mmm\-yy</c:formatCode>
                <c:ptCount val="288"/>
                <c:pt idx="0">
                  <c:v>41275</c:v>
                </c:pt>
                <c:pt idx="1">
                  <c:v>41306</c:v>
                </c:pt>
                <c:pt idx="2">
                  <c:v>41334</c:v>
                </c:pt>
                <c:pt idx="3">
                  <c:v>41365</c:v>
                </c:pt>
                <c:pt idx="4">
                  <c:v>41395</c:v>
                </c:pt>
                <c:pt idx="5">
                  <c:v>41426</c:v>
                </c:pt>
                <c:pt idx="6">
                  <c:v>41456</c:v>
                </c:pt>
                <c:pt idx="7">
                  <c:v>41487</c:v>
                </c:pt>
                <c:pt idx="8">
                  <c:v>41518</c:v>
                </c:pt>
                <c:pt idx="9">
                  <c:v>41548</c:v>
                </c:pt>
                <c:pt idx="10">
                  <c:v>41579</c:v>
                </c:pt>
                <c:pt idx="11">
                  <c:v>41609</c:v>
                </c:pt>
                <c:pt idx="12">
                  <c:v>41640</c:v>
                </c:pt>
                <c:pt idx="13">
                  <c:v>41671</c:v>
                </c:pt>
                <c:pt idx="14">
                  <c:v>41699</c:v>
                </c:pt>
                <c:pt idx="15">
                  <c:v>41730</c:v>
                </c:pt>
                <c:pt idx="16">
                  <c:v>41760</c:v>
                </c:pt>
                <c:pt idx="17">
                  <c:v>41791</c:v>
                </c:pt>
                <c:pt idx="18">
                  <c:v>41821</c:v>
                </c:pt>
                <c:pt idx="19">
                  <c:v>41852</c:v>
                </c:pt>
                <c:pt idx="20">
                  <c:v>41883</c:v>
                </c:pt>
                <c:pt idx="21">
                  <c:v>41913</c:v>
                </c:pt>
                <c:pt idx="22">
                  <c:v>41944</c:v>
                </c:pt>
                <c:pt idx="23">
                  <c:v>41974</c:v>
                </c:pt>
                <c:pt idx="24">
                  <c:v>42005</c:v>
                </c:pt>
                <c:pt idx="25">
                  <c:v>42036</c:v>
                </c:pt>
                <c:pt idx="26">
                  <c:v>42064</c:v>
                </c:pt>
                <c:pt idx="27">
                  <c:v>42095</c:v>
                </c:pt>
                <c:pt idx="28">
                  <c:v>42125</c:v>
                </c:pt>
                <c:pt idx="29">
                  <c:v>42156</c:v>
                </c:pt>
                <c:pt idx="30">
                  <c:v>42186</c:v>
                </c:pt>
                <c:pt idx="31">
                  <c:v>42217</c:v>
                </c:pt>
                <c:pt idx="32">
                  <c:v>42248</c:v>
                </c:pt>
                <c:pt idx="33">
                  <c:v>42278</c:v>
                </c:pt>
                <c:pt idx="34">
                  <c:v>42309</c:v>
                </c:pt>
                <c:pt idx="35">
                  <c:v>42339</c:v>
                </c:pt>
                <c:pt idx="36">
                  <c:v>42370</c:v>
                </c:pt>
                <c:pt idx="37">
                  <c:v>42401</c:v>
                </c:pt>
                <c:pt idx="38">
                  <c:v>42430</c:v>
                </c:pt>
                <c:pt idx="39">
                  <c:v>42461</c:v>
                </c:pt>
                <c:pt idx="40">
                  <c:v>42491</c:v>
                </c:pt>
                <c:pt idx="41">
                  <c:v>42522</c:v>
                </c:pt>
                <c:pt idx="42">
                  <c:v>42552</c:v>
                </c:pt>
                <c:pt idx="43">
                  <c:v>42583</c:v>
                </c:pt>
                <c:pt idx="44">
                  <c:v>42614</c:v>
                </c:pt>
                <c:pt idx="45">
                  <c:v>42644</c:v>
                </c:pt>
                <c:pt idx="46">
                  <c:v>42675</c:v>
                </c:pt>
                <c:pt idx="47">
                  <c:v>42705</c:v>
                </c:pt>
                <c:pt idx="48">
                  <c:v>42736</c:v>
                </c:pt>
                <c:pt idx="49">
                  <c:v>42767</c:v>
                </c:pt>
                <c:pt idx="50">
                  <c:v>42795</c:v>
                </c:pt>
                <c:pt idx="51">
                  <c:v>42826</c:v>
                </c:pt>
                <c:pt idx="52">
                  <c:v>42856</c:v>
                </c:pt>
                <c:pt idx="53">
                  <c:v>42887</c:v>
                </c:pt>
                <c:pt idx="54">
                  <c:v>42917</c:v>
                </c:pt>
                <c:pt idx="55">
                  <c:v>42948</c:v>
                </c:pt>
                <c:pt idx="56">
                  <c:v>42979</c:v>
                </c:pt>
                <c:pt idx="57">
                  <c:v>43009</c:v>
                </c:pt>
                <c:pt idx="58">
                  <c:v>43040</c:v>
                </c:pt>
                <c:pt idx="59">
                  <c:v>43070</c:v>
                </c:pt>
                <c:pt idx="60">
                  <c:v>43101</c:v>
                </c:pt>
                <c:pt idx="61">
                  <c:v>43132</c:v>
                </c:pt>
                <c:pt idx="62">
                  <c:v>43160</c:v>
                </c:pt>
                <c:pt idx="63">
                  <c:v>43191</c:v>
                </c:pt>
                <c:pt idx="64">
                  <c:v>43221</c:v>
                </c:pt>
                <c:pt idx="65">
                  <c:v>43252</c:v>
                </c:pt>
                <c:pt idx="66">
                  <c:v>43282</c:v>
                </c:pt>
                <c:pt idx="67">
                  <c:v>43313</c:v>
                </c:pt>
                <c:pt idx="68">
                  <c:v>43344</c:v>
                </c:pt>
                <c:pt idx="69">
                  <c:v>43374</c:v>
                </c:pt>
                <c:pt idx="70">
                  <c:v>43405</c:v>
                </c:pt>
                <c:pt idx="71">
                  <c:v>43435</c:v>
                </c:pt>
                <c:pt idx="72">
                  <c:v>43466</c:v>
                </c:pt>
                <c:pt idx="73">
                  <c:v>43497</c:v>
                </c:pt>
                <c:pt idx="74">
                  <c:v>43525</c:v>
                </c:pt>
                <c:pt idx="75">
                  <c:v>43556</c:v>
                </c:pt>
                <c:pt idx="76">
                  <c:v>43586</c:v>
                </c:pt>
                <c:pt idx="77">
                  <c:v>43617</c:v>
                </c:pt>
                <c:pt idx="78">
                  <c:v>43647</c:v>
                </c:pt>
                <c:pt idx="79">
                  <c:v>43678</c:v>
                </c:pt>
                <c:pt idx="80">
                  <c:v>43709</c:v>
                </c:pt>
                <c:pt idx="81">
                  <c:v>43739</c:v>
                </c:pt>
                <c:pt idx="82">
                  <c:v>43770</c:v>
                </c:pt>
                <c:pt idx="83">
                  <c:v>43800</c:v>
                </c:pt>
                <c:pt idx="84">
                  <c:v>43831</c:v>
                </c:pt>
                <c:pt idx="85">
                  <c:v>43862</c:v>
                </c:pt>
                <c:pt idx="86">
                  <c:v>43891</c:v>
                </c:pt>
                <c:pt idx="87">
                  <c:v>43922</c:v>
                </c:pt>
                <c:pt idx="88">
                  <c:v>43952</c:v>
                </c:pt>
                <c:pt idx="89">
                  <c:v>43983</c:v>
                </c:pt>
                <c:pt idx="90">
                  <c:v>44013</c:v>
                </c:pt>
                <c:pt idx="91">
                  <c:v>44044</c:v>
                </c:pt>
                <c:pt idx="92">
                  <c:v>44075</c:v>
                </c:pt>
                <c:pt idx="93">
                  <c:v>44105</c:v>
                </c:pt>
                <c:pt idx="94">
                  <c:v>44136</c:v>
                </c:pt>
                <c:pt idx="95">
                  <c:v>44166</c:v>
                </c:pt>
                <c:pt idx="96">
                  <c:v>44197</c:v>
                </c:pt>
                <c:pt idx="97">
                  <c:v>44228</c:v>
                </c:pt>
                <c:pt idx="98">
                  <c:v>44256</c:v>
                </c:pt>
                <c:pt idx="99">
                  <c:v>44287</c:v>
                </c:pt>
                <c:pt idx="100">
                  <c:v>44317</c:v>
                </c:pt>
                <c:pt idx="101">
                  <c:v>44348</c:v>
                </c:pt>
                <c:pt idx="102">
                  <c:v>44378</c:v>
                </c:pt>
                <c:pt idx="103">
                  <c:v>44409</c:v>
                </c:pt>
                <c:pt idx="104">
                  <c:v>44440</c:v>
                </c:pt>
                <c:pt idx="105">
                  <c:v>44470</c:v>
                </c:pt>
                <c:pt idx="106">
                  <c:v>44501</c:v>
                </c:pt>
                <c:pt idx="107">
                  <c:v>44531</c:v>
                </c:pt>
                <c:pt idx="108">
                  <c:v>44562</c:v>
                </c:pt>
                <c:pt idx="109">
                  <c:v>44593</c:v>
                </c:pt>
                <c:pt idx="110">
                  <c:v>44621</c:v>
                </c:pt>
                <c:pt idx="111">
                  <c:v>44652</c:v>
                </c:pt>
                <c:pt idx="112">
                  <c:v>44682</c:v>
                </c:pt>
                <c:pt idx="113">
                  <c:v>44713</c:v>
                </c:pt>
                <c:pt idx="114">
                  <c:v>44743</c:v>
                </c:pt>
                <c:pt idx="115">
                  <c:v>44774</c:v>
                </c:pt>
                <c:pt idx="116">
                  <c:v>44805</c:v>
                </c:pt>
                <c:pt idx="117">
                  <c:v>44835</c:v>
                </c:pt>
                <c:pt idx="118">
                  <c:v>44866</c:v>
                </c:pt>
                <c:pt idx="119">
                  <c:v>44896</c:v>
                </c:pt>
                <c:pt idx="120">
                  <c:v>44927</c:v>
                </c:pt>
                <c:pt idx="121">
                  <c:v>44958</c:v>
                </c:pt>
                <c:pt idx="122">
                  <c:v>44986</c:v>
                </c:pt>
                <c:pt idx="123">
                  <c:v>45017</c:v>
                </c:pt>
                <c:pt idx="124">
                  <c:v>45047</c:v>
                </c:pt>
                <c:pt idx="125">
                  <c:v>45078</c:v>
                </c:pt>
                <c:pt idx="126">
                  <c:v>45108</c:v>
                </c:pt>
                <c:pt idx="127">
                  <c:v>45139</c:v>
                </c:pt>
                <c:pt idx="128">
                  <c:v>45170</c:v>
                </c:pt>
                <c:pt idx="129">
                  <c:v>45200</c:v>
                </c:pt>
                <c:pt idx="130">
                  <c:v>45231</c:v>
                </c:pt>
                <c:pt idx="131">
                  <c:v>45261</c:v>
                </c:pt>
                <c:pt idx="132">
                  <c:v>45292</c:v>
                </c:pt>
                <c:pt idx="133">
                  <c:v>45323</c:v>
                </c:pt>
                <c:pt idx="134">
                  <c:v>45352</c:v>
                </c:pt>
                <c:pt idx="135">
                  <c:v>45383</c:v>
                </c:pt>
                <c:pt idx="136">
                  <c:v>45413</c:v>
                </c:pt>
                <c:pt idx="137">
                  <c:v>45444</c:v>
                </c:pt>
                <c:pt idx="138">
                  <c:v>45474</c:v>
                </c:pt>
                <c:pt idx="139">
                  <c:v>45505</c:v>
                </c:pt>
                <c:pt idx="140">
                  <c:v>45536</c:v>
                </c:pt>
                <c:pt idx="141">
                  <c:v>45566</c:v>
                </c:pt>
                <c:pt idx="142">
                  <c:v>45597</c:v>
                </c:pt>
                <c:pt idx="143">
                  <c:v>45627</c:v>
                </c:pt>
                <c:pt idx="144">
                  <c:v>45658</c:v>
                </c:pt>
                <c:pt idx="145">
                  <c:v>45689</c:v>
                </c:pt>
                <c:pt idx="146">
                  <c:v>45717</c:v>
                </c:pt>
                <c:pt idx="147">
                  <c:v>45748</c:v>
                </c:pt>
                <c:pt idx="148">
                  <c:v>45778</c:v>
                </c:pt>
                <c:pt idx="149">
                  <c:v>45809</c:v>
                </c:pt>
                <c:pt idx="150">
                  <c:v>45839</c:v>
                </c:pt>
                <c:pt idx="151">
                  <c:v>45870</c:v>
                </c:pt>
                <c:pt idx="152">
                  <c:v>45901</c:v>
                </c:pt>
                <c:pt idx="153">
                  <c:v>45931</c:v>
                </c:pt>
                <c:pt idx="154">
                  <c:v>45962</c:v>
                </c:pt>
                <c:pt idx="155">
                  <c:v>45992</c:v>
                </c:pt>
                <c:pt idx="156">
                  <c:v>46023</c:v>
                </c:pt>
                <c:pt idx="157">
                  <c:v>46054</c:v>
                </c:pt>
                <c:pt idx="158">
                  <c:v>46082</c:v>
                </c:pt>
                <c:pt idx="159">
                  <c:v>46113</c:v>
                </c:pt>
                <c:pt idx="160">
                  <c:v>46143</c:v>
                </c:pt>
                <c:pt idx="161">
                  <c:v>46174</c:v>
                </c:pt>
                <c:pt idx="162">
                  <c:v>46204</c:v>
                </c:pt>
                <c:pt idx="163">
                  <c:v>46235</c:v>
                </c:pt>
                <c:pt idx="164">
                  <c:v>46266</c:v>
                </c:pt>
                <c:pt idx="165">
                  <c:v>46296</c:v>
                </c:pt>
                <c:pt idx="166">
                  <c:v>46327</c:v>
                </c:pt>
                <c:pt idx="167">
                  <c:v>46357</c:v>
                </c:pt>
                <c:pt idx="168">
                  <c:v>46388</c:v>
                </c:pt>
                <c:pt idx="169">
                  <c:v>46419</c:v>
                </c:pt>
                <c:pt idx="170">
                  <c:v>46447</c:v>
                </c:pt>
                <c:pt idx="171">
                  <c:v>46478</c:v>
                </c:pt>
                <c:pt idx="172">
                  <c:v>46508</c:v>
                </c:pt>
                <c:pt idx="173">
                  <c:v>46539</c:v>
                </c:pt>
                <c:pt idx="174">
                  <c:v>46569</c:v>
                </c:pt>
                <c:pt idx="175">
                  <c:v>46600</c:v>
                </c:pt>
                <c:pt idx="176">
                  <c:v>46631</c:v>
                </c:pt>
                <c:pt idx="177">
                  <c:v>46661</c:v>
                </c:pt>
                <c:pt idx="178">
                  <c:v>46692</c:v>
                </c:pt>
                <c:pt idx="179">
                  <c:v>46722</c:v>
                </c:pt>
                <c:pt idx="180">
                  <c:v>46753</c:v>
                </c:pt>
                <c:pt idx="181">
                  <c:v>46784</c:v>
                </c:pt>
                <c:pt idx="182">
                  <c:v>46813</c:v>
                </c:pt>
                <c:pt idx="183">
                  <c:v>46844</c:v>
                </c:pt>
                <c:pt idx="184">
                  <c:v>46874</c:v>
                </c:pt>
                <c:pt idx="185">
                  <c:v>46905</c:v>
                </c:pt>
                <c:pt idx="186">
                  <c:v>46935</c:v>
                </c:pt>
                <c:pt idx="187">
                  <c:v>46966</c:v>
                </c:pt>
                <c:pt idx="188">
                  <c:v>46997</c:v>
                </c:pt>
                <c:pt idx="189">
                  <c:v>47027</c:v>
                </c:pt>
                <c:pt idx="190">
                  <c:v>47058</c:v>
                </c:pt>
                <c:pt idx="191">
                  <c:v>47088</c:v>
                </c:pt>
                <c:pt idx="192">
                  <c:v>47119</c:v>
                </c:pt>
                <c:pt idx="193">
                  <c:v>47150</c:v>
                </c:pt>
                <c:pt idx="194">
                  <c:v>47178</c:v>
                </c:pt>
                <c:pt idx="195">
                  <c:v>47209</c:v>
                </c:pt>
                <c:pt idx="196">
                  <c:v>47239</c:v>
                </c:pt>
                <c:pt idx="197">
                  <c:v>47270</c:v>
                </c:pt>
                <c:pt idx="198">
                  <c:v>47300</c:v>
                </c:pt>
                <c:pt idx="199">
                  <c:v>47331</c:v>
                </c:pt>
                <c:pt idx="200">
                  <c:v>47362</c:v>
                </c:pt>
                <c:pt idx="201">
                  <c:v>47392</c:v>
                </c:pt>
                <c:pt idx="202">
                  <c:v>47423</c:v>
                </c:pt>
                <c:pt idx="203">
                  <c:v>47453</c:v>
                </c:pt>
                <c:pt idx="204">
                  <c:v>47484</c:v>
                </c:pt>
                <c:pt idx="205">
                  <c:v>47515</c:v>
                </c:pt>
                <c:pt idx="206">
                  <c:v>47543</c:v>
                </c:pt>
                <c:pt idx="207">
                  <c:v>47574</c:v>
                </c:pt>
                <c:pt idx="208">
                  <c:v>47604</c:v>
                </c:pt>
                <c:pt idx="209">
                  <c:v>47635</c:v>
                </c:pt>
                <c:pt idx="210">
                  <c:v>47665</c:v>
                </c:pt>
                <c:pt idx="211">
                  <c:v>47696</c:v>
                </c:pt>
                <c:pt idx="212">
                  <c:v>47727</c:v>
                </c:pt>
                <c:pt idx="213">
                  <c:v>47757</c:v>
                </c:pt>
                <c:pt idx="214">
                  <c:v>47788</c:v>
                </c:pt>
                <c:pt idx="215">
                  <c:v>47818</c:v>
                </c:pt>
                <c:pt idx="216">
                  <c:v>47849</c:v>
                </c:pt>
                <c:pt idx="217">
                  <c:v>47880</c:v>
                </c:pt>
                <c:pt idx="218">
                  <c:v>47908</c:v>
                </c:pt>
                <c:pt idx="219">
                  <c:v>47939</c:v>
                </c:pt>
                <c:pt idx="220">
                  <c:v>47969</c:v>
                </c:pt>
                <c:pt idx="221">
                  <c:v>48000</c:v>
                </c:pt>
                <c:pt idx="222">
                  <c:v>48030</c:v>
                </c:pt>
                <c:pt idx="223">
                  <c:v>48061</c:v>
                </c:pt>
                <c:pt idx="224">
                  <c:v>48092</c:v>
                </c:pt>
                <c:pt idx="225">
                  <c:v>48122</c:v>
                </c:pt>
                <c:pt idx="226">
                  <c:v>48153</c:v>
                </c:pt>
                <c:pt idx="227">
                  <c:v>48183</c:v>
                </c:pt>
                <c:pt idx="228">
                  <c:v>48214</c:v>
                </c:pt>
                <c:pt idx="229">
                  <c:v>48245</c:v>
                </c:pt>
                <c:pt idx="230">
                  <c:v>48274</c:v>
                </c:pt>
                <c:pt idx="231">
                  <c:v>48305</c:v>
                </c:pt>
                <c:pt idx="232">
                  <c:v>48335</c:v>
                </c:pt>
                <c:pt idx="233">
                  <c:v>48366</c:v>
                </c:pt>
                <c:pt idx="234">
                  <c:v>48396</c:v>
                </c:pt>
                <c:pt idx="235">
                  <c:v>48427</c:v>
                </c:pt>
                <c:pt idx="236">
                  <c:v>48458</c:v>
                </c:pt>
                <c:pt idx="237">
                  <c:v>48488</c:v>
                </c:pt>
                <c:pt idx="238">
                  <c:v>48519</c:v>
                </c:pt>
                <c:pt idx="239">
                  <c:v>48549</c:v>
                </c:pt>
                <c:pt idx="240">
                  <c:v>48580</c:v>
                </c:pt>
                <c:pt idx="241">
                  <c:v>48611</c:v>
                </c:pt>
                <c:pt idx="242">
                  <c:v>48639</c:v>
                </c:pt>
                <c:pt idx="243">
                  <c:v>48670</c:v>
                </c:pt>
                <c:pt idx="244">
                  <c:v>48700</c:v>
                </c:pt>
                <c:pt idx="245">
                  <c:v>48731</c:v>
                </c:pt>
                <c:pt idx="246">
                  <c:v>48761</c:v>
                </c:pt>
                <c:pt idx="247">
                  <c:v>48792</c:v>
                </c:pt>
                <c:pt idx="248">
                  <c:v>48823</c:v>
                </c:pt>
                <c:pt idx="249">
                  <c:v>48853</c:v>
                </c:pt>
                <c:pt idx="250">
                  <c:v>48884</c:v>
                </c:pt>
                <c:pt idx="251">
                  <c:v>48914</c:v>
                </c:pt>
                <c:pt idx="252">
                  <c:v>48945</c:v>
                </c:pt>
                <c:pt idx="253">
                  <c:v>48976</c:v>
                </c:pt>
                <c:pt idx="254">
                  <c:v>49004</c:v>
                </c:pt>
                <c:pt idx="255">
                  <c:v>49035</c:v>
                </c:pt>
                <c:pt idx="256">
                  <c:v>49065</c:v>
                </c:pt>
                <c:pt idx="257">
                  <c:v>49096</c:v>
                </c:pt>
                <c:pt idx="258">
                  <c:v>49126</c:v>
                </c:pt>
                <c:pt idx="259">
                  <c:v>49157</c:v>
                </c:pt>
                <c:pt idx="260">
                  <c:v>49188</c:v>
                </c:pt>
                <c:pt idx="261">
                  <c:v>49218</c:v>
                </c:pt>
                <c:pt idx="262">
                  <c:v>49249</c:v>
                </c:pt>
                <c:pt idx="263">
                  <c:v>49279</c:v>
                </c:pt>
                <c:pt idx="264">
                  <c:v>49310</c:v>
                </c:pt>
                <c:pt idx="265">
                  <c:v>49341</c:v>
                </c:pt>
                <c:pt idx="266">
                  <c:v>49369</c:v>
                </c:pt>
                <c:pt idx="267">
                  <c:v>49400</c:v>
                </c:pt>
                <c:pt idx="268">
                  <c:v>49430</c:v>
                </c:pt>
                <c:pt idx="269">
                  <c:v>49461</c:v>
                </c:pt>
                <c:pt idx="270">
                  <c:v>49491</c:v>
                </c:pt>
                <c:pt idx="271">
                  <c:v>49522</c:v>
                </c:pt>
                <c:pt idx="272">
                  <c:v>49553</c:v>
                </c:pt>
                <c:pt idx="273">
                  <c:v>49583</c:v>
                </c:pt>
                <c:pt idx="274">
                  <c:v>49614</c:v>
                </c:pt>
                <c:pt idx="275">
                  <c:v>49644</c:v>
                </c:pt>
                <c:pt idx="276">
                  <c:v>49675</c:v>
                </c:pt>
                <c:pt idx="277">
                  <c:v>49706</c:v>
                </c:pt>
                <c:pt idx="278">
                  <c:v>49735</c:v>
                </c:pt>
                <c:pt idx="279">
                  <c:v>49766</c:v>
                </c:pt>
                <c:pt idx="280">
                  <c:v>49796</c:v>
                </c:pt>
                <c:pt idx="281">
                  <c:v>49827</c:v>
                </c:pt>
                <c:pt idx="282">
                  <c:v>49857</c:v>
                </c:pt>
                <c:pt idx="283">
                  <c:v>49888</c:v>
                </c:pt>
                <c:pt idx="284">
                  <c:v>49919</c:v>
                </c:pt>
                <c:pt idx="285">
                  <c:v>49949</c:v>
                </c:pt>
                <c:pt idx="286">
                  <c:v>49980</c:v>
                </c:pt>
                <c:pt idx="287">
                  <c:v>50010</c:v>
                </c:pt>
              </c:numCache>
            </c:numRef>
          </c:cat>
          <c:val>
            <c:numRef>
              <c:f>'Расчёт (ТН)'!$AO$6:$AO$293</c:f>
              <c:numCache>
                <c:formatCode>#\ ##0;;</c:formatCode>
                <c:ptCount val="28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numCache>
            </c:numRef>
          </c:val>
          <c:smooth val="0"/>
          <c:extLst>
            <c:ext xmlns:c16="http://schemas.microsoft.com/office/drawing/2014/chart" uri="{C3380CC4-5D6E-409C-BE32-E72D297353CC}">
              <c16:uniqueId val="{00000006-B964-4CA7-B9A5-13995C286E9E}"/>
            </c:ext>
          </c:extLst>
        </c:ser>
        <c:ser>
          <c:idx val="13"/>
          <c:order val="7"/>
          <c:tx>
            <c:strRef>
              <c:f>'Расчёт (ТН)'!$AP$5</c:f>
              <c:strCache>
                <c:ptCount val="1"/>
                <c:pt idx="0">
                  <c:v>МТ исх без_пер</c:v>
                </c:pt>
              </c:strCache>
            </c:strRef>
          </c:tx>
          <c:spPr>
            <a:ln w="38100">
              <a:solidFill>
                <a:srgbClr val="9D3D3A"/>
              </a:solidFill>
              <a:prstDash val="sysDash"/>
            </a:ln>
          </c:spPr>
          <c:marker>
            <c:symbol val="none"/>
          </c:marker>
          <c:cat>
            <c:numRef>
              <c:f>'Расчёт (ТН)'!$C$6:$C$293</c:f>
              <c:numCache>
                <c:formatCode>mmm\-yy</c:formatCode>
                <c:ptCount val="288"/>
                <c:pt idx="0">
                  <c:v>41275</c:v>
                </c:pt>
                <c:pt idx="1">
                  <c:v>41306</c:v>
                </c:pt>
                <c:pt idx="2">
                  <c:v>41334</c:v>
                </c:pt>
                <c:pt idx="3">
                  <c:v>41365</c:v>
                </c:pt>
                <c:pt idx="4">
                  <c:v>41395</c:v>
                </c:pt>
                <c:pt idx="5">
                  <c:v>41426</c:v>
                </c:pt>
                <c:pt idx="6">
                  <c:v>41456</c:v>
                </c:pt>
                <c:pt idx="7">
                  <c:v>41487</c:v>
                </c:pt>
                <c:pt idx="8">
                  <c:v>41518</c:v>
                </c:pt>
                <c:pt idx="9">
                  <c:v>41548</c:v>
                </c:pt>
                <c:pt idx="10">
                  <c:v>41579</c:v>
                </c:pt>
                <c:pt idx="11">
                  <c:v>41609</c:v>
                </c:pt>
                <c:pt idx="12">
                  <c:v>41640</c:v>
                </c:pt>
                <c:pt idx="13">
                  <c:v>41671</c:v>
                </c:pt>
                <c:pt idx="14">
                  <c:v>41699</c:v>
                </c:pt>
                <c:pt idx="15">
                  <c:v>41730</c:v>
                </c:pt>
                <c:pt idx="16">
                  <c:v>41760</c:v>
                </c:pt>
                <c:pt idx="17">
                  <c:v>41791</c:v>
                </c:pt>
                <c:pt idx="18">
                  <c:v>41821</c:v>
                </c:pt>
                <c:pt idx="19">
                  <c:v>41852</c:v>
                </c:pt>
                <c:pt idx="20">
                  <c:v>41883</c:v>
                </c:pt>
                <c:pt idx="21">
                  <c:v>41913</c:v>
                </c:pt>
                <c:pt idx="22">
                  <c:v>41944</c:v>
                </c:pt>
                <c:pt idx="23">
                  <c:v>41974</c:v>
                </c:pt>
                <c:pt idx="24">
                  <c:v>42005</c:v>
                </c:pt>
                <c:pt idx="25">
                  <c:v>42036</c:v>
                </c:pt>
                <c:pt idx="26">
                  <c:v>42064</c:v>
                </c:pt>
                <c:pt idx="27">
                  <c:v>42095</c:v>
                </c:pt>
                <c:pt idx="28">
                  <c:v>42125</c:v>
                </c:pt>
                <c:pt idx="29">
                  <c:v>42156</c:v>
                </c:pt>
                <c:pt idx="30">
                  <c:v>42186</c:v>
                </c:pt>
                <c:pt idx="31">
                  <c:v>42217</c:v>
                </c:pt>
                <c:pt idx="32">
                  <c:v>42248</c:v>
                </c:pt>
                <c:pt idx="33">
                  <c:v>42278</c:v>
                </c:pt>
                <c:pt idx="34">
                  <c:v>42309</c:v>
                </c:pt>
                <c:pt idx="35">
                  <c:v>42339</c:v>
                </c:pt>
                <c:pt idx="36">
                  <c:v>42370</c:v>
                </c:pt>
                <c:pt idx="37">
                  <c:v>42401</c:v>
                </c:pt>
                <c:pt idx="38">
                  <c:v>42430</c:v>
                </c:pt>
                <c:pt idx="39">
                  <c:v>42461</c:v>
                </c:pt>
                <c:pt idx="40">
                  <c:v>42491</c:v>
                </c:pt>
                <c:pt idx="41">
                  <c:v>42522</c:v>
                </c:pt>
                <c:pt idx="42">
                  <c:v>42552</c:v>
                </c:pt>
                <c:pt idx="43">
                  <c:v>42583</c:v>
                </c:pt>
                <c:pt idx="44">
                  <c:v>42614</c:v>
                </c:pt>
                <c:pt idx="45">
                  <c:v>42644</c:v>
                </c:pt>
                <c:pt idx="46">
                  <c:v>42675</c:v>
                </c:pt>
                <c:pt idx="47">
                  <c:v>42705</c:v>
                </c:pt>
                <c:pt idx="48">
                  <c:v>42736</c:v>
                </c:pt>
                <c:pt idx="49">
                  <c:v>42767</c:v>
                </c:pt>
                <c:pt idx="50">
                  <c:v>42795</c:v>
                </c:pt>
                <c:pt idx="51">
                  <c:v>42826</c:v>
                </c:pt>
                <c:pt idx="52">
                  <c:v>42856</c:v>
                </c:pt>
                <c:pt idx="53">
                  <c:v>42887</c:v>
                </c:pt>
                <c:pt idx="54">
                  <c:v>42917</c:v>
                </c:pt>
                <c:pt idx="55">
                  <c:v>42948</c:v>
                </c:pt>
                <c:pt idx="56">
                  <c:v>42979</c:v>
                </c:pt>
                <c:pt idx="57">
                  <c:v>43009</c:v>
                </c:pt>
                <c:pt idx="58">
                  <c:v>43040</c:v>
                </c:pt>
                <c:pt idx="59">
                  <c:v>43070</c:v>
                </c:pt>
                <c:pt idx="60">
                  <c:v>43101</c:v>
                </c:pt>
                <c:pt idx="61">
                  <c:v>43132</c:v>
                </c:pt>
                <c:pt idx="62">
                  <c:v>43160</c:v>
                </c:pt>
                <c:pt idx="63">
                  <c:v>43191</c:v>
                </c:pt>
                <c:pt idx="64">
                  <c:v>43221</c:v>
                </c:pt>
                <c:pt idx="65">
                  <c:v>43252</c:v>
                </c:pt>
                <c:pt idx="66">
                  <c:v>43282</c:v>
                </c:pt>
                <c:pt idx="67">
                  <c:v>43313</c:v>
                </c:pt>
                <c:pt idx="68">
                  <c:v>43344</c:v>
                </c:pt>
                <c:pt idx="69">
                  <c:v>43374</c:v>
                </c:pt>
                <c:pt idx="70">
                  <c:v>43405</c:v>
                </c:pt>
                <c:pt idx="71">
                  <c:v>43435</c:v>
                </c:pt>
                <c:pt idx="72">
                  <c:v>43466</c:v>
                </c:pt>
                <c:pt idx="73">
                  <c:v>43497</c:v>
                </c:pt>
                <c:pt idx="74">
                  <c:v>43525</c:v>
                </c:pt>
                <c:pt idx="75">
                  <c:v>43556</c:v>
                </c:pt>
                <c:pt idx="76">
                  <c:v>43586</c:v>
                </c:pt>
                <c:pt idx="77">
                  <c:v>43617</c:v>
                </c:pt>
                <c:pt idx="78">
                  <c:v>43647</c:v>
                </c:pt>
                <c:pt idx="79">
                  <c:v>43678</c:v>
                </c:pt>
                <c:pt idx="80">
                  <c:v>43709</c:v>
                </c:pt>
                <c:pt idx="81">
                  <c:v>43739</c:v>
                </c:pt>
                <c:pt idx="82">
                  <c:v>43770</c:v>
                </c:pt>
                <c:pt idx="83">
                  <c:v>43800</c:v>
                </c:pt>
                <c:pt idx="84">
                  <c:v>43831</c:v>
                </c:pt>
                <c:pt idx="85">
                  <c:v>43862</c:v>
                </c:pt>
                <c:pt idx="86">
                  <c:v>43891</c:v>
                </c:pt>
                <c:pt idx="87">
                  <c:v>43922</c:v>
                </c:pt>
                <c:pt idx="88">
                  <c:v>43952</c:v>
                </c:pt>
                <c:pt idx="89">
                  <c:v>43983</c:v>
                </c:pt>
                <c:pt idx="90">
                  <c:v>44013</c:v>
                </c:pt>
                <c:pt idx="91">
                  <c:v>44044</c:v>
                </c:pt>
                <c:pt idx="92">
                  <c:v>44075</c:v>
                </c:pt>
                <c:pt idx="93">
                  <c:v>44105</c:v>
                </c:pt>
                <c:pt idx="94">
                  <c:v>44136</c:v>
                </c:pt>
                <c:pt idx="95">
                  <c:v>44166</c:v>
                </c:pt>
                <c:pt idx="96">
                  <c:v>44197</c:v>
                </c:pt>
                <c:pt idx="97">
                  <c:v>44228</c:v>
                </c:pt>
                <c:pt idx="98">
                  <c:v>44256</c:v>
                </c:pt>
                <c:pt idx="99">
                  <c:v>44287</c:v>
                </c:pt>
                <c:pt idx="100">
                  <c:v>44317</c:v>
                </c:pt>
                <c:pt idx="101">
                  <c:v>44348</c:v>
                </c:pt>
                <c:pt idx="102">
                  <c:v>44378</c:v>
                </c:pt>
                <c:pt idx="103">
                  <c:v>44409</c:v>
                </c:pt>
                <c:pt idx="104">
                  <c:v>44440</c:v>
                </c:pt>
                <c:pt idx="105">
                  <c:v>44470</c:v>
                </c:pt>
                <c:pt idx="106">
                  <c:v>44501</c:v>
                </c:pt>
                <c:pt idx="107">
                  <c:v>44531</c:v>
                </c:pt>
                <c:pt idx="108">
                  <c:v>44562</c:v>
                </c:pt>
                <c:pt idx="109">
                  <c:v>44593</c:v>
                </c:pt>
                <c:pt idx="110">
                  <c:v>44621</c:v>
                </c:pt>
                <c:pt idx="111">
                  <c:v>44652</c:v>
                </c:pt>
                <c:pt idx="112">
                  <c:v>44682</c:v>
                </c:pt>
                <c:pt idx="113">
                  <c:v>44713</c:v>
                </c:pt>
                <c:pt idx="114">
                  <c:v>44743</c:v>
                </c:pt>
                <c:pt idx="115">
                  <c:v>44774</c:v>
                </c:pt>
                <c:pt idx="116">
                  <c:v>44805</c:v>
                </c:pt>
                <c:pt idx="117">
                  <c:v>44835</c:v>
                </c:pt>
                <c:pt idx="118">
                  <c:v>44866</c:v>
                </c:pt>
                <c:pt idx="119">
                  <c:v>44896</c:v>
                </c:pt>
                <c:pt idx="120">
                  <c:v>44927</c:v>
                </c:pt>
                <c:pt idx="121">
                  <c:v>44958</c:v>
                </c:pt>
                <c:pt idx="122">
                  <c:v>44986</c:v>
                </c:pt>
                <c:pt idx="123">
                  <c:v>45017</c:v>
                </c:pt>
                <c:pt idx="124">
                  <c:v>45047</c:v>
                </c:pt>
                <c:pt idx="125">
                  <c:v>45078</c:v>
                </c:pt>
                <c:pt idx="126">
                  <c:v>45108</c:v>
                </c:pt>
                <c:pt idx="127">
                  <c:v>45139</c:v>
                </c:pt>
                <c:pt idx="128">
                  <c:v>45170</c:v>
                </c:pt>
                <c:pt idx="129">
                  <c:v>45200</c:v>
                </c:pt>
                <c:pt idx="130">
                  <c:v>45231</c:v>
                </c:pt>
                <c:pt idx="131">
                  <c:v>45261</c:v>
                </c:pt>
                <c:pt idx="132">
                  <c:v>45292</c:v>
                </c:pt>
                <c:pt idx="133">
                  <c:v>45323</c:v>
                </c:pt>
                <c:pt idx="134">
                  <c:v>45352</c:v>
                </c:pt>
                <c:pt idx="135">
                  <c:v>45383</c:v>
                </c:pt>
                <c:pt idx="136">
                  <c:v>45413</c:v>
                </c:pt>
                <c:pt idx="137">
                  <c:v>45444</c:v>
                </c:pt>
                <c:pt idx="138">
                  <c:v>45474</c:v>
                </c:pt>
                <c:pt idx="139">
                  <c:v>45505</c:v>
                </c:pt>
                <c:pt idx="140">
                  <c:v>45536</c:v>
                </c:pt>
                <c:pt idx="141">
                  <c:v>45566</c:v>
                </c:pt>
                <c:pt idx="142">
                  <c:v>45597</c:v>
                </c:pt>
                <c:pt idx="143">
                  <c:v>45627</c:v>
                </c:pt>
                <c:pt idx="144">
                  <c:v>45658</c:v>
                </c:pt>
                <c:pt idx="145">
                  <c:v>45689</c:v>
                </c:pt>
                <c:pt idx="146">
                  <c:v>45717</c:v>
                </c:pt>
                <c:pt idx="147">
                  <c:v>45748</c:v>
                </c:pt>
                <c:pt idx="148">
                  <c:v>45778</c:v>
                </c:pt>
                <c:pt idx="149">
                  <c:v>45809</c:v>
                </c:pt>
                <c:pt idx="150">
                  <c:v>45839</c:v>
                </c:pt>
                <c:pt idx="151">
                  <c:v>45870</c:v>
                </c:pt>
                <c:pt idx="152">
                  <c:v>45901</c:v>
                </c:pt>
                <c:pt idx="153">
                  <c:v>45931</c:v>
                </c:pt>
                <c:pt idx="154">
                  <c:v>45962</c:v>
                </c:pt>
                <c:pt idx="155">
                  <c:v>45992</c:v>
                </c:pt>
                <c:pt idx="156">
                  <c:v>46023</c:v>
                </c:pt>
                <c:pt idx="157">
                  <c:v>46054</c:v>
                </c:pt>
                <c:pt idx="158">
                  <c:v>46082</c:v>
                </c:pt>
                <c:pt idx="159">
                  <c:v>46113</c:v>
                </c:pt>
                <c:pt idx="160">
                  <c:v>46143</c:v>
                </c:pt>
                <c:pt idx="161">
                  <c:v>46174</c:v>
                </c:pt>
                <c:pt idx="162">
                  <c:v>46204</c:v>
                </c:pt>
                <c:pt idx="163">
                  <c:v>46235</c:v>
                </c:pt>
                <c:pt idx="164">
                  <c:v>46266</c:v>
                </c:pt>
                <c:pt idx="165">
                  <c:v>46296</c:v>
                </c:pt>
                <c:pt idx="166">
                  <c:v>46327</c:v>
                </c:pt>
                <c:pt idx="167">
                  <c:v>46357</c:v>
                </c:pt>
                <c:pt idx="168">
                  <c:v>46388</c:v>
                </c:pt>
                <c:pt idx="169">
                  <c:v>46419</c:v>
                </c:pt>
                <c:pt idx="170">
                  <c:v>46447</c:v>
                </c:pt>
                <c:pt idx="171">
                  <c:v>46478</c:v>
                </c:pt>
                <c:pt idx="172">
                  <c:v>46508</c:v>
                </c:pt>
                <c:pt idx="173">
                  <c:v>46539</c:v>
                </c:pt>
                <c:pt idx="174">
                  <c:v>46569</c:v>
                </c:pt>
                <c:pt idx="175">
                  <c:v>46600</c:v>
                </c:pt>
                <c:pt idx="176">
                  <c:v>46631</c:v>
                </c:pt>
                <c:pt idx="177">
                  <c:v>46661</c:v>
                </c:pt>
                <c:pt idx="178">
                  <c:v>46692</c:v>
                </c:pt>
                <c:pt idx="179">
                  <c:v>46722</c:v>
                </c:pt>
                <c:pt idx="180">
                  <c:v>46753</c:v>
                </c:pt>
                <c:pt idx="181">
                  <c:v>46784</c:v>
                </c:pt>
                <c:pt idx="182">
                  <c:v>46813</c:v>
                </c:pt>
                <c:pt idx="183">
                  <c:v>46844</c:v>
                </c:pt>
                <c:pt idx="184">
                  <c:v>46874</c:v>
                </c:pt>
                <c:pt idx="185">
                  <c:v>46905</c:v>
                </c:pt>
                <c:pt idx="186">
                  <c:v>46935</c:v>
                </c:pt>
                <c:pt idx="187">
                  <c:v>46966</c:v>
                </c:pt>
                <c:pt idx="188">
                  <c:v>46997</c:v>
                </c:pt>
                <c:pt idx="189">
                  <c:v>47027</c:v>
                </c:pt>
                <c:pt idx="190">
                  <c:v>47058</c:v>
                </c:pt>
                <c:pt idx="191">
                  <c:v>47088</c:v>
                </c:pt>
                <c:pt idx="192">
                  <c:v>47119</c:v>
                </c:pt>
                <c:pt idx="193">
                  <c:v>47150</c:v>
                </c:pt>
                <c:pt idx="194">
                  <c:v>47178</c:v>
                </c:pt>
                <c:pt idx="195">
                  <c:v>47209</c:v>
                </c:pt>
                <c:pt idx="196">
                  <c:v>47239</c:v>
                </c:pt>
                <c:pt idx="197">
                  <c:v>47270</c:v>
                </c:pt>
                <c:pt idx="198">
                  <c:v>47300</c:v>
                </c:pt>
                <c:pt idx="199">
                  <c:v>47331</c:v>
                </c:pt>
                <c:pt idx="200">
                  <c:v>47362</c:v>
                </c:pt>
                <c:pt idx="201">
                  <c:v>47392</c:v>
                </c:pt>
                <c:pt idx="202">
                  <c:v>47423</c:v>
                </c:pt>
                <c:pt idx="203">
                  <c:v>47453</c:v>
                </c:pt>
                <c:pt idx="204">
                  <c:v>47484</c:v>
                </c:pt>
                <c:pt idx="205">
                  <c:v>47515</c:v>
                </c:pt>
                <c:pt idx="206">
                  <c:v>47543</c:v>
                </c:pt>
                <c:pt idx="207">
                  <c:v>47574</c:v>
                </c:pt>
                <c:pt idx="208">
                  <c:v>47604</c:v>
                </c:pt>
                <c:pt idx="209">
                  <c:v>47635</c:v>
                </c:pt>
                <c:pt idx="210">
                  <c:v>47665</c:v>
                </c:pt>
                <c:pt idx="211">
                  <c:v>47696</c:v>
                </c:pt>
                <c:pt idx="212">
                  <c:v>47727</c:v>
                </c:pt>
                <c:pt idx="213">
                  <c:v>47757</c:v>
                </c:pt>
                <c:pt idx="214">
                  <c:v>47788</c:v>
                </c:pt>
                <c:pt idx="215">
                  <c:v>47818</c:v>
                </c:pt>
                <c:pt idx="216">
                  <c:v>47849</c:v>
                </c:pt>
                <c:pt idx="217">
                  <c:v>47880</c:v>
                </c:pt>
                <c:pt idx="218">
                  <c:v>47908</c:v>
                </c:pt>
                <c:pt idx="219">
                  <c:v>47939</c:v>
                </c:pt>
                <c:pt idx="220">
                  <c:v>47969</c:v>
                </c:pt>
                <c:pt idx="221">
                  <c:v>48000</c:v>
                </c:pt>
                <c:pt idx="222">
                  <c:v>48030</c:v>
                </c:pt>
                <c:pt idx="223">
                  <c:v>48061</c:v>
                </c:pt>
                <c:pt idx="224">
                  <c:v>48092</c:v>
                </c:pt>
                <c:pt idx="225">
                  <c:v>48122</c:v>
                </c:pt>
                <c:pt idx="226">
                  <c:v>48153</c:v>
                </c:pt>
                <c:pt idx="227">
                  <c:v>48183</c:v>
                </c:pt>
                <c:pt idx="228">
                  <c:v>48214</c:v>
                </c:pt>
                <c:pt idx="229">
                  <c:v>48245</c:v>
                </c:pt>
                <c:pt idx="230">
                  <c:v>48274</c:v>
                </c:pt>
                <c:pt idx="231">
                  <c:v>48305</c:v>
                </c:pt>
                <c:pt idx="232">
                  <c:v>48335</c:v>
                </c:pt>
                <c:pt idx="233">
                  <c:v>48366</c:v>
                </c:pt>
                <c:pt idx="234">
                  <c:v>48396</c:v>
                </c:pt>
                <c:pt idx="235">
                  <c:v>48427</c:v>
                </c:pt>
                <c:pt idx="236">
                  <c:v>48458</c:v>
                </c:pt>
                <c:pt idx="237">
                  <c:v>48488</c:v>
                </c:pt>
                <c:pt idx="238">
                  <c:v>48519</c:v>
                </c:pt>
                <c:pt idx="239">
                  <c:v>48549</c:v>
                </c:pt>
                <c:pt idx="240">
                  <c:v>48580</c:v>
                </c:pt>
                <c:pt idx="241">
                  <c:v>48611</c:v>
                </c:pt>
                <c:pt idx="242">
                  <c:v>48639</c:v>
                </c:pt>
                <c:pt idx="243">
                  <c:v>48670</c:v>
                </c:pt>
                <c:pt idx="244">
                  <c:v>48700</c:v>
                </c:pt>
                <c:pt idx="245">
                  <c:v>48731</c:v>
                </c:pt>
                <c:pt idx="246">
                  <c:v>48761</c:v>
                </c:pt>
                <c:pt idx="247">
                  <c:v>48792</c:v>
                </c:pt>
                <c:pt idx="248">
                  <c:v>48823</c:v>
                </c:pt>
                <c:pt idx="249">
                  <c:v>48853</c:v>
                </c:pt>
                <c:pt idx="250">
                  <c:v>48884</c:v>
                </c:pt>
                <c:pt idx="251">
                  <c:v>48914</c:v>
                </c:pt>
                <c:pt idx="252">
                  <c:v>48945</c:v>
                </c:pt>
                <c:pt idx="253">
                  <c:v>48976</c:v>
                </c:pt>
                <c:pt idx="254">
                  <c:v>49004</c:v>
                </c:pt>
                <c:pt idx="255">
                  <c:v>49035</c:v>
                </c:pt>
                <c:pt idx="256">
                  <c:v>49065</c:v>
                </c:pt>
                <c:pt idx="257">
                  <c:v>49096</c:v>
                </c:pt>
                <c:pt idx="258">
                  <c:v>49126</c:v>
                </c:pt>
                <c:pt idx="259">
                  <c:v>49157</c:v>
                </c:pt>
                <c:pt idx="260">
                  <c:v>49188</c:v>
                </c:pt>
                <c:pt idx="261">
                  <c:v>49218</c:v>
                </c:pt>
                <c:pt idx="262">
                  <c:v>49249</c:v>
                </c:pt>
                <c:pt idx="263">
                  <c:v>49279</c:v>
                </c:pt>
                <c:pt idx="264">
                  <c:v>49310</c:v>
                </c:pt>
                <c:pt idx="265">
                  <c:v>49341</c:v>
                </c:pt>
                <c:pt idx="266">
                  <c:v>49369</c:v>
                </c:pt>
                <c:pt idx="267">
                  <c:v>49400</c:v>
                </c:pt>
                <c:pt idx="268">
                  <c:v>49430</c:v>
                </c:pt>
                <c:pt idx="269">
                  <c:v>49461</c:v>
                </c:pt>
                <c:pt idx="270">
                  <c:v>49491</c:v>
                </c:pt>
                <c:pt idx="271">
                  <c:v>49522</c:v>
                </c:pt>
                <c:pt idx="272">
                  <c:v>49553</c:v>
                </c:pt>
                <c:pt idx="273">
                  <c:v>49583</c:v>
                </c:pt>
                <c:pt idx="274">
                  <c:v>49614</c:v>
                </c:pt>
                <c:pt idx="275">
                  <c:v>49644</c:v>
                </c:pt>
                <c:pt idx="276">
                  <c:v>49675</c:v>
                </c:pt>
                <c:pt idx="277">
                  <c:v>49706</c:v>
                </c:pt>
                <c:pt idx="278">
                  <c:v>49735</c:v>
                </c:pt>
                <c:pt idx="279">
                  <c:v>49766</c:v>
                </c:pt>
                <c:pt idx="280">
                  <c:v>49796</c:v>
                </c:pt>
                <c:pt idx="281">
                  <c:v>49827</c:v>
                </c:pt>
                <c:pt idx="282">
                  <c:v>49857</c:v>
                </c:pt>
                <c:pt idx="283">
                  <c:v>49888</c:v>
                </c:pt>
                <c:pt idx="284">
                  <c:v>49919</c:v>
                </c:pt>
                <c:pt idx="285">
                  <c:v>49949</c:v>
                </c:pt>
                <c:pt idx="286">
                  <c:v>49980</c:v>
                </c:pt>
                <c:pt idx="287">
                  <c:v>50010</c:v>
                </c:pt>
              </c:numCache>
            </c:numRef>
          </c:cat>
          <c:val>
            <c:numRef>
              <c:f>'Расчёт (ТН)'!$AP$6:$AP$293</c:f>
              <c:numCache>
                <c:formatCode>#\ ##0;;</c:formatCode>
                <c:ptCount val="28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numCache>
            </c:numRef>
          </c:val>
          <c:smooth val="0"/>
          <c:extLst>
            <c:ext xmlns:c16="http://schemas.microsoft.com/office/drawing/2014/chart" uri="{C3380CC4-5D6E-409C-BE32-E72D297353CC}">
              <c16:uniqueId val="{00000007-B964-4CA7-B9A5-13995C286E9E}"/>
            </c:ext>
          </c:extLst>
        </c:ser>
        <c:ser>
          <c:idx val="5"/>
          <c:order val="8"/>
          <c:tx>
            <c:strRef>
              <c:f>'Расчёт (ТН)'!$AQ$5</c:f>
              <c:strCache>
                <c:ptCount val="1"/>
                <c:pt idx="0">
                  <c:v>АД забор без_пер</c:v>
                </c:pt>
              </c:strCache>
            </c:strRef>
          </c:tx>
          <c:spPr>
            <a:ln w="38100">
              <a:solidFill>
                <a:srgbClr val="00B050"/>
              </a:solidFill>
              <a:prstDash val="lgDash"/>
            </a:ln>
          </c:spPr>
          <c:marker>
            <c:symbol val="none"/>
          </c:marker>
          <c:cat>
            <c:numRef>
              <c:f>'Расчёт (ТН)'!$C$6:$C$293</c:f>
              <c:numCache>
                <c:formatCode>mmm\-yy</c:formatCode>
                <c:ptCount val="288"/>
                <c:pt idx="0">
                  <c:v>41275</c:v>
                </c:pt>
                <c:pt idx="1">
                  <c:v>41306</c:v>
                </c:pt>
                <c:pt idx="2">
                  <c:v>41334</c:v>
                </c:pt>
                <c:pt idx="3">
                  <c:v>41365</c:v>
                </c:pt>
                <c:pt idx="4">
                  <c:v>41395</c:v>
                </c:pt>
                <c:pt idx="5">
                  <c:v>41426</c:v>
                </c:pt>
                <c:pt idx="6">
                  <c:v>41456</c:v>
                </c:pt>
                <c:pt idx="7">
                  <c:v>41487</c:v>
                </c:pt>
                <c:pt idx="8">
                  <c:v>41518</c:v>
                </c:pt>
                <c:pt idx="9">
                  <c:v>41548</c:v>
                </c:pt>
                <c:pt idx="10">
                  <c:v>41579</c:v>
                </c:pt>
                <c:pt idx="11">
                  <c:v>41609</c:v>
                </c:pt>
                <c:pt idx="12">
                  <c:v>41640</c:v>
                </c:pt>
                <c:pt idx="13">
                  <c:v>41671</c:v>
                </c:pt>
                <c:pt idx="14">
                  <c:v>41699</c:v>
                </c:pt>
                <c:pt idx="15">
                  <c:v>41730</c:v>
                </c:pt>
                <c:pt idx="16">
                  <c:v>41760</c:v>
                </c:pt>
                <c:pt idx="17">
                  <c:v>41791</c:v>
                </c:pt>
                <c:pt idx="18">
                  <c:v>41821</c:v>
                </c:pt>
                <c:pt idx="19">
                  <c:v>41852</c:v>
                </c:pt>
                <c:pt idx="20">
                  <c:v>41883</c:v>
                </c:pt>
                <c:pt idx="21">
                  <c:v>41913</c:v>
                </c:pt>
                <c:pt idx="22">
                  <c:v>41944</c:v>
                </c:pt>
                <c:pt idx="23">
                  <c:v>41974</c:v>
                </c:pt>
                <c:pt idx="24">
                  <c:v>42005</c:v>
                </c:pt>
                <c:pt idx="25">
                  <c:v>42036</c:v>
                </c:pt>
                <c:pt idx="26">
                  <c:v>42064</c:v>
                </c:pt>
                <c:pt idx="27">
                  <c:v>42095</c:v>
                </c:pt>
                <c:pt idx="28">
                  <c:v>42125</c:v>
                </c:pt>
                <c:pt idx="29">
                  <c:v>42156</c:v>
                </c:pt>
                <c:pt idx="30">
                  <c:v>42186</c:v>
                </c:pt>
                <c:pt idx="31">
                  <c:v>42217</c:v>
                </c:pt>
                <c:pt idx="32">
                  <c:v>42248</c:v>
                </c:pt>
                <c:pt idx="33">
                  <c:v>42278</c:v>
                </c:pt>
                <c:pt idx="34">
                  <c:v>42309</c:v>
                </c:pt>
                <c:pt idx="35">
                  <c:v>42339</c:v>
                </c:pt>
                <c:pt idx="36">
                  <c:v>42370</c:v>
                </c:pt>
                <c:pt idx="37">
                  <c:v>42401</c:v>
                </c:pt>
                <c:pt idx="38">
                  <c:v>42430</c:v>
                </c:pt>
                <c:pt idx="39">
                  <c:v>42461</c:v>
                </c:pt>
                <c:pt idx="40">
                  <c:v>42491</c:v>
                </c:pt>
                <c:pt idx="41">
                  <c:v>42522</c:v>
                </c:pt>
                <c:pt idx="42">
                  <c:v>42552</c:v>
                </c:pt>
                <c:pt idx="43">
                  <c:v>42583</c:v>
                </c:pt>
                <c:pt idx="44">
                  <c:v>42614</c:v>
                </c:pt>
                <c:pt idx="45">
                  <c:v>42644</c:v>
                </c:pt>
                <c:pt idx="46">
                  <c:v>42675</c:v>
                </c:pt>
                <c:pt idx="47">
                  <c:v>42705</c:v>
                </c:pt>
                <c:pt idx="48">
                  <c:v>42736</c:v>
                </c:pt>
                <c:pt idx="49">
                  <c:v>42767</c:v>
                </c:pt>
                <c:pt idx="50">
                  <c:v>42795</c:v>
                </c:pt>
                <c:pt idx="51">
                  <c:v>42826</c:v>
                </c:pt>
                <c:pt idx="52">
                  <c:v>42856</c:v>
                </c:pt>
                <c:pt idx="53">
                  <c:v>42887</c:v>
                </c:pt>
                <c:pt idx="54">
                  <c:v>42917</c:v>
                </c:pt>
                <c:pt idx="55">
                  <c:v>42948</c:v>
                </c:pt>
                <c:pt idx="56">
                  <c:v>42979</c:v>
                </c:pt>
                <c:pt idx="57">
                  <c:v>43009</c:v>
                </c:pt>
                <c:pt idx="58">
                  <c:v>43040</c:v>
                </c:pt>
                <c:pt idx="59">
                  <c:v>43070</c:v>
                </c:pt>
                <c:pt idx="60">
                  <c:v>43101</c:v>
                </c:pt>
                <c:pt idx="61">
                  <c:v>43132</c:v>
                </c:pt>
                <c:pt idx="62">
                  <c:v>43160</c:v>
                </c:pt>
                <c:pt idx="63">
                  <c:v>43191</c:v>
                </c:pt>
                <c:pt idx="64">
                  <c:v>43221</c:v>
                </c:pt>
                <c:pt idx="65">
                  <c:v>43252</c:v>
                </c:pt>
                <c:pt idx="66">
                  <c:v>43282</c:v>
                </c:pt>
                <c:pt idx="67">
                  <c:v>43313</c:v>
                </c:pt>
                <c:pt idx="68">
                  <c:v>43344</c:v>
                </c:pt>
                <c:pt idx="69">
                  <c:v>43374</c:v>
                </c:pt>
                <c:pt idx="70">
                  <c:v>43405</c:v>
                </c:pt>
                <c:pt idx="71">
                  <c:v>43435</c:v>
                </c:pt>
                <c:pt idx="72">
                  <c:v>43466</c:v>
                </c:pt>
                <c:pt idx="73">
                  <c:v>43497</c:v>
                </c:pt>
                <c:pt idx="74">
                  <c:v>43525</c:v>
                </c:pt>
                <c:pt idx="75">
                  <c:v>43556</c:v>
                </c:pt>
                <c:pt idx="76">
                  <c:v>43586</c:v>
                </c:pt>
                <c:pt idx="77">
                  <c:v>43617</c:v>
                </c:pt>
                <c:pt idx="78">
                  <c:v>43647</c:v>
                </c:pt>
                <c:pt idx="79">
                  <c:v>43678</c:v>
                </c:pt>
                <c:pt idx="80">
                  <c:v>43709</c:v>
                </c:pt>
                <c:pt idx="81">
                  <c:v>43739</c:v>
                </c:pt>
                <c:pt idx="82">
                  <c:v>43770</c:v>
                </c:pt>
                <c:pt idx="83">
                  <c:v>43800</c:v>
                </c:pt>
                <c:pt idx="84">
                  <c:v>43831</c:v>
                </c:pt>
                <c:pt idx="85">
                  <c:v>43862</c:v>
                </c:pt>
                <c:pt idx="86">
                  <c:v>43891</c:v>
                </c:pt>
                <c:pt idx="87">
                  <c:v>43922</c:v>
                </c:pt>
                <c:pt idx="88">
                  <c:v>43952</c:v>
                </c:pt>
                <c:pt idx="89">
                  <c:v>43983</c:v>
                </c:pt>
                <c:pt idx="90">
                  <c:v>44013</c:v>
                </c:pt>
                <c:pt idx="91">
                  <c:v>44044</c:v>
                </c:pt>
                <c:pt idx="92">
                  <c:v>44075</c:v>
                </c:pt>
                <c:pt idx="93">
                  <c:v>44105</c:v>
                </c:pt>
                <c:pt idx="94">
                  <c:v>44136</c:v>
                </c:pt>
                <c:pt idx="95">
                  <c:v>44166</c:v>
                </c:pt>
                <c:pt idx="96">
                  <c:v>44197</c:v>
                </c:pt>
                <c:pt idx="97">
                  <c:v>44228</c:v>
                </c:pt>
                <c:pt idx="98">
                  <c:v>44256</c:v>
                </c:pt>
                <c:pt idx="99">
                  <c:v>44287</c:v>
                </c:pt>
                <c:pt idx="100">
                  <c:v>44317</c:v>
                </c:pt>
                <c:pt idx="101">
                  <c:v>44348</c:v>
                </c:pt>
                <c:pt idx="102">
                  <c:v>44378</c:v>
                </c:pt>
                <c:pt idx="103">
                  <c:v>44409</c:v>
                </c:pt>
                <c:pt idx="104">
                  <c:v>44440</c:v>
                </c:pt>
                <c:pt idx="105">
                  <c:v>44470</c:v>
                </c:pt>
                <c:pt idx="106">
                  <c:v>44501</c:v>
                </c:pt>
                <c:pt idx="107">
                  <c:v>44531</c:v>
                </c:pt>
                <c:pt idx="108">
                  <c:v>44562</c:v>
                </c:pt>
                <c:pt idx="109">
                  <c:v>44593</c:v>
                </c:pt>
                <c:pt idx="110">
                  <c:v>44621</c:v>
                </c:pt>
                <c:pt idx="111">
                  <c:v>44652</c:v>
                </c:pt>
                <c:pt idx="112">
                  <c:v>44682</c:v>
                </c:pt>
                <c:pt idx="113">
                  <c:v>44713</c:v>
                </c:pt>
                <c:pt idx="114">
                  <c:v>44743</c:v>
                </c:pt>
                <c:pt idx="115">
                  <c:v>44774</c:v>
                </c:pt>
                <c:pt idx="116">
                  <c:v>44805</c:v>
                </c:pt>
                <c:pt idx="117">
                  <c:v>44835</c:v>
                </c:pt>
                <c:pt idx="118">
                  <c:v>44866</c:v>
                </c:pt>
                <c:pt idx="119">
                  <c:v>44896</c:v>
                </c:pt>
                <c:pt idx="120">
                  <c:v>44927</c:v>
                </c:pt>
                <c:pt idx="121">
                  <c:v>44958</c:v>
                </c:pt>
                <c:pt idx="122">
                  <c:v>44986</c:v>
                </c:pt>
                <c:pt idx="123">
                  <c:v>45017</c:v>
                </c:pt>
                <c:pt idx="124">
                  <c:v>45047</c:v>
                </c:pt>
                <c:pt idx="125">
                  <c:v>45078</c:v>
                </c:pt>
                <c:pt idx="126">
                  <c:v>45108</c:v>
                </c:pt>
                <c:pt idx="127">
                  <c:v>45139</c:v>
                </c:pt>
                <c:pt idx="128">
                  <c:v>45170</c:v>
                </c:pt>
                <c:pt idx="129">
                  <c:v>45200</c:v>
                </c:pt>
                <c:pt idx="130">
                  <c:v>45231</c:v>
                </c:pt>
                <c:pt idx="131">
                  <c:v>45261</c:v>
                </c:pt>
                <c:pt idx="132">
                  <c:v>45292</c:v>
                </c:pt>
                <c:pt idx="133">
                  <c:v>45323</c:v>
                </c:pt>
                <c:pt idx="134">
                  <c:v>45352</c:v>
                </c:pt>
                <c:pt idx="135">
                  <c:v>45383</c:v>
                </c:pt>
                <c:pt idx="136">
                  <c:v>45413</c:v>
                </c:pt>
                <c:pt idx="137">
                  <c:v>45444</c:v>
                </c:pt>
                <c:pt idx="138">
                  <c:v>45474</c:v>
                </c:pt>
                <c:pt idx="139">
                  <c:v>45505</c:v>
                </c:pt>
                <c:pt idx="140">
                  <c:v>45536</c:v>
                </c:pt>
                <c:pt idx="141">
                  <c:v>45566</c:v>
                </c:pt>
                <c:pt idx="142">
                  <c:v>45597</c:v>
                </c:pt>
                <c:pt idx="143">
                  <c:v>45627</c:v>
                </c:pt>
                <c:pt idx="144">
                  <c:v>45658</c:v>
                </c:pt>
                <c:pt idx="145">
                  <c:v>45689</c:v>
                </c:pt>
                <c:pt idx="146">
                  <c:v>45717</c:v>
                </c:pt>
                <c:pt idx="147">
                  <c:v>45748</c:v>
                </c:pt>
                <c:pt idx="148">
                  <c:v>45778</c:v>
                </c:pt>
                <c:pt idx="149">
                  <c:v>45809</c:v>
                </c:pt>
                <c:pt idx="150">
                  <c:v>45839</c:v>
                </c:pt>
                <c:pt idx="151">
                  <c:v>45870</c:v>
                </c:pt>
                <c:pt idx="152">
                  <c:v>45901</c:v>
                </c:pt>
                <c:pt idx="153">
                  <c:v>45931</c:v>
                </c:pt>
                <c:pt idx="154">
                  <c:v>45962</c:v>
                </c:pt>
                <c:pt idx="155">
                  <c:v>45992</c:v>
                </c:pt>
                <c:pt idx="156">
                  <c:v>46023</c:v>
                </c:pt>
                <c:pt idx="157">
                  <c:v>46054</c:v>
                </c:pt>
                <c:pt idx="158">
                  <c:v>46082</c:v>
                </c:pt>
                <c:pt idx="159">
                  <c:v>46113</c:v>
                </c:pt>
                <c:pt idx="160">
                  <c:v>46143</c:v>
                </c:pt>
                <c:pt idx="161">
                  <c:v>46174</c:v>
                </c:pt>
                <c:pt idx="162">
                  <c:v>46204</c:v>
                </c:pt>
                <c:pt idx="163">
                  <c:v>46235</c:v>
                </c:pt>
                <c:pt idx="164">
                  <c:v>46266</c:v>
                </c:pt>
                <c:pt idx="165">
                  <c:v>46296</c:v>
                </c:pt>
                <c:pt idx="166">
                  <c:v>46327</c:v>
                </c:pt>
                <c:pt idx="167">
                  <c:v>46357</c:v>
                </c:pt>
                <c:pt idx="168">
                  <c:v>46388</c:v>
                </c:pt>
                <c:pt idx="169">
                  <c:v>46419</c:v>
                </c:pt>
                <c:pt idx="170">
                  <c:v>46447</c:v>
                </c:pt>
                <c:pt idx="171">
                  <c:v>46478</c:v>
                </c:pt>
                <c:pt idx="172">
                  <c:v>46508</c:v>
                </c:pt>
                <c:pt idx="173">
                  <c:v>46539</c:v>
                </c:pt>
                <c:pt idx="174">
                  <c:v>46569</c:v>
                </c:pt>
                <c:pt idx="175">
                  <c:v>46600</c:v>
                </c:pt>
                <c:pt idx="176">
                  <c:v>46631</c:v>
                </c:pt>
                <c:pt idx="177">
                  <c:v>46661</c:v>
                </c:pt>
                <c:pt idx="178">
                  <c:v>46692</c:v>
                </c:pt>
                <c:pt idx="179">
                  <c:v>46722</c:v>
                </c:pt>
                <c:pt idx="180">
                  <c:v>46753</c:v>
                </c:pt>
                <c:pt idx="181">
                  <c:v>46784</c:v>
                </c:pt>
                <c:pt idx="182">
                  <c:v>46813</c:v>
                </c:pt>
                <c:pt idx="183">
                  <c:v>46844</c:v>
                </c:pt>
                <c:pt idx="184">
                  <c:v>46874</c:v>
                </c:pt>
                <c:pt idx="185">
                  <c:v>46905</c:v>
                </c:pt>
                <c:pt idx="186">
                  <c:v>46935</c:v>
                </c:pt>
                <c:pt idx="187">
                  <c:v>46966</c:v>
                </c:pt>
                <c:pt idx="188">
                  <c:v>46997</c:v>
                </c:pt>
                <c:pt idx="189">
                  <c:v>47027</c:v>
                </c:pt>
                <c:pt idx="190">
                  <c:v>47058</c:v>
                </c:pt>
                <c:pt idx="191">
                  <c:v>47088</c:v>
                </c:pt>
                <c:pt idx="192">
                  <c:v>47119</c:v>
                </c:pt>
                <c:pt idx="193">
                  <c:v>47150</c:v>
                </c:pt>
                <c:pt idx="194">
                  <c:v>47178</c:v>
                </c:pt>
                <c:pt idx="195">
                  <c:v>47209</c:v>
                </c:pt>
                <c:pt idx="196">
                  <c:v>47239</c:v>
                </c:pt>
                <c:pt idx="197">
                  <c:v>47270</c:v>
                </c:pt>
                <c:pt idx="198">
                  <c:v>47300</c:v>
                </c:pt>
                <c:pt idx="199">
                  <c:v>47331</c:v>
                </c:pt>
                <c:pt idx="200">
                  <c:v>47362</c:v>
                </c:pt>
                <c:pt idx="201">
                  <c:v>47392</c:v>
                </c:pt>
                <c:pt idx="202">
                  <c:v>47423</c:v>
                </c:pt>
                <c:pt idx="203">
                  <c:v>47453</c:v>
                </c:pt>
                <c:pt idx="204">
                  <c:v>47484</c:v>
                </c:pt>
                <c:pt idx="205">
                  <c:v>47515</c:v>
                </c:pt>
                <c:pt idx="206">
                  <c:v>47543</c:v>
                </c:pt>
                <c:pt idx="207">
                  <c:v>47574</c:v>
                </c:pt>
                <c:pt idx="208">
                  <c:v>47604</c:v>
                </c:pt>
                <c:pt idx="209">
                  <c:v>47635</c:v>
                </c:pt>
                <c:pt idx="210">
                  <c:v>47665</c:v>
                </c:pt>
                <c:pt idx="211">
                  <c:v>47696</c:v>
                </c:pt>
                <c:pt idx="212">
                  <c:v>47727</c:v>
                </c:pt>
                <c:pt idx="213">
                  <c:v>47757</c:v>
                </c:pt>
                <c:pt idx="214">
                  <c:v>47788</c:v>
                </c:pt>
                <c:pt idx="215">
                  <c:v>47818</c:v>
                </c:pt>
                <c:pt idx="216">
                  <c:v>47849</c:v>
                </c:pt>
                <c:pt idx="217">
                  <c:v>47880</c:v>
                </c:pt>
                <c:pt idx="218">
                  <c:v>47908</c:v>
                </c:pt>
                <c:pt idx="219">
                  <c:v>47939</c:v>
                </c:pt>
                <c:pt idx="220">
                  <c:v>47969</c:v>
                </c:pt>
                <c:pt idx="221">
                  <c:v>48000</c:v>
                </c:pt>
                <c:pt idx="222">
                  <c:v>48030</c:v>
                </c:pt>
                <c:pt idx="223">
                  <c:v>48061</c:v>
                </c:pt>
                <c:pt idx="224">
                  <c:v>48092</c:v>
                </c:pt>
                <c:pt idx="225">
                  <c:v>48122</c:v>
                </c:pt>
                <c:pt idx="226">
                  <c:v>48153</c:v>
                </c:pt>
                <c:pt idx="227">
                  <c:v>48183</c:v>
                </c:pt>
                <c:pt idx="228">
                  <c:v>48214</c:v>
                </c:pt>
                <c:pt idx="229">
                  <c:v>48245</c:v>
                </c:pt>
                <c:pt idx="230">
                  <c:v>48274</c:v>
                </c:pt>
                <c:pt idx="231">
                  <c:v>48305</c:v>
                </c:pt>
                <c:pt idx="232">
                  <c:v>48335</c:v>
                </c:pt>
                <c:pt idx="233">
                  <c:v>48366</c:v>
                </c:pt>
                <c:pt idx="234">
                  <c:v>48396</c:v>
                </c:pt>
                <c:pt idx="235">
                  <c:v>48427</c:v>
                </c:pt>
                <c:pt idx="236">
                  <c:v>48458</c:v>
                </c:pt>
                <c:pt idx="237">
                  <c:v>48488</c:v>
                </c:pt>
                <c:pt idx="238">
                  <c:v>48519</c:v>
                </c:pt>
                <c:pt idx="239">
                  <c:v>48549</c:v>
                </c:pt>
                <c:pt idx="240">
                  <c:v>48580</c:v>
                </c:pt>
                <c:pt idx="241">
                  <c:v>48611</c:v>
                </c:pt>
                <c:pt idx="242">
                  <c:v>48639</c:v>
                </c:pt>
                <c:pt idx="243">
                  <c:v>48670</c:v>
                </c:pt>
                <c:pt idx="244">
                  <c:v>48700</c:v>
                </c:pt>
                <c:pt idx="245">
                  <c:v>48731</c:v>
                </c:pt>
                <c:pt idx="246">
                  <c:v>48761</c:v>
                </c:pt>
                <c:pt idx="247">
                  <c:v>48792</c:v>
                </c:pt>
                <c:pt idx="248">
                  <c:v>48823</c:v>
                </c:pt>
                <c:pt idx="249">
                  <c:v>48853</c:v>
                </c:pt>
                <c:pt idx="250">
                  <c:v>48884</c:v>
                </c:pt>
                <c:pt idx="251">
                  <c:v>48914</c:v>
                </c:pt>
                <c:pt idx="252">
                  <c:v>48945</c:v>
                </c:pt>
                <c:pt idx="253">
                  <c:v>48976</c:v>
                </c:pt>
                <c:pt idx="254">
                  <c:v>49004</c:v>
                </c:pt>
                <c:pt idx="255">
                  <c:v>49035</c:v>
                </c:pt>
                <c:pt idx="256">
                  <c:v>49065</c:v>
                </c:pt>
                <c:pt idx="257">
                  <c:v>49096</c:v>
                </c:pt>
                <c:pt idx="258">
                  <c:v>49126</c:v>
                </c:pt>
                <c:pt idx="259">
                  <c:v>49157</c:v>
                </c:pt>
                <c:pt idx="260">
                  <c:v>49188</c:v>
                </c:pt>
                <c:pt idx="261">
                  <c:v>49218</c:v>
                </c:pt>
                <c:pt idx="262">
                  <c:v>49249</c:v>
                </c:pt>
                <c:pt idx="263">
                  <c:v>49279</c:v>
                </c:pt>
                <c:pt idx="264">
                  <c:v>49310</c:v>
                </c:pt>
                <c:pt idx="265">
                  <c:v>49341</c:v>
                </c:pt>
                <c:pt idx="266">
                  <c:v>49369</c:v>
                </c:pt>
                <c:pt idx="267">
                  <c:v>49400</c:v>
                </c:pt>
                <c:pt idx="268">
                  <c:v>49430</c:v>
                </c:pt>
                <c:pt idx="269">
                  <c:v>49461</c:v>
                </c:pt>
                <c:pt idx="270">
                  <c:v>49491</c:v>
                </c:pt>
                <c:pt idx="271">
                  <c:v>49522</c:v>
                </c:pt>
                <c:pt idx="272">
                  <c:v>49553</c:v>
                </c:pt>
                <c:pt idx="273">
                  <c:v>49583</c:v>
                </c:pt>
                <c:pt idx="274">
                  <c:v>49614</c:v>
                </c:pt>
                <c:pt idx="275">
                  <c:v>49644</c:v>
                </c:pt>
                <c:pt idx="276">
                  <c:v>49675</c:v>
                </c:pt>
                <c:pt idx="277">
                  <c:v>49706</c:v>
                </c:pt>
                <c:pt idx="278">
                  <c:v>49735</c:v>
                </c:pt>
                <c:pt idx="279">
                  <c:v>49766</c:v>
                </c:pt>
                <c:pt idx="280">
                  <c:v>49796</c:v>
                </c:pt>
                <c:pt idx="281">
                  <c:v>49827</c:v>
                </c:pt>
                <c:pt idx="282">
                  <c:v>49857</c:v>
                </c:pt>
                <c:pt idx="283">
                  <c:v>49888</c:v>
                </c:pt>
                <c:pt idx="284">
                  <c:v>49919</c:v>
                </c:pt>
                <c:pt idx="285">
                  <c:v>49949</c:v>
                </c:pt>
                <c:pt idx="286">
                  <c:v>49980</c:v>
                </c:pt>
                <c:pt idx="287">
                  <c:v>50010</c:v>
                </c:pt>
              </c:numCache>
            </c:numRef>
          </c:cat>
          <c:val>
            <c:numRef>
              <c:f>'Расчёт (ТН)'!$AQ$6:$AQ$293</c:f>
              <c:numCache>
                <c:formatCode>#\ ##0;;</c:formatCode>
                <c:ptCount val="28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numCache>
            </c:numRef>
          </c:val>
          <c:smooth val="0"/>
          <c:extLst>
            <c:ext xmlns:c16="http://schemas.microsoft.com/office/drawing/2014/chart" uri="{C3380CC4-5D6E-409C-BE32-E72D297353CC}">
              <c16:uniqueId val="{00000008-B964-4CA7-B9A5-13995C286E9E}"/>
            </c:ext>
          </c:extLst>
        </c:ser>
        <c:ser>
          <c:idx val="10"/>
          <c:order val="9"/>
          <c:tx>
            <c:strRef>
              <c:f>'Расчёт (ТН)'!$AR$5</c:f>
              <c:strCache>
                <c:ptCount val="1"/>
                <c:pt idx="0">
                  <c:v>Край забор без_пер</c:v>
                </c:pt>
              </c:strCache>
            </c:strRef>
          </c:tx>
          <c:spPr>
            <a:ln>
              <a:prstDash val="lgDash"/>
            </a:ln>
          </c:spPr>
          <c:marker>
            <c:symbol val="none"/>
          </c:marker>
          <c:cat>
            <c:numRef>
              <c:f>'Расчёт (ТН)'!$C$6:$C$293</c:f>
              <c:numCache>
                <c:formatCode>mmm\-yy</c:formatCode>
                <c:ptCount val="288"/>
                <c:pt idx="0">
                  <c:v>41275</c:v>
                </c:pt>
                <c:pt idx="1">
                  <c:v>41306</c:v>
                </c:pt>
                <c:pt idx="2">
                  <c:v>41334</c:v>
                </c:pt>
                <c:pt idx="3">
                  <c:v>41365</c:v>
                </c:pt>
                <c:pt idx="4">
                  <c:v>41395</c:v>
                </c:pt>
                <c:pt idx="5">
                  <c:v>41426</c:v>
                </c:pt>
                <c:pt idx="6">
                  <c:v>41456</c:v>
                </c:pt>
                <c:pt idx="7">
                  <c:v>41487</c:v>
                </c:pt>
                <c:pt idx="8">
                  <c:v>41518</c:v>
                </c:pt>
                <c:pt idx="9">
                  <c:v>41548</c:v>
                </c:pt>
                <c:pt idx="10">
                  <c:v>41579</c:v>
                </c:pt>
                <c:pt idx="11">
                  <c:v>41609</c:v>
                </c:pt>
                <c:pt idx="12">
                  <c:v>41640</c:v>
                </c:pt>
                <c:pt idx="13">
                  <c:v>41671</c:v>
                </c:pt>
                <c:pt idx="14">
                  <c:v>41699</c:v>
                </c:pt>
                <c:pt idx="15">
                  <c:v>41730</c:v>
                </c:pt>
                <c:pt idx="16">
                  <c:v>41760</c:v>
                </c:pt>
                <c:pt idx="17">
                  <c:v>41791</c:v>
                </c:pt>
                <c:pt idx="18">
                  <c:v>41821</c:v>
                </c:pt>
                <c:pt idx="19">
                  <c:v>41852</c:v>
                </c:pt>
                <c:pt idx="20">
                  <c:v>41883</c:v>
                </c:pt>
                <c:pt idx="21">
                  <c:v>41913</c:v>
                </c:pt>
                <c:pt idx="22">
                  <c:v>41944</c:v>
                </c:pt>
                <c:pt idx="23">
                  <c:v>41974</c:v>
                </c:pt>
                <c:pt idx="24">
                  <c:v>42005</c:v>
                </c:pt>
                <c:pt idx="25">
                  <c:v>42036</c:v>
                </c:pt>
                <c:pt idx="26">
                  <c:v>42064</c:v>
                </c:pt>
                <c:pt idx="27">
                  <c:v>42095</c:v>
                </c:pt>
                <c:pt idx="28">
                  <c:v>42125</c:v>
                </c:pt>
                <c:pt idx="29">
                  <c:v>42156</c:v>
                </c:pt>
                <c:pt idx="30">
                  <c:v>42186</c:v>
                </c:pt>
                <c:pt idx="31">
                  <c:v>42217</c:v>
                </c:pt>
                <c:pt idx="32">
                  <c:v>42248</c:v>
                </c:pt>
                <c:pt idx="33">
                  <c:v>42278</c:v>
                </c:pt>
                <c:pt idx="34">
                  <c:v>42309</c:v>
                </c:pt>
                <c:pt idx="35">
                  <c:v>42339</c:v>
                </c:pt>
                <c:pt idx="36">
                  <c:v>42370</c:v>
                </c:pt>
                <c:pt idx="37">
                  <c:v>42401</c:v>
                </c:pt>
                <c:pt idx="38">
                  <c:v>42430</c:v>
                </c:pt>
                <c:pt idx="39">
                  <c:v>42461</c:v>
                </c:pt>
                <c:pt idx="40">
                  <c:v>42491</c:v>
                </c:pt>
                <c:pt idx="41">
                  <c:v>42522</c:v>
                </c:pt>
                <c:pt idx="42">
                  <c:v>42552</c:v>
                </c:pt>
                <c:pt idx="43">
                  <c:v>42583</c:v>
                </c:pt>
                <c:pt idx="44">
                  <c:v>42614</c:v>
                </c:pt>
                <c:pt idx="45">
                  <c:v>42644</c:v>
                </c:pt>
                <c:pt idx="46">
                  <c:v>42675</c:v>
                </c:pt>
                <c:pt idx="47">
                  <c:v>42705</c:v>
                </c:pt>
                <c:pt idx="48">
                  <c:v>42736</c:v>
                </c:pt>
                <c:pt idx="49">
                  <c:v>42767</c:v>
                </c:pt>
                <c:pt idx="50">
                  <c:v>42795</c:v>
                </c:pt>
                <c:pt idx="51">
                  <c:v>42826</c:v>
                </c:pt>
                <c:pt idx="52">
                  <c:v>42856</c:v>
                </c:pt>
                <c:pt idx="53">
                  <c:v>42887</c:v>
                </c:pt>
                <c:pt idx="54">
                  <c:v>42917</c:v>
                </c:pt>
                <c:pt idx="55">
                  <c:v>42948</c:v>
                </c:pt>
                <c:pt idx="56">
                  <c:v>42979</c:v>
                </c:pt>
                <c:pt idx="57">
                  <c:v>43009</c:v>
                </c:pt>
                <c:pt idx="58">
                  <c:v>43040</c:v>
                </c:pt>
                <c:pt idx="59">
                  <c:v>43070</c:v>
                </c:pt>
                <c:pt idx="60">
                  <c:v>43101</c:v>
                </c:pt>
                <c:pt idx="61">
                  <c:v>43132</c:v>
                </c:pt>
                <c:pt idx="62">
                  <c:v>43160</c:v>
                </c:pt>
                <c:pt idx="63">
                  <c:v>43191</c:v>
                </c:pt>
                <c:pt idx="64">
                  <c:v>43221</c:v>
                </c:pt>
                <c:pt idx="65">
                  <c:v>43252</c:v>
                </c:pt>
                <c:pt idx="66">
                  <c:v>43282</c:v>
                </c:pt>
                <c:pt idx="67">
                  <c:v>43313</c:v>
                </c:pt>
                <c:pt idx="68">
                  <c:v>43344</c:v>
                </c:pt>
                <c:pt idx="69">
                  <c:v>43374</c:v>
                </c:pt>
                <c:pt idx="70">
                  <c:v>43405</c:v>
                </c:pt>
                <c:pt idx="71">
                  <c:v>43435</c:v>
                </c:pt>
                <c:pt idx="72">
                  <c:v>43466</c:v>
                </c:pt>
                <c:pt idx="73">
                  <c:v>43497</c:v>
                </c:pt>
                <c:pt idx="74">
                  <c:v>43525</c:v>
                </c:pt>
                <c:pt idx="75">
                  <c:v>43556</c:v>
                </c:pt>
                <c:pt idx="76">
                  <c:v>43586</c:v>
                </c:pt>
                <c:pt idx="77">
                  <c:v>43617</c:v>
                </c:pt>
                <c:pt idx="78">
                  <c:v>43647</c:v>
                </c:pt>
                <c:pt idx="79">
                  <c:v>43678</c:v>
                </c:pt>
                <c:pt idx="80">
                  <c:v>43709</c:v>
                </c:pt>
                <c:pt idx="81">
                  <c:v>43739</c:v>
                </c:pt>
                <c:pt idx="82">
                  <c:v>43770</c:v>
                </c:pt>
                <c:pt idx="83">
                  <c:v>43800</c:v>
                </c:pt>
                <c:pt idx="84">
                  <c:v>43831</c:v>
                </c:pt>
                <c:pt idx="85">
                  <c:v>43862</c:v>
                </c:pt>
                <c:pt idx="86">
                  <c:v>43891</c:v>
                </c:pt>
                <c:pt idx="87">
                  <c:v>43922</c:v>
                </c:pt>
                <c:pt idx="88">
                  <c:v>43952</c:v>
                </c:pt>
                <c:pt idx="89">
                  <c:v>43983</c:v>
                </c:pt>
                <c:pt idx="90">
                  <c:v>44013</c:v>
                </c:pt>
                <c:pt idx="91">
                  <c:v>44044</c:v>
                </c:pt>
                <c:pt idx="92">
                  <c:v>44075</c:v>
                </c:pt>
                <c:pt idx="93">
                  <c:v>44105</c:v>
                </c:pt>
                <c:pt idx="94">
                  <c:v>44136</c:v>
                </c:pt>
                <c:pt idx="95">
                  <c:v>44166</c:v>
                </c:pt>
                <c:pt idx="96">
                  <c:v>44197</c:v>
                </c:pt>
                <c:pt idx="97">
                  <c:v>44228</c:v>
                </c:pt>
                <c:pt idx="98">
                  <c:v>44256</c:v>
                </c:pt>
                <c:pt idx="99">
                  <c:v>44287</c:v>
                </c:pt>
                <c:pt idx="100">
                  <c:v>44317</c:v>
                </c:pt>
                <c:pt idx="101">
                  <c:v>44348</c:v>
                </c:pt>
                <c:pt idx="102">
                  <c:v>44378</c:v>
                </c:pt>
                <c:pt idx="103">
                  <c:v>44409</c:v>
                </c:pt>
                <c:pt idx="104">
                  <c:v>44440</c:v>
                </c:pt>
                <c:pt idx="105">
                  <c:v>44470</c:v>
                </c:pt>
                <c:pt idx="106">
                  <c:v>44501</c:v>
                </c:pt>
                <c:pt idx="107">
                  <c:v>44531</c:v>
                </c:pt>
                <c:pt idx="108">
                  <c:v>44562</c:v>
                </c:pt>
                <c:pt idx="109">
                  <c:v>44593</c:v>
                </c:pt>
                <c:pt idx="110">
                  <c:v>44621</c:v>
                </c:pt>
                <c:pt idx="111">
                  <c:v>44652</c:v>
                </c:pt>
                <c:pt idx="112">
                  <c:v>44682</c:v>
                </c:pt>
                <c:pt idx="113">
                  <c:v>44713</c:v>
                </c:pt>
                <c:pt idx="114">
                  <c:v>44743</c:v>
                </c:pt>
                <c:pt idx="115">
                  <c:v>44774</c:v>
                </c:pt>
                <c:pt idx="116">
                  <c:v>44805</c:v>
                </c:pt>
                <c:pt idx="117">
                  <c:v>44835</c:v>
                </c:pt>
                <c:pt idx="118">
                  <c:v>44866</c:v>
                </c:pt>
                <c:pt idx="119">
                  <c:v>44896</c:v>
                </c:pt>
                <c:pt idx="120">
                  <c:v>44927</c:v>
                </c:pt>
                <c:pt idx="121">
                  <c:v>44958</c:v>
                </c:pt>
                <c:pt idx="122">
                  <c:v>44986</c:v>
                </c:pt>
                <c:pt idx="123">
                  <c:v>45017</c:v>
                </c:pt>
                <c:pt idx="124">
                  <c:v>45047</c:v>
                </c:pt>
                <c:pt idx="125">
                  <c:v>45078</c:v>
                </c:pt>
                <c:pt idx="126">
                  <c:v>45108</c:v>
                </c:pt>
                <c:pt idx="127">
                  <c:v>45139</c:v>
                </c:pt>
                <c:pt idx="128">
                  <c:v>45170</c:v>
                </c:pt>
                <c:pt idx="129">
                  <c:v>45200</c:v>
                </c:pt>
                <c:pt idx="130">
                  <c:v>45231</c:v>
                </c:pt>
                <c:pt idx="131">
                  <c:v>45261</c:v>
                </c:pt>
                <c:pt idx="132">
                  <c:v>45292</c:v>
                </c:pt>
                <c:pt idx="133">
                  <c:v>45323</c:v>
                </c:pt>
                <c:pt idx="134">
                  <c:v>45352</c:v>
                </c:pt>
                <c:pt idx="135">
                  <c:v>45383</c:v>
                </c:pt>
                <c:pt idx="136">
                  <c:v>45413</c:v>
                </c:pt>
                <c:pt idx="137">
                  <c:v>45444</c:v>
                </c:pt>
                <c:pt idx="138">
                  <c:v>45474</c:v>
                </c:pt>
                <c:pt idx="139">
                  <c:v>45505</c:v>
                </c:pt>
                <c:pt idx="140">
                  <c:v>45536</c:v>
                </c:pt>
                <c:pt idx="141">
                  <c:v>45566</c:v>
                </c:pt>
                <c:pt idx="142">
                  <c:v>45597</c:v>
                </c:pt>
                <c:pt idx="143">
                  <c:v>45627</c:v>
                </c:pt>
                <c:pt idx="144">
                  <c:v>45658</c:v>
                </c:pt>
                <c:pt idx="145">
                  <c:v>45689</c:v>
                </c:pt>
                <c:pt idx="146">
                  <c:v>45717</c:v>
                </c:pt>
                <c:pt idx="147">
                  <c:v>45748</c:v>
                </c:pt>
                <c:pt idx="148">
                  <c:v>45778</c:v>
                </c:pt>
                <c:pt idx="149">
                  <c:v>45809</c:v>
                </c:pt>
                <c:pt idx="150">
                  <c:v>45839</c:v>
                </c:pt>
                <c:pt idx="151">
                  <c:v>45870</c:v>
                </c:pt>
                <c:pt idx="152">
                  <c:v>45901</c:v>
                </c:pt>
                <c:pt idx="153">
                  <c:v>45931</c:v>
                </c:pt>
                <c:pt idx="154">
                  <c:v>45962</c:v>
                </c:pt>
                <c:pt idx="155">
                  <c:v>45992</c:v>
                </c:pt>
                <c:pt idx="156">
                  <c:v>46023</c:v>
                </c:pt>
                <c:pt idx="157">
                  <c:v>46054</c:v>
                </c:pt>
                <c:pt idx="158">
                  <c:v>46082</c:v>
                </c:pt>
                <c:pt idx="159">
                  <c:v>46113</c:v>
                </c:pt>
                <c:pt idx="160">
                  <c:v>46143</c:v>
                </c:pt>
                <c:pt idx="161">
                  <c:v>46174</c:v>
                </c:pt>
                <c:pt idx="162">
                  <c:v>46204</c:v>
                </c:pt>
                <c:pt idx="163">
                  <c:v>46235</c:v>
                </c:pt>
                <c:pt idx="164">
                  <c:v>46266</c:v>
                </c:pt>
                <c:pt idx="165">
                  <c:v>46296</c:v>
                </c:pt>
                <c:pt idx="166">
                  <c:v>46327</c:v>
                </c:pt>
                <c:pt idx="167">
                  <c:v>46357</c:v>
                </c:pt>
                <c:pt idx="168">
                  <c:v>46388</c:v>
                </c:pt>
                <c:pt idx="169">
                  <c:v>46419</c:v>
                </c:pt>
                <c:pt idx="170">
                  <c:v>46447</c:v>
                </c:pt>
                <c:pt idx="171">
                  <c:v>46478</c:v>
                </c:pt>
                <c:pt idx="172">
                  <c:v>46508</c:v>
                </c:pt>
                <c:pt idx="173">
                  <c:v>46539</c:v>
                </c:pt>
                <c:pt idx="174">
                  <c:v>46569</c:v>
                </c:pt>
                <c:pt idx="175">
                  <c:v>46600</c:v>
                </c:pt>
                <c:pt idx="176">
                  <c:v>46631</c:v>
                </c:pt>
                <c:pt idx="177">
                  <c:v>46661</c:v>
                </c:pt>
                <c:pt idx="178">
                  <c:v>46692</c:v>
                </c:pt>
                <c:pt idx="179">
                  <c:v>46722</c:v>
                </c:pt>
                <c:pt idx="180">
                  <c:v>46753</c:v>
                </c:pt>
                <c:pt idx="181">
                  <c:v>46784</c:v>
                </c:pt>
                <c:pt idx="182">
                  <c:v>46813</c:v>
                </c:pt>
                <c:pt idx="183">
                  <c:v>46844</c:v>
                </c:pt>
                <c:pt idx="184">
                  <c:v>46874</c:v>
                </c:pt>
                <c:pt idx="185">
                  <c:v>46905</c:v>
                </c:pt>
                <c:pt idx="186">
                  <c:v>46935</c:v>
                </c:pt>
                <c:pt idx="187">
                  <c:v>46966</c:v>
                </c:pt>
                <c:pt idx="188">
                  <c:v>46997</c:v>
                </c:pt>
                <c:pt idx="189">
                  <c:v>47027</c:v>
                </c:pt>
                <c:pt idx="190">
                  <c:v>47058</c:v>
                </c:pt>
                <c:pt idx="191">
                  <c:v>47088</c:v>
                </c:pt>
                <c:pt idx="192">
                  <c:v>47119</c:v>
                </c:pt>
                <c:pt idx="193">
                  <c:v>47150</c:v>
                </c:pt>
                <c:pt idx="194">
                  <c:v>47178</c:v>
                </c:pt>
                <c:pt idx="195">
                  <c:v>47209</c:v>
                </c:pt>
                <c:pt idx="196">
                  <c:v>47239</c:v>
                </c:pt>
                <c:pt idx="197">
                  <c:v>47270</c:v>
                </c:pt>
                <c:pt idx="198">
                  <c:v>47300</c:v>
                </c:pt>
                <c:pt idx="199">
                  <c:v>47331</c:v>
                </c:pt>
                <c:pt idx="200">
                  <c:v>47362</c:v>
                </c:pt>
                <c:pt idx="201">
                  <c:v>47392</c:v>
                </c:pt>
                <c:pt idx="202">
                  <c:v>47423</c:v>
                </c:pt>
                <c:pt idx="203">
                  <c:v>47453</c:v>
                </c:pt>
                <c:pt idx="204">
                  <c:v>47484</c:v>
                </c:pt>
                <c:pt idx="205">
                  <c:v>47515</c:v>
                </c:pt>
                <c:pt idx="206">
                  <c:v>47543</c:v>
                </c:pt>
                <c:pt idx="207">
                  <c:v>47574</c:v>
                </c:pt>
                <c:pt idx="208">
                  <c:v>47604</c:v>
                </c:pt>
                <c:pt idx="209">
                  <c:v>47635</c:v>
                </c:pt>
                <c:pt idx="210">
                  <c:v>47665</c:v>
                </c:pt>
                <c:pt idx="211">
                  <c:v>47696</c:v>
                </c:pt>
                <c:pt idx="212">
                  <c:v>47727</c:v>
                </c:pt>
                <c:pt idx="213">
                  <c:v>47757</c:v>
                </c:pt>
                <c:pt idx="214">
                  <c:v>47788</c:v>
                </c:pt>
                <c:pt idx="215">
                  <c:v>47818</c:v>
                </c:pt>
                <c:pt idx="216">
                  <c:v>47849</c:v>
                </c:pt>
                <c:pt idx="217">
                  <c:v>47880</c:v>
                </c:pt>
                <c:pt idx="218">
                  <c:v>47908</c:v>
                </c:pt>
                <c:pt idx="219">
                  <c:v>47939</c:v>
                </c:pt>
                <c:pt idx="220">
                  <c:v>47969</c:v>
                </c:pt>
                <c:pt idx="221">
                  <c:v>48000</c:v>
                </c:pt>
                <c:pt idx="222">
                  <c:v>48030</c:v>
                </c:pt>
                <c:pt idx="223">
                  <c:v>48061</c:v>
                </c:pt>
                <c:pt idx="224">
                  <c:v>48092</c:v>
                </c:pt>
                <c:pt idx="225">
                  <c:v>48122</c:v>
                </c:pt>
                <c:pt idx="226">
                  <c:v>48153</c:v>
                </c:pt>
                <c:pt idx="227">
                  <c:v>48183</c:v>
                </c:pt>
                <c:pt idx="228">
                  <c:v>48214</c:v>
                </c:pt>
                <c:pt idx="229">
                  <c:v>48245</c:v>
                </c:pt>
                <c:pt idx="230">
                  <c:v>48274</c:v>
                </c:pt>
                <c:pt idx="231">
                  <c:v>48305</c:v>
                </c:pt>
                <c:pt idx="232">
                  <c:v>48335</c:v>
                </c:pt>
                <c:pt idx="233">
                  <c:v>48366</c:v>
                </c:pt>
                <c:pt idx="234">
                  <c:v>48396</c:v>
                </c:pt>
                <c:pt idx="235">
                  <c:v>48427</c:v>
                </c:pt>
                <c:pt idx="236">
                  <c:v>48458</c:v>
                </c:pt>
                <c:pt idx="237">
                  <c:v>48488</c:v>
                </c:pt>
                <c:pt idx="238">
                  <c:v>48519</c:v>
                </c:pt>
                <c:pt idx="239">
                  <c:v>48549</c:v>
                </c:pt>
                <c:pt idx="240">
                  <c:v>48580</c:v>
                </c:pt>
                <c:pt idx="241">
                  <c:v>48611</c:v>
                </c:pt>
                <c:pt idx="242">
                  <c:v>48639</c:v>
                </c:pt>
                <c:pt idx="243">
                  <c:v>48670</c:v>
                </c:pt>
                <c:pt idx="244">
                  <c:v>48700</c:v>
                </c:pt>
                <c:pt idx="245">
                  <c:v>48731</c:v>
                </c:pt>
                <c:pt idx="246">
                  <c:v>48761</c:v>
                </c:pt>
                <c:pt idx="247">
                  <c:v>48792</c:v>
                </c:pt>
                <c:pt idx="248">
                  <c:v>48823</c:v>
                </c:pt>
                <c:pt idx="249">
                  <c:v>48853</c:v>
                </c:pt>
                <c:pt idx="250">
                  <c:v>48884</c:v>
                </c:pt>
                <c:pt idx="251">
                  <c:v>48914</c:v>
                </c:pt>
                <c:pt idx="252">
                  <c:v>48945</c:v>
                </c:pt>
                <c:pt idx="253">
                  <c:v>48976</c:v>
                </c:pt>
                <c:pt idx="254">
                  <c:v>49004</c:v>
                </c:pt>
                <c:pt idx="255">
                  <c:v>49035</c:v>
                </c:pt>
                <c:pt idx="256">
                  <c:v>49065</c:v>
                </c:pt>
                <c:pt idx="257">
                  <c:v>49096</c:v>
                </c:pt>
                <c:pt idx="258">
                  <c:v>49126</c:v>
                </c:pt>
                <c:pt idx="259">
                  <c:v>49157</c:v>
                </c:pt>
                <c:pt idx="260">
                  <c:v>49188</c:v>
                </c:pt>
                <c:pt idx="261">
                  <c:v>49218</c:v>
                </c:pt>
                <c:pt idx="262">
                  <c:v>49249</c:v>
                </c:pt>
                <c:pt idx="263">
                  <c:v>49279</c:v>
                </c:pt>
                <c:pt idx="264">
                  <c:v>49310</c:v>
                </c:pt>
                <c:pt idx="265">
                  <c:v>49341</c:v>
                </c:pt>
                <c:pt idx="266">
                  <c:v>49369</c:v>
                </c:pt>
                <c:pt idx="267">
                  <c:v>49400</c:v>
                </c:pt>
                <c:pt idx="268">
                  <c:v>49430</c:v>
                </c:pt>
                <c:pt idx="269">
                  <c:v>49461</c:v>
                </c:pt>
                <c:pt idx="270">
                  <c:v>49491</c:v>
                </c:pt>
                <c:pt idx="271">
                  <c:v>49522</c:v>
                </c:pt>
                <c:pt idx="272">
                  <c:v>49553</c:v>
                </c:pt>
                <c:pt idx="273">
                  <c:v>49583</c:v>
                </c:pt>
                <c:pt idx="274">
                  <c:v>49614</c:v>
                </c:pt>
                <c:pt idx="275">
                  <c:v>49644</c:v>
                </c:pt>
                <c:pt idx="276">
                  <c:v>49675</c:v>
                </c:pt>
                <c:pt idx="277">
                  <c:v>49706</c:v>
                </c:pt>
                <c:pt idx="278">
                  <c:v>49735</c:v>
                </c:pt>
                <c:pt idx="279">
                  <c:v>49766</c:v>
                </c:pt>
                <c:pt idx="280">
                  <c:v>49796</c:v>
                </c:pt>
                <c:pt idx="281">
                  <c:v>49827</c:v>
                </c:pt>
                <c:pt idx="282">
                  <c:v>49857</c:v>
                </c:pt>
                <c:pt idx="283">
                  <c:v>49888</c:v>
                </c:pt>
                <c:pt idx="284">
                  <c:v>49919</c:v>
                </c:pt>
                <c:pt idx="285">
                  <c:v>49949</c:v>
                </c:pt>
                <c:pt idx="286">
                  <c:v>49980</c:v>
                </c:pt>
                <c:pt idx="287">
                  <c:v>50010</c:v>
                </c:pt>
              </c:numCache>
            </c:numRef>
          </c:cat>
          <c:val>
            <c:numRef>
              <c:f>'Расчёт (ТН)'!$AR$6:$AR$293</c:f>
              <c:numCache>
                <c:formatCode>#\ ##0;;</c:formatCode>
                <c:ptCount val="28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numCache>
            </c:numRef>
          </c:val>
          <c:smooth val="0"/>
          <c:extLst>
            <c:ext xmlns:c16="http://schemas.microsoft.com/office/drawing/2014/chart" uri="{C3380CC4-5D6E-409C-BE32-E72D297353CC}">
              <c16:uniqueId val="{00000009-B964-4CA7-B9A5-13995C286E9E}"/>
            </c:ext>
          </c:extLst>
        </c:ser>
        <c:ser>
          <c:idx val="12"/>
          <c:order val="10"/>
          <c:tx>
            <c:strRef>
              <c:f>'Расчёт (ТН)'!$AS$5</c:f>
              <c:strCache>
                <c:ptCount val="1"/>
                <c:pt idx="0">
                  <c:v>Экспресс исх без_пер</c:v>
                </c:pt>
              </c:strCache>
            </c:strRef>
          </c:tx>
          <c:marker>
            <c:symbol val="none"/>
          </c:marker>
          <c:cat>
            <c:numRef>
              <c:f>'Расчёт (ТН)'!$C$6:$C$293</c:f>
              <c:numCache>
                <c:formatCode>mmm\-yy</c:formatCode>
                <c:ptCount val="288"/>
                <c:pt idx="0">
                  <c:v>41275</c:v>
                </c:pt>
                <c:pt idx="1">
                  <c:v>41306</c:v>
                </c:pt>
                <c:pt idx="2">
                  <c:v>41334</c:v>
                </c:pt>
                <c:pt idx="3">
                  <c:v>41365</c:v>
                </c:pt>
                <c:pt idx="4">
                  <c:v>41395</c:v>
                </c:pt>
                <c:pt idx="5">
                  <c:v>41426</c:v>
                </c:pt>
                <c:pt idx="6">
                  <c:v>41456</c:v>
                </c:pt>
                <c:pt idx="7">
                  <c:v>41487</c:v>
                </c:pt>
                <c:pt idx="8">
                  <c:v>41518</c:v>
                </c:pt>
                <c:pt idx="9">
                  <c:v>41548</c:v>
                </c:pt>
                <c:pt idx="10">
                  <c:v>41579</c:v>
                </c:pt>
                <c:pt idx="11">
                  <c:v>41609</c:v>
                </c:pt>
                <c:pt idx="12">
                  <c:v>41640</c:v>
                </c:pt>
                <c:pt idx="13">
                  <c:v>41671</c:v>
                </c:pt>
                <c:pt idx="14">
                  <c:v>41699</c:v>
                </c:pt>
                <c:pt idx="15">
                  <c:v>41730</c:v>
                </c:pt>
                <c:pt idx="16">
                  <c:v>41760</c:v>
                </c:pt>
                <c:pt idx="17">
                  <c:v>41791</c:v>
                </c:pt>
                <c:pt idx="18">
                  <c:v>41821</c:v>
                </c:pt>
                <c:pt idx="19">
                  <c:v>41852</c:v>
                </c:pt>
                <c:pt idx="20">
                  <c:v>41883</c:v>
                </c:pt>
                <c:pt idx="21">
                  <c:v>41913</c:v>
                </c:pt>
                <c:pt idx="22">
                  <c:v>41944</c:v>
                </c:pt>
                <c:pt idx="23">
                  <c:v>41974</c:v>
                </c:pt>
                <c:pt idx="24">
                  <c:v>42005</c:v>
                </c:pt>
                <c:pt idx="25">
                  <c:v>42036</c:v>
                </c:pt>
                <c:pt idx="26">
                  <c:v>42064</c:v>
                </c:pt>
                <c:pt idx="27">
                  <c:v>42095</c:v>
                </c:pt>
                <c:pt idx="28">
                  <c:v>42125</c:v>
                </c:pt>
                <c:pt idx="29">
                  <c:v>42156</c:v>
                </c:pt>
                <c:pt idx="30">
                  <c:v>42186</c:v>
                </c:pt>
                <c:pt idx="31">
                  <c:v>42217</c:v>
                </c:pt>
                <c:pt idx="32">
                  <c:v>42248</c:v>
                </c:pt>
                <c:pt idx="33">
                  <c:v>42278</c:v>
                </c:pt>
                <c:pt idx="34">
                  <c:v>42309</c:v>
                </c:pt>
                <c:pt idx="35">
                  <c:v>42339</c:v>
                </c:pt>
                <c:pt idx="36">
                  <c:v>42370</c:v>
                </c:pt>
                <c:pt idx="37">
                  <c:v>42401</c:v>
                </c:pt>
                <c:pt idx="38">
                  <c:v>42430</c:v>
                </c:pt>
                <c:pt idx="39">
                  <c:v>42461</c:v>
                </c:pt>
                <c:pt idx="40">
                  <c:v>42491</c:v>
                </c:pt>
                <c:pt idx="41">
                  <c:v>42522</c:v>
                </c:pt>
                <c:pt idx="42">
                  <c:v>42552</c:v>
                </c:pt>
                <c:pt idx="43">
                  <c:v>42583</c:v>
                </c:pt>
                <c:pt idx="44">
                  <c:v>42614</c:v>
                </c:pt>
                <c:pt idx="45">
                  <c:v>42644</c:v>
                </c:pt>
                <c:pt idx="46">
                  <c:v>42675</c:v>
                </c:pt>
                <c:pt idx="47">
                  <c:v>42705</c:v>
                </c:pt>
                <c:pt idx="48">
                  <c:v>42736</c:v>
                </c:pt>
                <c:pt idx="49">
                  <c:v>42767</c:v>
                </c:pt>
                <c:pt idx="50">
                  <c:v>42795</c:v>
                </c:pt>
                <c:pt idx="51">
                  <c:v>42826</c:v>
                </c:pt>
                <c:pt idx="52">
                  <c:v>42856</c:v>
                </c:pt>
                <c:pt idx="53">
                  <c:v>42887</c:v>
                </c:pt>
                <c:pt idx="54">
                  <c:v>42917</c:v>
                </c:pt>
                <c:pt idx="55">
                  <c:v>42948</c:v>
                </c:pt>
                <c:pt idx="56">
                  <c:v>42979</c:v>
                </c:pt>
                <c:pt idx="57">
                  <c:v>43009</c:v>
                </c:pt>
                <c:pt idx="58">
                  <c:v>43040</c:v>
                </c:pt>
                <c:pt idx="59">
                  <c:v>43070</c:v>
                </c:pt>
                <c:pt idx="60">
                  <c:v>43101</c:v>
                </c:pt>
                <c:pt idx="61">
                  <c:v>43132</c:v>
                </c:pt>
                <c:pt idx="62">
                  <c:v>43160</c:v>
                </c:pt>
                <c:pt idx="63">
                  <c:v>43191</c:v>
                </c:pt>
                <c:pt idx="64">
                  <c:v>43221</c:v>
                </c:pt>
                <c:pt idx="65">
                  <c:v>43252</c:v>
                </c:pt>
                <c:pt idx="66">
                  <c:v>43282</c:v>
                </c:pt>
                <c:pt idx="67">
                  <c:v>43313</c:v>
                </c:pt>
                <c:pt idx="68">
                  <c:v>43344</c:v>
                </c:pt>
                <c:pt idx="69">
                  <c:v>43374</c:v>
                </c:pt>
                <c:pt idx="70">
                  <c:v>43405</c:v>
                </c:pt>
                <c:pt idx="71">
                  <c:v>43435</c:v>
                </c:pt>
                <c:pt idx="72">
                  <c:v>43466</c:v>
                </c:pt>
                <c:pt idx="73">
                  <c:v>43497</c:v>
                </c:pt>
                <c:pt idx="74">
                  <c:v>43525</c:v>
                </c:pt>
                <c:pt idx="75">
                  <c:v>43556</c:v>
                </c:pt>
                <c:pt idx="76">
                  <c:v>43586</c:v>
                </c:pt>
                <c:pt idx="77">
                  <c:v>43617</c:v>
                </c:pt>
                <c:pt idx="78">
                  <c:v>43647</c:v>
                </c:pt>
                <c:pt idx="79">
                  <c:v>43678</c:v>
                </c:pt>
                <c:pt idx="80">
                  <c:v>43709</c:v>
                </c:pt>
                <c:pt idx="81">
                  <c:v>43739</c:v>
                </c:pt>
                <c:pt idx="82">
                  <c:v>43770</c:v>
                </c:pt>
                <c:pt idx="83">
                  <c:v>43800</c:v>
                </c:pt>
                <c:pt idx="84">
                  <c:v>43831</c:v>
                </c:pt>
                <c:pt idx="85">
                  <c:v>43862</c:v>
                </c:pt>
                <c:pt idx="86">
                  <c:v>43891</c:v>
                </c:pt>
                <c:pt idx="87">
                  <c:v>43922</c:v>
                </c:pt>
                <c:pt idx="88">
                  <c:v>43952</c:v>
                </c:pt>
                <c:pt idx="89">
                  <c:v>43983</c:v>
                </c:pt>
                <c:pt idx="90">
                  <c:v>44013</c:v>
                </c:pt>
                <c:pt idx="91">
                  <c:v>44044</c:v>
                </c:pt>
                <c:pt idx="92">
                  <c:v>44075</c:v>
                </c:pt>
                <c:pt idx="93">
                  <c:v>44105</c:v>
                </c:pt>
                <c:pt idx="94">
                  <c:v>44136</c:v>
                </c:pt>
                <c:pt idx="95">
                  <c:v>44166</c:v>
                </c:pt>
                <c:pt idx="96">
                  <c:v>44197</c:v>
                </c:pt>
                <c:pt idx="97">
                  <c:v>44228</c:v>
                </c:pt>
                <c:pt idx="98">
                  <c:v>44256</c:v>
                </c:pt>
                <c:pt idx="99">
                  <c:v>44287</c:v>
                </c:pt>
                <c:pt idx="100">
                  <c:v>44317</c:v>
                </c:pt>
                <c:pt idx="101">
                  <c:v>44348</c:v>
                </c:pt>
                <c:pt idx="102">
                  <c:v>44378</c:v>
                </c:pt>
                <c:pt idx="103">
                  <c:v>44409</c:v>
                </c:pt>
                <c:pt idx="104">
                  <c:v>44440</c:v>
                </c:pt>
                <c:pt idx="105">
                  <c:v>44470</c:v>
                </c:pt>
                <c:pt idx="106">
                  <c:v>44501</c:v>
                </c:pt>
                <c:pt idx="107">
                  <c:v>44531</c:v>
                </c:pt>
                <c:pt idx="108">
                  <c:v>44562</c:v>
                </c:pt>
                <c:pt idx="109">
                  <c:v>44593</c:v>
                </c:pt>
                <c:pt idx="110">
                  <c:v>44621</c:v>
                </c:pt>
                <c:pt idx="111">
                  <c:v>44652</c:v>
                </c:pt>
                <c:pt idx="112">
                  <c:v>44682</c:v>
                </c:pt>
                <c:pt idx="113">
                  <c:v>44713</c:v>
                </c:pt>
                <c:pt idx="114">
                  <c:v>44743</c:v>
                </c:pt>
                <c:pt idx="115">
                  <c:v>44774</c:v>
                </c:pt>
                <c:pt idx="116">
                  <c:v>44805</c:v>
                </c:pt>
                <c:pt idx="117">
                  <c:v>44835</c:v>
                </c:pt>
                <c:pt idx="118">
                  <c:v>44866</c:v>
                </c:pt>
                <c:pt idx="119">
                  <c:v>44896</c:v>
                </c:pt>
                <c:pt idx="120">
                  <c:v>44927</c:v>
                </c:pt>
                <c:pt idx="121">
                  <c:v>44958</c:v>
                </c:pt>
                <c:pt idx="122">
                  <c:v>44986</c:v>
                </c:pt>
                <c:pt idx="123">
                  <c:v>45017</c:v>
                </c:pt>
                <c:pt idx="124">
                  <c:v>45047</c:v>
                </c:pt>
                <c:pt idx="125">
                  <c:v>45078</c:v>
                </c:pt>
                <c:pt idx="126">
                  <c:v>45108</c:v>
                </c:pt>
                <c:pt idx="127">
                  <c:v>45139</c:v>
                </c:pt>
                <c:pt idx="128">
                  <c:v>45170</c:v>
                </c:pt>
                <c:pt idx="129">
                  <c:v>45200</c:v>
                </c:pt>
                <c:pt idx="130">
                  <c:v>45231</c:v>
                </c:pt>
                <c:pt idx="131">
                  <c:v>45261</c:v>
                </c:pt>
                <c:pt idx="132">
                  <c:v>45292</c:v>
                </c:pt>
                <c:pt idx="133">
                  <c:v>45323</c:v>
                </c:pt>
                <c:pt idx="134">
                  <c:v>45352</c:v>
                </c:pt>
                <c:pt idx="135">
                  <c:v>45383</c:v>
                </c:pt>
                <c:pt idx="136">
                  <c:v>45413</c:v>
                </c:pt>
                <c:pt idx="137">
                  <c:v>45444</c:v>
                </c:pt>
                <c:pt idx="138">
                  <c:v>45474</c:v>
                </c:pt>
                <c:pt idx="139">
                  <c:v>45505</c:v>
                </c:pt>
                <c:pt idx="140">
                  <c:v>45536</c:v>
                </c:pt>
                <c:pt idx="141">
                  <c:v>45566</c:v>
                </c:pt>
                <c:pt idx="142">
                  <c:v>45597</c:v>
                </c:pt>
                <c:pt idx="143">
                  <c:v>45627</c:v>
                </c:pt>
                <c:pt idx="144">
                  <c:v>45658</c:v>
                </c:pt>
                <c:pt idx="145">
                  <c:v>45689</c:v>
                </c:pt>
                <c:pt idx="146">
                  <c:v>45717</c:v>
                </c:pt>
                <c:pt idx="147">
                  <c:v>45748</c:v>
                </c:pt>
                <c:pt idx="148">
                  <c:v>45778</c:v>
                </c:pt>
                <c:pt idx="149">
                  <c:v>45809</c:v>
                </c:pt>
                <c:pt idx="150">
                  <c:v>45839</c:v>
                </c:pt>
                <c:pt idx="151">
                  <c:v>45870</c:v>
                </c:pt>
                <c:pt idx="152">
                  <c:v>45901</c:v>
                </c:pt>
                <c:pt idx="153">
                  <c:v>45931</c:v>
                </c:pt>
                <c:pt idx="154">
                  <c:v>45962</c:v>
                </c:pt>
                <c:pt idx="155">
                  <c:v>45992</c:v>
                </c:pt>
                <c:pt idx="156">
                  <c:v>46023</c:v>
                </c:pt>
                <c:pt idx="157">
                  <c:v>46054</c:v>
                </c:pt>
                <c:pt idx="158">
                  <c:v>46082</c:v>
                </c:pt>
                <c:pt idx="159">
                  <c:v>46113</c:v>
                </c:pt>
                <c:pt idx="160">
                  <c:v>46143</c:v>
                </c:pt>
                <c:pt idx="161">
                  <c:v>46174</c:v>
                </c:pt>
                <c:pt idx="162">
                  <c:v>46204</c:v>
                </c:pt>
                <c:pt idx="163">
                  <c:v>46235</c:v>
                </c:pt>
                <c:pt idx="164">
                  <c:v>46266</c:v>
                </c:pt>
                <c:pt idx="165">
                  <c:v>46296</c:v>
                </c:pt>
                <c:pt idx="166">
                  <c:v>46327</c:v>
                </c:pt>
                <c:pt idx="167">
                  <c:v>46357</c:v>
                </c:pt>
                <c:pt idx="168">
                  <c:v>46388</c:v>
                </c:pt>
                <c:pt idx="169">
                  <c:v>46419</c:v>
                </c:pt>
                <c:pt idx="170">
                  <c:v>46447</c:v>
                </c:pt>
                <c:pt idx="171">
                  <c:v>46478</c:v>
                </c:pt>
                <c:pt idx="172">
                  <c:v>46508</c:v>
                </c:pt>
                <c:pt idx="173">
                  <c:v>46539</c:v>
                </c:pt>
                <c:pt idx="174">
                  <c:v>46569</c:v>
                </c:pt>
                <c:pt idx="175">
                  <c:v>46600</c:v>
                </c:pt>
                <c:pt idx="176">
                  <c:v>46631</c:v>
                </c:pt>
                <c:pt idx="177">
                  <c:v>46661</c:v>
                </c:pt>
                <c:pt idx="178">
                  <c:v>46692</c:v>
                </c:pt>
                <c:pt idx="179">
                  <c:v>46722</c:v>
                </c:pt>
                <c:pt idx="180">
                  <c:v>46753</c:v>
                </c:pt>
                <c:pt idx="181">
                  <c:v>46784</c:v>
                </c:pt>
                <c:pt idx="182">
                  <c:v>46813</c:v>
                </c:pt>
                <c:pt idx="183">
                  <c:v>46844</c:v>
                </c:pt>
                <c:pt idx="184">
                  <c:v>46874</c:v>
                </c:pt>
                <c:pt idx="185">
                  <c:v>46905</c:v>
                </c:pt>
                <c:pt idx="186">
                  <c:v>46935</c:v>
                </c:pt>
                <c:pt idx="187">
                  <c:v>46966</c:v>
                </c:pt>
                <c:pt idx="188">
                  <c:v>46997</c:v>
                </c:pt>
                <c:pt idx="189">
                  <c:v>47027</c:v>
                </c:pt>
                <c:pt idx="190">
                  <c:v>47058</c:v>
                </c:pt>
                <c:pt idx="191">
                  <c:v>47088</c:v>
                </c:pt>
                <c:pt idx="192">
                  <c:v>47119</c:v>
                </c:pt>
                <c:pt idx="193">
                  <c:v>47150</c:v>
                </c:pt>
                <c:pt idx="194">
                  <c:v>47178</c:v>
                </c:pt>
                <c:pt idx="195">
                  <c:v>47209</c:v>
                </c:pt>
                <c:pt idx="196">
                  <c:v>47239</c:v>
                </c:pt>
                <c:pt idx="197">
                  <c:v>47270</c:v>
                </c:pt>
                <c:pt idx="198">
                  <c:v>47300</c:v>
                </c:pt>
                <c:pt idx="199">
                  <c:v>47331</c:v>
                </c:pt>
                <c:pt idx="200">
                  <c:v>47362</c:v>
                </c:pt>
                <c:pt idx="201">
                  <c:v>47392</c:v>
                </c:pt>
                <c:pt idx="202">
                  <c:v>47423</c:v>
                </c:pt>
                <c:pt idx="203">
                  <c:v>47453</c:v>
                </c:pt>
                <c:pt idx="204">
                  <c:v>47484</c:v>
                </c:pt>
                <c:pt idx="205">
                  <c:v>47515</c:v>
                </c:pt>
                <c:pt idx="206">
                  <c:v>47543</c:v>
                </c:pt>
                <c:pt idx="207">
                  <c:v>47574</c:v>
                </c:pt>
                <c:pt idx="208">
                  <c:v>47604</c:v>
                </c:pt>
                <c:pt idx="209">
                  <c:v>47635</c:v>
                </c:pt>
                <c:pt idx="210">
                  <c:v>47665</c:v>
                </c:pt>
                <c:pt idx="211">
                  <c:v>47696</c:v>
                </c:pt>
                <c:pt idx="212">
                  <c:v>47727</c:v>
                </c:pt>
                <c:pt idx="213">
                  <c:v>47757</c:v>
                </c:pt>
                <c:pt idx="214">
                  <c:v>47788</c:v>
                </c:pt>
                <c:pt idx="215">
                  <c:v>47818</c:v>
                </c:pt>
                <c:pt idx="216">
                  <c:v>47849</c:v>
                </c:pt>
                <c:pt idx="217">
                  <c:v>47880</c:v>
                </c:pt>
                <c:pt idx="218">
                  <c:v>47908</c:v>
                </c:pt>
                <c:pt idx="219">
                  <c:v>47939</c:v>
                </c:pt>
                <c:pt idx="220">
                  <c:v>47969</c:v>
                </c:pt>
                <c:pt idx="221">
                  <c:v>48000</c:v>
                </c:pt>
                <c:pt idx="222">
                  <c:v>48030</c:v>
                </c:pt>
                <c:pt idx="223">
                  <c:v>48061</c:v>
                </c:pt>
                <c:pt idx="224">
                  <c:v>48092</c:v>
                </c:pt>
                <c:pt idx="225">
                  <c:v>48122</c:v>
                </c:pt>
                <c:pt idx="226">
                  <c:v>48153</c:v>
                </c:pt>
                <c:pt idx="227">
                  <c:v>48183</c:v>
                </c:pt>
                <c:pt idx="228">
                  <c:v>48214</c:v>
                </c:pt>
                <c:pt idx="229">
                  <c:v>48245</c:v>
                </c:pt>
                <c:pt idx="230">
                  <c:v>48274</c:v>
                </c:pt>
                <c:pt idx="231">
                  <c:v>48305</c:v>
                </c:pt>
                <c:pt idx="232">
                  <c:v>48335</c:v>
                </c:pt>
                <c:pt idx="233">
                  <c:v>48366</c:v>
                </c:pt>
                <c:pt idx="234">
                  <c:v>48396</c:v>
                </c:pt>
                <c:pt idx="235">
                  <c:v>48427</c:v>
                </c:pt>
                <c:pt idx="236">
                  <c:v>48458</c:v>
                </c:pt>
                <c:pt idx="237">
                  <c:v>48488</c:v>
                </c:pt>
                <c:pt idx="238">
                  <c:v>48519</c:v>
                </c:pt>
                <c:pt idx="239">
                  <c:v>48549</c:v>
                </c:pt>
                <c:pt idx="240">
                  <c:v>48580</c:v>
                </c:pt>
                <c:pt idx="241">
                  <c:v>48611</c:v>
                </c:pt>
                <c:pt idx="242">
                  <c:v>48639</c:v>
                </c:pt>
                <c:pt idx="243">
                  <c:v>48670</c:v>
                </c:pt>
                <c:pt idx="244">
                  <c:v>48700</c:v>
                </c:pt>
                <c:pt idx="245">
                  <c:v>48731</c:v>
                </c:pt>
                <c:pt idx="246">
                  <c:v>48761</c:v>
                </c:pt>
                <c:pt idx="247">
                  <c:v>48792</c:v>
                </c:pt>
                <c:pt idx="248">
                  <c:v>48823</c:v>
                </c:pt>
                <c:pt idx="249">
                  <c:v>48853</c:v>
                </c:pt>
                <c:pt idx="250">
                  <c:v>48884</c:v>
                </c:pt>
                <c:pt idx="251">
                  <c:v>48914</c:v>
                </c:pt>
                <c:pt idx="252">
                  <c:v>48945</c:v>
                </c:pt>
                <c:pt idx="253">
                  <c:v>48976</c:v>
                </c:pt>
                <c:pt idx="254">
                  <c:v>49004</c:v>
                </c:pt>
                <c:pt idx="255">
                  <c:v>49035</c:v>
                </c:pt>
                <c:pt idx="256">
                  <c:v>49065</c:v>
                </c:pt>
                <c:pt idx="257">
                  <c:v>49096</c:v>
                </c:pt>
                <c:pt idx="258">
                  <c:v>49126</c:v>
                </c:pt>
                <c:pt idx="259">
                  <c:v>49157</c:v>
                </c:pt>
                <c:pt idx="260">
                  <c:v>49188</c:v>
                </c:pt>
                <c:pt idx="261">
                  <c:v>49218</c:v>
                </c:pt>
                <c:pt idx="262">
                  <c:v>49249</c:v>
                </c:pt>
                <c:pt idx="263">
                  <c:v>49279</c:v>
                </c:pt>
                <c:pt idx="264">
                  <c:v>49310</c:v>
                </c:pt>
                <c:pt idx="265">
                  <c:v>49341</c:v>
                </c:pt>
                <c:pt idx="266">
                  <c:v>49369</c:v>
                </c:pt>
                <c:pt idx="267">
                  <c:v>49400</c:v>
                </c:pt>
                <c:pt idx="268">
                  <c:v>49430</c:v>
                </c:pt>
                <c:pt idx="269">
                  <c:v>49461</c:v>
                </c:pt>
                <c:pt idx="270">
                  <c:v>49491</c:v>
                </c:pt>
                <c:pt idx="271">
                  <c:v>49522</c:v>
                </c:pt>
                <c:pt idx="272">
                  <c:v>49553</c:v>
                </c:pt>
                <c:pt idx="273">
                  <c:v>49583</c:v>
                </c:pt>
                <c:pt idx="274">
                  <c:v>49614</c:v>
                </c:pt>
                <c:pt idx="275">
                  <c:v>49644</c:v>
                </c:pt>
                <c:pt idx="276">
                  <c:v>49675</c:v>
                </c:pt>
                <c:pt idx="277">
                  <c:v>49706</c:v>
                </c:pt>
                <c:pt idx="278">
                  <c:v>49735</c:v>
                </c:pt>
                <c:pt idx="279">
                  <c:v>49766</c:v>
                </c:pt>
                <c:pt idx="280">
                  <c:v>49796</c:v>
                </c:pt>
                <c:pt idx="281">
                  <c:v>49827</c:v>
                </c:pt>
                <c:pt idx="282">
                  <c:v>49857</c:v>
                </c:pt>
                <c:pt idx="283">
                  <c:v>49888</c:v>
                </c:pt>
                <c:pt idx="284">
                  <c:v>49919</c:v>
                </c:pt>
                <c:pt idx="285">
                  <c:v>49949</c:v>
                </c:pt>
                <c:pt idx="286">
                  <c:v>49980</c:v>
                </c:pt>
                <c:pt idx="287">
                  <c:v>50010</c:v>
                </c:pt>
              </c:numCache>
            </c:numRef>
          </c:cat>
          <c:val>
            <c:numRef>
              <c:f>'Расчёт (ТН)'!$AS$6:$AS$293</c:f>
              <c:numCache>
                <c:formatCode>#\ ##0;;</c:formatCode>
                <c:ptCount val="28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numCache>
            </c:numRef>
          </c:val>
          <c:smooth val="0"/>
          <c:extLst>
            <c:ext xmlns:c16="http://schemas.microsoft.com/office/drawing/2014/chart" uri="{C3380CC4-5D6E-409C-BE32-E72D297353CC}">
              <c16:uniqueId val="{0000000A-B964-4CA7-B9A5-13995C286E9E}"/>
            </c:ext>
          </c:extLst>
        </c:ser>
        <c:ser>
          <c:idx val="11"/>
          <c:order val="11"/>
          <c:tx>
            <c:strRef>
              <c:f>'Расчёт (ТН)'!$AU$5</c:f>
              <c:strCache>
                <c:ptCount val="1"/>
                <c:pt idx="0">
                  <c:v>АД отвозбез_пер</c:v>
                </c:pt>
              </c:strCache>
            </c:strRef>
          </c:tx>
          <c:spPr>
            <a:ln>
              <a:solidFill>
                <a:schemeClr val="accent4">
                  <a:lumMod val="75000"/>
                </a:schemeClr>
              </a:solidFill>
              <a:prstDash val="lgDash"/>
            </a:ln>
          </c:spPr>
          <c:marker>
            <c:symbol val="none"/>
          </c:marker>
          <c:cat>
            <c:numRef>
              <c:f>'Расчёт (ТН)'!$C$6:$C$293</c:f>
              <c:numCache>
                <c:formatCode>mmm\-yy</c:formatCode>
                <c:ptCount val="288"/>
                <c:pt idx="0">
                  <c:v>41275</c:v>
                </c:pt>
                <c:pt idx="1">
                  <c:v>41306</c:v>
                </c:pt>
                <c:pt idx="2">
                  <c:v>41334</c:v>
                </c:pt>
                <c:pt idx="3">
                  <c:v>41365</c:v>
                </c:pt>
                <c:pt idx="4">
                  <c:v>41395</c:v>
                </c:pt>
                <c:pt idx="5">
                  <c:v>41426</c:v>
                </c:pt>
                <c:pt idx="6">
                  <c:v>41456</c:v>
                </c:pt>
                <c:pt idx="7">
                  <c:v>41487</c:v>
                </c:pt>
                <c:pt idx="8">
                  <c:v>41518</c:v>
                </c:pt>
                <c:pt idx="9">
                  <c:v>41548</c:v>
                </c:pt>
                <c:pt idx="10">
                  <c:v>41579</c:v>
                </c:pt>
                <c:pt idx="11">
                  <c:v>41609</c:v>
                </c:pt>
                <c:pt idx="12">
                  <c:v>41640</c:v>
                </c:pt>
                <c:pt idx="13">
                  <c:v>41671</c:v>
                </c:pt>
                <c:pt idx="14">
                  <c:v>41699</c:v>
                </c:pt>
                <c:pt idx="15">
                  <c:v>41730</c:v>
                </c:pt>
                <c:pt idx="16">
                  <c:v>41760</c:v>
                </c:pt>
                <c:pt idx="17">
                  <c:v>41791</c:v>
                </c:pt>
                <c:pt idx="18">
                  <c:v>41821</c:v>
                </c:pt>
                <c:pt idx="19">
                  <c:v>41852</c:v>
                </c:pt>
                <c:pt idx="20">
                  <c:v>41883</c:v>
                </c:pt>
                <c:pt idx="21">
                  <c:v>41913</c:v>
                </c:pt>
                <c:pt idx="22">
                  <c:v>41944</c:v>
                </c:pt>
                <c:pt idx="23">
                  <c:v>41974</c:v>
                </c:pt>
                <c:pt idx="24">
                  <c:v>42005</c:v>
                </c:pt>
                <c:pt idx="25">
                  <c:v>42036</c:v>
                </c:pt>
                <c:pt idx="26">
                  <c:v>42064</c:v>
                </c:pt>
                <c:pt idx="27">
                  <c:v>42095</c:v>
                </c:pt>
                <c:pt idx="28">
                  <c:v>42125</c:v>
                </c:pt>
                <c:pt idx="29">
                  <c:v>42156</c:v>
                </c:pt>
                <c:pt idx="30">
                  <c:v>42186</c:v>
                </c:pt>
                <c:pt idx="31">
                  <c:v>42217</c:v>
                </c:pt>
                <c:pt idx="32">
                  <c:v>42248</c:v>
                </c:pt>
                <c:pt idx="33">
                  <c:v>42278</c:v>
                </c:pt>
                <c:pt idx="34">
                  <c:v>42309</c:v>
                </c:pt>
                <c:pt idx="35">
                  <c:v>42339</c:v>
                </c:pt>
                <c:pt idx="36">
                  <c:v>42370</c:v>
                </c:pt>
                <c:pt idx="37">
                  <c:v>42401</c:v>
                </c:pt>
                <c:pt idx="38">
                  <c:v>42430</c:v>
                </c:pt>
                <c:pt idx="39">
                  <c:v>42461</c:v>
                </c:pt>
                <c:pt idx="40">
                  <c:v>42491</c:v>
                </c:pt>
                <c:pt idx="41">
                  <c:v>42522</c:v>
                </c:pt>
                <c:pt idx="42">
                  <c:v>42552</c:v>
                </c:pt>
                <c:pt idx="43">
                  <c:v>42583</c:v>
                </c:pt>
                <c:pt idx="44">
                  <c:v>42614</c:v>
                </c:pt>
                <c:pt idx="45">
                  <c:v>42644</c:v>
                </c:pt>
                <c:pt idx="46">
                  <c:v>42675</c:v>
                </c:pt>
                <c:pt idx="47">
                  <c:v>42705</c:v>
                </c:pt>
                <c:pt idx="48">
                  <c:v>42736</c:v>
                </c:pt>
                <c:pt idx="49">
                  <c:v>42767</c:v>
                </c:pt>
                <c:pt idx="50">
                  <c:v>42795</c:v>
                </c:pt>
                <c:pt idx="51">
                  <c:v>42826</c:v>
                </c:pt>
                <c:pt idx="52">
                  <c:v>42856</c:v>
                </c:pt>
                <c:pt idx="53">
                  <c:v>42887</c:v>
                </c:pt>
                <c:pt idx="54">
                  <c:v>42917</c:v>
                </c:pt>
                <c:pt idx="55">
                  <c:v>42948</c:v>
                </c:pt>
                <c:pt idx="56">
                  <c:v>42979</c:v>
                </c:pt>
                <c:pt idx="57">
                  <c:v>43009</c:v>
                </c:pt>
                <c:pt idx="58">
                  <c:v>43040</c:v>
                </c:pt>
                <c:pt idx="59">
                  <c:v>43070</c:v>
                </c:pt>
                <c:pt idx="60">
                  <c:v>43101</c:v>
                </c:pt>
                <c:pt idx="61">
                  <c:v>43132</c:v>
                </c:pt>
                <c:pt idx="62">
                  <c:v>43160</c:v>
                </c:pt>
                <c:pt idx="63">
                  <c:v>43191</c:v>
                </c:pt>
                <c:pt idx="64">
                  <c:v>43221</c:v>
                </c:pt>
                <c:pt idx="65">
                  <c:v>43252</c:v>
                </c:pt>
                <c:pt idx="66">
                  <c:v>43282</c:v>
                </c:pt>
                <c:pt idx="67">
                  <c:v>43313</c:v>
                </c:pt>
                <c:pt idx="68">
                  <c:v>43344</c:v>
                </c:pt>
                <c:pt idx="69">
                  <c:v>43374</c:v>
                </c:pt>
                <c:pt idx="70">
                  <c:v>43405</c:v>
                </c:pt>
                <c:pt idx="71">
                  <c:v>43435</c:v>
                </c:pt>
                <c:pt idx="72">
                  <c:v>43466</c:v>
                </c:pt>
                <c:pt idx="73">
                  <c:v>43497</c:v>
                </c:pt>
                <c:pt idx="74">
                  <c:v>43525</c:v>
                </c:pt>
                <c:pt idx="75">
                  <c:v>43556</c:v>
                </c:pt>
                <c:pt idx="76">
                  <c:v>43586</c:v>
                </c:pt>
                <c:pt idx="77">
                  <c:v>43617</c:v>
                </c:pt>
                <c:pt idx="78">
                  <c:v>43647</c:v>
                </c:pt>
                <c:pt idx="79">
                  <c:v>43678</c:v>
                </c:pt>
                <c:pt idx="80">
                  <c:v>43709</c:v>
                </c:pt>
                <c:pt idx="81">
                  <c:v>43739</c:v>
                </c:pt>
                <c:pt idx="82">
                  <c:v>43770</c:v>
                </c:pt>
                <c:pt idx="83">
                  <c:v>43800</c:v>
                </c:pt>
                <c:pt idx="84">
                  <c:v>43831</c:v>
                </c:pt>
                <c:pt idx="85">
                  <c:v>43862</c:v>
                </c:pt>
                <c:pt idx="86">
                  <c:v>43891</c:v>
                </c:pt>
                <c:pt idx="87">
                  <c:v>43922</c:v>
                </c:pt>
                <c:pt idx="88">
                  <c:v>43952</c:v>
                </c:pt>
                <c:pt idx="89">
                  <c:v>43983</c:v>
                </c:pt>
                <c:pt idx="90">
                  <c:v>44013</c:v>
                </c:pt>
                <c:pt idx="91">
                  <c:v>44044</c:v>
                </c:pt>
                <c:pt idx="92">
                  <c:v>44075</c:v>
                </c:pt>
                <c:pt idx="93">
                  <c:v>44105</c:v>
                </c:pt>
                <c:pt idx="94">
                  <c:v>44136</c:v>
                </c:pt>
                <c:pt idx="95">
                  <c:v>44166</c:v>
                </c:pt>
                <c:pt idx="96">
                  <c:v>44197</c:v>
                </c:pt>
                <c:pt idx="97">
                  <c:v>44228</c:v>
                </c:pt>
                <c:pt idx="98">
                  <c:v>44256</c:v>
                </c:pt>
                <c:pt idx="99">
                  <c:v>44287</c:v>
                </c:pt>
                <c:pt idx="100">
                  <c:v>44317</c:v>
                </c:pt>
                <c:pt idx="101">
                  <c:v>44348</c:v>
                </c:pt>
                <c:pt idx="102">
                  <c:v>44378</c:v>
                </c:pt>
                <c:pt idx="103">
                  <c:v>44409</c:v>
                </c:pt>
                <c:pt idx="104">
                  <c:v>44440</c:v>
                </c:pt>
                <c:pt idx="105">
                  <c:v>44470</c:v>
                </c:pt>
                <c:pt idx="106">
                  <c:v>44501</c:v>
                </c:pt>
                <c:pt idx="107">
                  <c:v>44531</c:v>
                </c:pt>
                <c:pt idx="108">
                  <c:v>44562</c:v>
                </c:pt>
                <c:pt idx="109">
                  <c:v>44593</c:v>
                </c:pt>
                <c:pt idx="110">
                  <c:v>44621</c:v>
                </c:pt>
                <c:pt idx="111">
                  <c:v>44652</c:v>
                </c:pt>
                <c:pt idx="112">
                  <c:v>44682</c:v>
                </c:pt>
                <c:pt idx="113">
                  <c:v>44713</c:v>
                </c:pt>
                <c:pt idx="114">
                  <c:v>44743</c:v>
                </c:pt>
                <c:pt idx="115">
                  <c:v>44774</c:v>
                </c:pt>
                <c:pt idx="116">
                  <c:v>44805</c:v>
                </c:pt>
                <c:pt idx="117">
                  <c:v>44835</c:v>
                </c:pt>
                <c:pt idx="118">
                  <c:v>44866</c:v>
                </c:pt>
                <c:pt idx="119">
                  <c:v>44896</c:v>
                </c:pt>
                <c:pt idx="120">
                  <c:v>44927</c:v>
                </c:pt>
                <c:pt idx="121">
                  <c:v>44958</c:v>
                </c:pt>
                <c:pt idx="122">
                  <c:v>44986</c:v>
                </c:pt>
                <c:pt idx="123">
                  <c:v>45017</c:v>
                </c:pt>
                <c:pt idx="124">
                  <c:v>45047</c:v>
                </c:pt>
                <c:pt idx="125">
                  <c:v>45078</c:v>
                </c:pt>
                <c:pt idx="126">
                  <c:v>45108</c:v>
                </c:pt>
                <c:pt idx="127">
                  <c:v>45139</c:v>
                </c:pt>
                <c:pt idx="128">
                  <c:v>45170</c:v>
                </c:pt>
                <c:pt idx="129">
                  <c:v>45200</c:v>
                </c:pt>
                <c:pt idx="130">
                  <c:v>45231</c:v>
                </c:pt>
                <c:pt idx="131">
                  <c:v>45261</c:v>
                </c:pt>
                <c:pt idx="132">
                  <c:v>45292</c:v>
                </c:pt>
                <c:pt idx="133">
                  <c:v>45323</c:v>
                </c:pt>
                <c:pt idx="134">
                  <c:v>45352</c:v>
                </c:pt>
                <c:pt idx="135">
                  <c:v>45383</c:v>
                </c:pt>
                <c:pt idx="136">
                  <c:v>45413</c:v>
                </c:pt>
                <c:pt idx="137">
                  <c:v>45444</c:v>
                </c:pt>
                <c:pt idx="138">
                  <c:v>45474</c:v>
                </c:pt>
                <c:pt idx="139">
                  <c:v>45505</c:v>
                </c:pt>
                <c:pt idx="140">
                  <c:v>45536</c:v>
                </c:pt>
                <c:pt idx="141">
                  <c:v>45566</c:v>
                </c:pt>
                <c:pt idx="142">
                  <c:v>45597</c:v>
                </c:pt>
                <c:pt idx="143">
                  <c:v>45627</c:v>
                </c:pt>
                <c:pt idx="144">
                  <c:v>45658</c:v>
                </c:pt>
                <c:pt idx="145">
                  <c:v>45689</c:v>
                </c:pt>
                <c:pt idx="146">
                  <c:v>45717</c:v>
                </c:pt>
                <c:pt idx="147">
                  <c:v>45748</c:v>
                </c:pt>
                <c:pt idx="148">
                  <c:v>45778</c:v>
                </c:pt>
                <c:pt idx="149">
                  <c:v>45809</c:v>
                </c:pt>
                <c:pt idx="150">
                  <c:v>45839</c:v>
                </c:pt>
                <c:pt idx="151">
                  <c:v>45870</c:v>
                </c:pt>
                <c:pt idx="152">
                  <c:v>45901</c:v>
                </c:pt>
                <c:pt idx="153">
                  <c:v>45931</c:v>
                </c:pt>
                <c:pt idx="154">
                  <c:v>45962</c:v>
                </c:pt>
                <c:pt idx="155">
                  <c:v>45992</c:v>
                </c:pt>
                <c:pt idx="156">
                  <c:v>46023</c:v>
                </c:pt>
                <c:pt idx="157">
                  <c:v>46054</c:v>
                </c:pt>
                <c:pt idx="158">
                  <c:v>46082</c:v>
                </c:pt>
                <c:pt idx="159">
                  <c:v>46113</c:v>
                </c:pt>
                <c:pt idx="160">
                  <c:v>46143</c:v>
                </c:pt>
                <c:pt idx="161">
                  <c:v>46174</c:v>
                </c:pt>
                <c:pt idx="162">
                  <c:v>46204</c:v>
                </c:pt>
                <c:pt idx="163">
                  <c:v>46235</c:v>
                </c:pt>
                <c:pt idx="164">
                  <c:v>46266</c:v>
                </c:pt>
                <c:pt idx="165">
                  <c:v>46296</c:v>
                </c:pt>
                <c:pt idx="166">
                  <c:v>46327</c:v>
                </c:pt>
                <c:pt idx="167">
                  <c:v>46357</c:v>
                </c:pt>
                <c:pt idx="168">
                  <c:v>46388</c:v>
                </c:pt>
                <c:pt idx="169">
                  <c:v>46419</c:v>
                </c:pt>
                <c:pt idx="170">
                  <c:v>46447</c:v>
                </c:pt>
                <c:pt idx="171">
                  <c:v>46478</c:v>
                </c:pt>
                <c:pt idx="172">
                  <c:v>46508</c:v>
                </c:pt>
                <c:pt idx="173">
                  <c:v>46539</c:v>
                </c:pt>
                <c:pt idx="174">
                  <c:v>46569</c:v>
                </c:pt>
                <c:pt idx="175">
                  <c:v>46600</c:v>
                </c:pt>
                <c:pt idx="176">
                  <c:v>46631</c:v>
                </c:pt>
                <c:pt idx="177">
                  <c:v>46661</c:v>
                </c:pt>
                <c:pt idx="178">
                  <c:v>46692</c:v>
                </c:pt>
                <c:pt idx="179">
                  <c:v>46722</c:v>
                </c:pt>
                <c:pt idx="180">
                  <c:v>46753</c:v>
                </c:pt>
                <c:pt idx="181">
                  <c:v>46784</c:v>
                </c:pt>
                <c:pt idx="182">
                  <c:v>46813</c:v>
                </c:pt>
                <c:pt idx="183">
                  <c:v>46844</c:v>
                </c:pt>
                <c:pt idx="184">
                  <c:v>46874</c:v>
                </c:pt>
                <c:pt idx="185">
                  <c:v>46905</c:v>
                </c:pt>
                <c:pt idx="186">
                  <c:v>46935</c:v>
                </c:pt>
                <c:pt idx="187">
                  <c:v>46966</c:v>
                </c:pt>
                <c:pt idx="188">
                  <c:v>46997</c:v>
                </c:pt>
                <c:pt idx="189">
                  <c:v>47027</c:v>
                </c:pt>
                <c:pt idx="190">
                  <c:v>47058</c:v>
                </c:pt>
                <c:pt idx="191">
                  <c:v>47088</c:v>
                </c:pt>
                <c:pt idx="192">
                  <c:v>47119</c:v>
                </c:pt>
                <c:pt idx="193">
                  <c:v>47150</c:v>
                </c:pt>
                <c:pt idx="194">
                  <c:v>47178</c:v>
                </c:pt>
                <c:pt idx="195">
                  <c:v>47209</c:v>
                </c:pt>
                <c:pt idx="196">
                  <c:v>47239</c:v>
                </c:pt>
                <c:pt idx="197">
                  <c:v>47270</c:v>
                </c:pt>
                <c:pt idx="198">
                  <c:v>47300</c:v>
                </c:pt>
                <c:pt idx="199">
                  <c:v>47331</c:v>
                </c:pt>
                <c:pt idx="200">
                  <c:v>47362</c:v>
                </c:pt>
                <c:pt idx="201">
                  <c:v>47392</c:v>
                </c:pt>
                <c:pt idx="202">
                  <c:v>47423</c:v>
                </c:pt>
                <c:pt idx="203">
                  <c:v>47453</c:v>
                </c:pt>
                <c:pt idx="204">
                  <c:v>47484</c:v>
                </c:pt>
                <c:pt idx="205">
                  <c:v>47515</c:v>
                </c:pt>
                <c:pt idx="206">
                  <c:v>47543</c:v>
                </c:pt>
                <c:pt idx="207">
                  <c:v>47574</c:v>
                </c:pt>
                <c:pt idx="208">
                  <c:v>47604</c:v>
                </c:pt>
                <c:pt idx="209">
                  <c:v>47635</c:v>
                </c:pt>
                <c:pt idx="210">
                  <c:v>47665</c:v>
                </c:pt>
                <c:pt idx="211">
                  <c:v>47696</c:v>
                </c:pt>
                <c:pt idx="212">
                  <c:v>47727</c:v>
                </c:pt>
                <c:pt idx="213">
                  <c:v>47757</c:v>
                </c:pt>
                <c:pt idx="214">
                  <c:v>47788</c:v>
                </c:pt>
                <c:pt idx="215">
                  <c:v>47818</c:v>
                </c:pt>
                <c:pt idx="216">
                  <c:v>47849</c:v>
                </c:pt>
                <c:pt idx="217">
                  <c:v>47880</c:v>
                </c:pt>
                <c:pt idx="218">
                  <c:v>47908</c:v>
                </c:pt>
                <c:pt idx="219">
                  <c:v>47939</c:v>
                </c:pt>
                <c:pt idx="220">
                  <c:v>47969</c:v>
                </c:pt>
                <c:pt idx="221">
                  <c:v>48000</c:v>
                </c:pt>
                <c:pt idx="222">
                  <c:v>48030</c:v>
                </c:pt>
                <c:pt idx="223">
                  <c:v>48061</c:v>
                </c:pt>
                <c:pt idx="224">
                  <c:v>48092</c:v>
                </c:pt>
                <c:pt idx="225">
                  <c:v>48122</c:v>
                </c:pt>
                <c:pt idx="226">
                  <c:v>48153</c:v>
                </c:pt>
                <c:pt idx="227">
                  <c:v>48183</c:v>
                </c:pt>
                <c:pt idx="228">
                  <c:v>48214</c:v>
                </c:pt>
                <c:pt idx="229">
                  <c:v>48245</c:v>
                </c:pt>
                <c:pt idx="230">
                  <c:v>48274</c:v>
                </c:pt>
                <c:pt idx="231">
                  <c:v>48305</c:v>
                </c:pt>
                <c:pt idx="232">
                  <c:v>48335</c:v>
                </c:pt>
                <c:pt idx="233">
                  <c:v>48366</c:v>
                </c:pt>
                <c:pt idx="234">
                  <c:v>48396</c:v>
                </c:pt>
                <c:pt idx="235">
                  <c:v>48427</c:v>
                </c:pt>
                <c:pt idx="236">
                  <c:v>48458</c:v>
                </c:pt>
                <c:pt idx="237">
                  <c:v>48488</c:v>
                </c:pt>
                <c:pt idx="238">
                  <c:v>48519</c:v>
                </c:pt>
                <c:pt idx="239">
                  <c:v>48549</c:v>
                </c:pt>
                <c:pt idx="240">
                  <c:v>48580</c:v>
                </c:pt>
                <c:pt idx="241">
                  <c:v>48611</c:v>
                </c:pt>
                <c:pt idx="242">
                  <c:v>48639</c:v>
                </c:pt>
                <c:pt idx="243">
                  <c:v>48670</c:v>
                </c:pt>
                <c:pt idx="244">
                  <c:v>48700</c:v>
                </c:pt>
                <c:pt idx="245">
                  <c:v>48731</c:v>
                </c:pt>
                <c:pt idx="246">
                  <c:v>48761</c:v>
                </c:pt>
                <c:pt idx="247">
                  <c:v>48792</c:v>
                </c:pt>
                <c:pt idx="248">
                  <c:v>48823</c:v>
                </c:pt>
                <c:pt idx="249">
                  <c:v>48853</c:v>
                </c:pt>
                <c:pt idx="250">
                  <c:v>48884</c:v>
                </c:pt>
                <c:pt idx="251">
                  <c:v>48914</c:v>
                </c:pt>
                <c:pt idx="252">
                  <c:v>48945</c:v>
                </c:pt>
                <c:pt idx="253">
                  <c:v>48976</c:v>
                </c:pt>
                <c:pt idx="254">
                  <c:v>49004</c:v>
                </c:pt>
                <c:pt idx="255">
                  <c:v>49035</c:v>
                </c:pt>
                <c:pt idx="256">
                  <c:v>49065</c:v>
                </c:pt>
                <c:pt idx="257">
                  <c:v>49096</c:v>
                </c:pt>
                <c:pt idx="258">
                  <c:v>49126</c:v>
                </c:pt>
                <c:pt idx="259">
                  <c:v>49157</c:v>
                </c:pt>
                <c:pt idx="260">
                  <c:v>49188</c:v>
                </c:pt>
                <c:pt idx="261">
                  <c:v>49218</c:v>
                </c:pt>
                <c:pt idx="262">
                  <c:v>49249</c:v>
                </c:pt>
                <c:pt idx="263">
                  <c:v>49279</c:v>
                </c:pt>
                <c:pt idx="264">
                  <c:v>49310</c:v>
                </c:pt>
                <c:pt idx="265">
                  <c:v>49341</c:v>
                </c:pt>
                <c:pt idx="266">
                  <c:v>49369</c:v>
                </c:pt>
                <c:pt idx="267">
                  <c:v>49400</c:v>
                </c:pt>
                <c:pt idx="268">
                  <c:v>49430</c:v>
                </c:pt>
                <c:pt idx="269">
                  <c:v>49461</c:v>
                </c:pt>
                <c:pt idx="270">
                  <c:v>49491</c:v>
                </c:pt>
                <c:pt idx="271">
                  <c:v>49522</c:v>
                </c:pt>
                <c:pt idx="272">
                  <c:v>49553</c:v>
                </c:pt>
                <c:pt idx="273">
                  <c:v>49583</c:v>
                </c:pt>
                <c:pt idx="274">
                  <c:v>49614</c:v>
                </c:pt>
                <c:pt idx="275">
                  <c:v>49644</c:v>
                </c:pt>
                <c:pt idx="276">
                  <c:v>49675</c:v>
                </c:pt>
                <c:pt idx="277">
                  <c:v>49706</c:v>
                </c:pt>
                <c:pt idx="278">
                  <c:v>49735</c:v>
                </c:pt>
                <c:pt idx="279">
                  <c:v>49766</c:v>
                </c:pt>
                <c:pt idx="280">
                  <c:v>49796</c:v>
                </c:pt>
                <c:pt idx="281">
                  <c:v>49827</c:v>
                </c:pt>
                <c:pt idx="282">
                  <c:v>49857</c:v>
                </c:pt>
                <c:pt idx="283">
                  <c:v>49888</c:v>
                </c:pt>
                <c:pt idx="284">
                  <c:v>49919</c:v>
                </c:pt>
                <c:pt idx="285">
                  <c:v>49949</c:v>
                </c:pt>
                <c:pt idx="286">
                  <c:v>49980</c:v>
                </c:pt>
                <c:pt idx="287">
                  <c:v>50010</c:v>
                </c:pt>
              </c:numCache>
            </c:numRef>
          </c:cat>
          <c:val>
            <c:numRef>
              <c:f>'Расчёт (ТН)'!$AU$6:$AU$293</c:f>
              <c:numCache>
                <c:formatCode>#\ ##0;;</c:formatCode>
                <c:ptCount val="28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numCache>
            </c:numRef>
          </c:val>
          <c:smooth val="0"/>
          <c:extLst>
            <c:ext xmlns:c16="http://schemas.microsoft.com/office/drawing/2014/chart" uri="{C3380CC4-5D6E-409C-BE32-E72D297353CC}">
              <c16:uniqueId val="{0000000B-B964-4CA7-B9A5-13995C286E9E}"/>
            </c:ext>
          </c:extLst>
        </c:ser>
        <c:ser>
          <c:idx val="14"/>
          <c:order val="12"/>
          <c:tx>
            <c:strRef>
              <c:f>'Расчёт (ТН)'!$AV$5</c:f>
              <c:strCache>
                <c:ptCount val="1"/>
                <c:pt idx="0">
                  <c:v>Край отвозбез_пер</c:v>
                </c:pt>
              </c:strCache>
            </c:strRef>
          </c:tx>
          <c:spPr>
            <a:ln>
              <a:prstDash val="lgDash"/>
            </a:ln>
          </c:spPr>
          <c:marker>
            <c:symbol val="none"/>
          </c:marker>
          <c:cat>
            <c:numRef>
              <c:f>'Расчёт (ТН)'!$C$6:$C$293</c:f>
              <c:numCache>
                <c:formatCode>mmm\-yy</c:formatCode>
                <c:ptCount val="288"/>
                <c:pt idx="0">
                  <c:v>41275</c:v>
                </c:pt>
                <c:pt idx="1">
                  <c:v>41306</c:v>
                </c:pt>
                <c:pt idx="2">
                  <c:v>41334</c:v>
                </c:pt>
                <c:pt idx="3">
                  <c:v>41365</c:v>
                </c:pt>
                <c:pt idx="4">
                  <c:v>41395</c:v>
                </c:pt>
                <c:pt idx="5">
                  <c:v>41426</c:v>
                </c:pt>
                <c:pt idx="6">
                  <c:v>41456</c:v>
                </c:pt>
                <c:pt idx="7">
                  <c:v>41487</c:v>
                </c:pt>
                <c:pt idx="8">
                  <c:v>41518</c:v>
                </c:pt>
                <c:pt idx="9">
                  <c:v>41548</c:v>
                </c:pt>
                <c:pt idx="10">
                  <c:v>41579</c:v>
                </c:pt>
                <c:pt idx="11">
                  <c:v>41609</c:v>
                </c:pt>
                <c:pt idx="12">
                  <c:v>41640</c:v>
                </c:pt>
                <c:pt idx="13">
                  <c:v>41671</c:v>
                </c:pt>
                <c:pt idx="14">
                  <c:v>41699</c:v>
                </c:pt>
                <c:pt idx="15">
                  <c:v>41730</c:v>
                </c:pt>
                <c:pt idx="16">
                  <c:v>41760</c:v>
                </c:pt>
                <c:pt idx="17">
                  <c:v>41791</c:v>
                </c:pt>
                <c:pt idx="18">
                  <c:v>41821</c:v>
                </c:pt>
                <c:pt idx="19">
                  <c:v>41852</c:v>
                </c:pt>
                <c:pt idx="20">
                  <c:v>41883</c:v>
                </c:pt>
                <c:pt idx="21">
                  <c:v>41913</c:v>
                </c:pt>
                <c:pt idx="22">
                  <c:v>41944</c:v>
                </c:pt>
                <c:pt idx="23">
                  <c:v>41974</c:v>
                </c:pt>
                <c:pt idx="24">
                  <c:v>42005</c:v>
                </c:pt>
                <c:pt idx="25">
                  <c:v>42036</c:v>
                </c:pt>
                <c:pt idx="26">
                  <c:v>42064</c:v>
                </c:pt>
                <c:pt idx="27">
                  <c:v>42095</c:v>
                </c:pt>
                <c:pt idx="28">
                  <c:v>42125</c:v>
                </c:pt>
                <c:pt idx="29">
                  <c:v>42156</c:v>
                </c:pt>
                <c:pt idx="30">
                  <c:v>42186</c:v>
                </c:pt>
                <c:pt idx="31">
                  <c:v>42217</c:v>
                </c:pt>
                <c:pt idx="32">
                  <c:v>42248</c:v>
                </c:pt>
                <c:pt idx="33">
                  <c:v>42278</c:v>
                </c:pt>
                <c:pt idx="34">
                  <c:v>42309</c:v>
                </c:pt>
                <c:pt idx="35">
                  <c:v>42339</c:v>
                </c:pt>
                <c:pt idx="36">
                  <c:v>42370</c:v>
                </c:pt>
                <c:pt idx="37">
                  <c:v>42401</c:v>
                </c:pt>
                <c:pt idx="38">
                  <c:v>42430</c:v>
                </c:pt>
                <c:pt idx="39">
                  <c:v>42461</c:v>
                </c:pt>
                <c:pt idx="40">
                  <c:v>42491</c:v>
                </c:pt>
                <c:pt idx="41">
                  <c:v>42522</c:v>
                </c:pt>
                <c:pt idx="42">
                  <c:v>42552</c:v>
                </c:pt>
                <c:pt idx="43">
                  <c:v>42583</c:v>
                </c:pt>
                <c:pt idx="44">
                  <c:v>42614</c:v>
                </c:pt>
                <c:pt idx="45">
                  <c:v>42644</c:v>
                </c:pt>
                <c:pt idx="46">
                  <c:v>42675</c:v>
                </c:pt>
                <c:pt idx="47">
                  <c:v>42705</c:v>
                </c:pt>
                <c:pt idx="48">
                  <c:v>42736</c:v>
                </c:pt>
                <c:pt idx="49">
                  <c:v>42767</c:v>
                </c:pt>
                <c:pt idx="50">
                  <c:v>42795</c:v>
                </c:pt>
                <c:pt idx="51">
                  <c:v>42826</c:v>
                </c:pt>
                <c:pt idx="52">
                  <c:v>42856</c:v>
                </c:pt>
                <c:pt idx="53">
                  <c:v>42887</c:v>
                </c:pt>
                <c:pt idx="54">
                  <c:v>42917</c:v>
                </c:pt>
                <c:pt idx="55">
                  <c:v>42948</c:v>
                </c:pt>
                <c:pt idx="56">
                  <c:v>42979</c:v>
                </c:pt>
                <c:pt idx="57">
                  <c:v>43009</c:v>
                </c:pt>
                <c:pt idx="58">
                  <c:v>43040</c:v>
                </c:pt>
                <c:pt idx="59">
                  <c:v>43070</c:v>
                </c:pt>
                <c:pt idx="60">
                  <c:v>43101</c:v>
                </c:pt>
                <c:pt idx="61">
                  <c:v>43132</c:v>
                </c:pt>
                <c:pt idx="62">
                  <c:v>43160</c:v>
                </c:pt>
                <c:pt idx="63">
                  <c:v>43191</c:v>
                </c:pt>
                <c:pt idx="64">
                  <c:v>43221</c:v>
                </c:pt>
                <c:pt idx="65">
                  <c:v>43252</c:v>
                </c:pt>
                <c:pt idx="66">
                  <c:v>43282</c:v>
                </c:pt>
                <c:pt idx="67">
                  <c:v>43313</c:v>
                </c:pt>
                <c:pt idx="68">
                  <c:v>43344</c:v>
                </c:pt>
                <c:pt idx="69">
                  <c:v>43374</c:v>
                </c:pt>
                <c:pt idx="70">
                  <c:v>43405</c:v>
                </c:pt>
                <c:pt idx="71">
                  <c:v>43435</c:v>
                </c:pt>
                <c:pt idx="72">
                  <c:v>43466</c:v>
                </c:pt>
                <c:pt idx="73">
                  <c:v>43497</c:v>
                </c:pt>
                <c:pt idx="74">
                  <c:v>43525</c:v>
                </c:pt>
                <c:pt idx="75">
                  <c:v>43556</c:v>
                </c:pt>
                <c:pt idx="76">
                  <c:v>43586</c:v>
                </c:pt>
                <c:pt idx="77">
                  <c:v>43617</c:v>
                </c:pt>
                <c:pt idx="78">
                  <c:v>43647</c:v>
                </c:pt>
                <c:pt idx="79">
                  <c:v>43678</c:v>
                </c:pt>
                <c:pt idx="80">
                  <c:v>43709</c:v>
                </c:pt>
                <c:pt idx="81">
                  <c:v>43739</c:v>
                </c:pt>
                <c:pt idx="82">
                  <c:v>43770</c:v>
                </c:pt>
                <c:pt idx="83">
                  <c:v>43800</c:v>
                </c:pt>
                <c:pt idx="84">
                  <c:v>43831</c:v>
                </c:pt>
                <c:pt idx="85">
                  <c:v>43862</c:v>
                </c:pt>
                <c:pt idx="86">
                  <c:v>43891</c:v>
                </c:pt>
                <c:pt idx="87">
                  <c:v>43922</c:v>
                </c:pt>
                <c:pt idx="88">
                  <c:v>43952</c:v>
                </c:pt>
                <c:pt idx="89">
                  <c:v>43983</c:v>
                </c:pt>
                <c:pt idx="90">
                  <c:v>44013</c:v>
                </c:pt>
                <c:pt idx="91">
                  <c:v>44044</c:v>
                </c:pt>
                <c:pt idx="92">
                  <c:v>44075</c:v>
                </c:pt>
                <c:pt idx="93">
                  <c:v>44105</c:v>
                </c:pt>
                <c:pt idx="94">
                  <c:v>44136</c:v>
                </c:pt>
                <c:pt idx="95">
                  <c:v>44166</c:v>
                </c:pt>
                <c:pt idx="96">
                  <c:v>44197</c:v>
                </c:pt>
                <c:pt idx="97">
                  <c:v>44228</c:v>
                </c:pt>
                <c:pt idx="98">
                  <c:v>44256</c:v>
                </c:pt>
                <c:pt idx="99">
                  <c:v>44287</c:v>
                </c:pt>
                <c:pt idx="100">
                  <c:v>44317</c:v>
                </c:pt>
                <c:pt idx="101">
                  <c:v>44348</c:v>
                </c:pt>
                <c:pt idx="102">
                  <c:v>44378</c:v>
                </c:pt>
                <c:pt idx="103">
                  <c:v>44409</c:v>
                </c:pt>
                <c:pt idx="104">
                  <c:v>44440</c:v>
                </c:pt>
                <c:pt idx="105">
                  <c:v>44470</c:v>
                </c:pt>
                <c:pt idx="106">
                  <c:v>44501</c:v>
                </c:pt>
                <c:pt idx="107">
                  <c:v>44531</c:v>
                </c:pt>
                <c:pt idx="108">
                  <c:v>44562</c:v>
                </c:pt>
                <c:pt idx="109">
                  <c:v>44593</c:v>
                </c:pt>
                <c:pt idx="110">
                  <c:v>44621</c:v>
                </c:pt>
                <c:pt idx="111">
                  <c:v>44652</c:v>
                </c:pt>
                <c:pt idx="112">
                  <c:v>44682</c:v>
                </c:pt>
                <c:pt idx="113">
                  <c:v>44713</c:v>
                </c:pt>
                <c:pt idx="114">
                  <c:v>44743</c:v>
                </c:pt>
                <c:pt idx="115">
                  <c:v>44774</c:v>
                </c:pt>
                <c:pt idx="116">
                  <c:v>44805</c:v>
                </c:pt>
                <c:pt idx="117">
                  <c:v>44835</c:v>
                </c:pt>
                <c:pt idx="118">
                  <c:v>44866</c:v>
                </c:pt>
                <c:pt idx="119">
                  <c:v>44896</c:v>
                </c:pt>
                <c:pt idx="120">
                  <c:v>44927</c:v>
                </c:pt>
                <c:pt idx="121">
                  <c:v>44958</c:v>
                </c:pt>
                <c:pt idx="122">
                  <c:v>44986</c:v>
                </c:pt>
                <c:pt idx="123">
                  <c:v>45017</c:v>
                </c:pt>
                <c:pt idx="124">
                  <c:v>45047</c:v>
                </c:pt>
                <c:pt idx="125">
                  <c:v>45078</c:v>
                </c:pt>
                <c:pt idx="126">
                  <c:v>45108</c:v>
                </c:pt>
                <c:pt idx="127">
                  <c:v>45139</c:v>
                </c:pt>
                <c:pt idx="128">
                  <c:v>45170</c:v>
                </c:pt>
                <c:pt idx="129">
                  <c:v>45200</c:v>
                </c:pt>
                <c:pt idx="130">
                  <c:v>45231</c:v>
                </c:pt>
                <c:pt idx="131">
                  <c:v>45261</c:v>
                </c:pt>
                <c:pt idx="132">
                  <c:v>45292</c:v>
                </c:pt>
                <c:pt idx="133">
                  <c:v>45323</c:v>
                </c:pt>
                <c:pt idx="134">
                  <c:v>45352</c:v>
                </c:pt>
                <c:pt idx="135">
                  <c:v>45383</c:v>
                </c:pt>
                <c:pt idx="136">
                  <c:v>45413</c:v>
                </c:pt>
                <c:pt idx="137">
                  <c:v>45444</c:v>
                </c:pt>
                <c:pt idx="138">
                  <c:v>45474</c:v>
                </c:pt>
                <c:pt idx="139">
                  <c:v>45505</c:v>
                </c:pt>
                <c:pt idx="140">
                  <c:v>45536</c:v>
                </c:pt>
                <c:pt idx="141">
                  <c:v>45566</c:v>
                </c:pt>
                <c:pt idx="142">
                  <c:v>45597</c:v>
                </c:pt>
                <c:pt idx="143">
                  <c:v>45627</c:v>
                </c:pt>
                <c:pt idx="144">
                  <c:v>45658</c:v>
                </c:pt>
                <c:pt idx="145">
                  <c:v>45689</c:v>
                </c:pt>
                <c:pt idx="146">
                  <c:v>45717</c:v>
                </c:pt>
                <c:pt idx="147">
                  <c:v>45748</c:v>
                </c:pt>
                <c:pt idx="148">
                  <c:v>45778</c:v>
                </c:pt>
                <c:pt idx="149">
                  <c:v>45809</c:v>
                </c:pt>
                <c:pt idx="150">
                  <c:v>45839</c:v>
                </c:pt>
                <c:pt idx="151">
                  <c:v>45870</c:v>
                </c:pt>
                <c:pt idx="152">
                  <c:v>45901</c:v>
                </c:pt>
                <c:pt idx="153">
                  <c:v>45931</c:v>
                </c:pt>
                <c:pt idx="154">
                  <c:v>45962</c:v>
                </c:pt>
                <c:pt idx="155">
                  <c:v>45992</c:v>
                </c:pt>
                <c:pt idx="156">
                  <c:v>46023</c:v>
                </c:pt>
                <c:pt idx="157">
                  <c:v>46054</c:v>
                </c:pt>
                <c:pt idx="158">
                  <c:v>46082</c:v>
                </c:pt>
                <c:pt idx="159">
                  <c:v>46113</c:v>
                </c:pt>
                <c:pt idx="160">
                  <c:v>46143</c:v>
                </c:pt>
                <c:pt idx="161">
                  <c:v>46174</c:v>
                </c:pt>
                <c:pt idx="162">
                  <c:v>46204</c:v>
                </c:pt>
                <c:pt idx="163">
                  <c:v>46235</c:v>
                </c:pt>
                <c:pt idx="164">
                  <c:v>46266</c:v>
                </c:pt>
                <c:pt idx="165">
                  <c:v>46296</c:v>
                </c:pt>
                <c:pt idx="166">
                  <c:v>46327</c:v>
                </c:pt>
                <c:pt idx="167">
                  <c:v>46357</c:v>
                </c:pt>
                <c:pt idx="168">
                  <c:v>46388</c:v>
                </c:pt>
                <c:pt idx="169">
                  <c:v>46419</c:v>
                </c:pt>
                <c:pt idx="170">
                  <c:v>46447</c:v>
                </c:pt>
                <c:pt idx="171">
                  <c:v>46478</c:v>
                </c:pt>
                <c:pt idx="172">
                  <c:v>46508</c:v>
                </c:pt>
                <c:pt idx="173">
                  <c:v>46539</c:v>
                </c:pt>
                <c:pt idx="174">
                  <c:v>46569</c:v>
                </c:pt>
                <c:pt idx="175">
                  <c:v>46600</c:v>
                </c:pt>
                <c:pt idx="176">
                  <c:v>46631</c:v>
                </c:pt>
                <c:pt idx="177">
                  <c:v>46661</c:v>
                </c:pt>
                <c:pt idx="178">
                  <c:v>46692</c:v>
                </c:pt>
                <c:pt idx="179">
                  <c:v>46722</c:v>
                </c:pt>
                <c:pt idx="180">
                  <c:v>46753</c:v>
                </c:pt>
                <c:pt idx="181">
                  <c:v>46784</c:v>
                </c:pt>
                <c:pt idx="182">
                  <c:v>46813</c:v>
                </c:pt>
                <c:pt idx="183">
                  <c:v>46844</c:v>
                </c:pt>
                <c:pt idx="184">
                  <c:v>46874</c:v>
                </c:pt>
                <c:pt idx="185">
                  <c:v>46905</c:v>
                </c:pt>
                <c:pt idx="186">
                  <c:v>46935</c:v>
                </c:pt>
                <c:pt idx="187">
                  <c:v>46966</c:v>
                </c:pt>
                <c:pt idx="188">
                  <c:v>46997</c:v>
                </c:pt>
                <c:pt idx="189">
                  <c:v>47027</c:v>
                </c:pt>
                <c:pt idx="190">
                  <c:v>47058</c:v>
                </c:pt>
                <c:pt idx="191">
                  <c:v>47088</c:v>
                </c:pt>
                <c:pt idx="192">
                  <c:v>47119</c:v>
                </c:pt>
                <c:pt idx="193">
                  <c:v>47150</c:v>
                </c:pt>
                <c:pt idx="194">
                  <c:v>47178</c:v>
                </c:pt>
                <c:pt idx="195">
                  <c:v>47209</c:v>
                </c:pt>
                <c:pt idx="196">
                  <c:v>47239</c:v>
                </c:pt>
                <c:pt idx="197">
                  <c:v>47270</c:v>
                </c:pt>
                <c:pt idx="198">
                  <c:v>47300</c:v>
                </c:pt>
                <c:pt idx="199">
                  <c:v>47331</c:v>
                </c:pt>
                <c:pt idx="200">
                  <c:v>47362</c:v>
                </c:pt>
                <c:pt idx="201">
                  <c:v>47392</c:v>
                </c:pt>
                <c:pt idx="202">
                  <c:v>47423</c:v>
                </c:pt>
                <c:pt idx="203">
                  <c:v>47453</c:v>
                </c:pt>
                <c:pt idx="204">
                  <c:v>47484</c:v>
                </c:pt>
                <c:pt idx="205">
                  <c:v>47515</c:v>
                </c:pt>
                <c:pt idx="206">
                  <c:v>47543</c:v>
                </c:pt>
                <c:pt idx="207">
                  <c:v>47574</c:v>
                </c:pt>
                <c:pt idx="208">
                  <c:v>47604</c:v>
                </c:pt>
                <c:pt idx="209">
                  <c:v>47635</c:v>
                </c:pt>
                <c:pt idx="210">
                  <c:v>47665</c:v>
                </c:pt>
                <c:pt idx="211">
                  <c:v>47696</c:v>
                </c:pt>
                <c:pt idx="212">
                  <c:v>47727</c:v>
                </c:pt>
                <c:pt idx="213">
                  <c:v>47757</c:v>
                </c:pt>
                <c:pt idx="214">
                  <c:v>47788</c:v>
                </c:pt>
                <c:pt idx="215">
                  <c:v>47818</c:v>
                </c:pt>
                <c:pt idx="216">
                  <c:v>47849</c:v>
                </c:pt>
                <c:pt idx="217">
                  <c:v>47880</c:v>
                </c:pt>
                <c:pt idx="218">
                  <c:v>47908</c:v>
                </c:pt>
                <c:pt idx="219">
                  <c:v>47939</c:v>
                </c:pt>
                <c:pt idx="220">
                  <c:v>47969</c:v>
                </c:pt>
                <c:pt idx="221">
                  <c:v>48000</c:v>
                </c:pt>
                <c:pt idx="222">
                  <c:v>48030</c:v>
                </c:pt>
                <c:pt idx="223">
                  <c:v>48061</c:v>
                </c:pt>
                <c:pt idx="224">
                  <c:v>48092</c:v>
                </c:pt>
                <c:pt idx="225">
                  <c:v>48122</c:v>
                </c:pt>
                <c:pt idx="226">
                  <c:v>48153</c:v>
                </c:pt>
                <c:pt idx="227">
                  <c:v>48183</c:v>
                </c:pt>
                <c:pt idx="228">
                  <c:v>48214</c:v>
                </c:pt>
                <c:pt idx="229">
                  <c:v>48245</c:v>
                </c:pt>
                <c:pt idx="230">
                  <c:v>48274</c:v>
                </c:pt>
                <c:pt idx="231">
                  <c:v>48305</c:v>
                </c:pt>
                <c:pt idx="232">
                  <c:v>48335</c:v>
                </c:pt>
                <c:pt idx="233">
                  <c:v>48366</c:v>
                </c:pt>
                <c:pt idx="234">
                  <c:v>48396</c:v>
                </c:pt>
                <c:pt idx="235">
                  <c:v>48427</c:v>
                </c:pt>
                <c:pt idx="236">
                  <c:v>48458</c:v>
                </c:pt>
                <c:pt idx="237">
                  <c:v>48488</c:v>
                </c:pt>
                <c:pt idx="238">
                  <c:v>48519</c:v>
                </c:pt>
                <c:pt idx="239">
                  <c:v>48549</c:v>
                </c:pt>
                <c:pt idx="240">
                  <c:v>48580</c:v>
                </c:pt>
                <c:pt idx="241">
                  <c:v>48611</c:v>
                </c:pt>
                <c:pt idx="242">
                  <c:v>48639</c:v>
                </c:pt>
                <c:pt idx="243">
                  <c:v>48670</c:v>
                </c:pt>
                <c:pt idx="244">
                  <c:v>48700</c:v>
                </c:pt>
                <c:pt idx="245">
                  <c:v>48731</c:v>
                </c:pt>
                <c:pt idx="246">
                  <c:v>48761</c:v>
                </c:pt>
                <c:pt idx="247">
                  <c:v>48792</c:v>
                </c:pt>
                <c:pt idx="248">
                  <c:v>48823</c:v>
                </c:pt>
                <c:pt idx="249">
                  <c:v>48853</c:v>
                </c:pt>
                <c:pt idx="250">
                  <c:v>48884</c:v>
                </c:pt>
                <c:pt idx="251">
                  <c:v>48914</c:v>
                </c:pt>
                <c:pt idx="252">
                  <c:v>48945</c:v>
                </c:pt>
                <c:pt idx="253">
                  <c:v>48976</c:v>
                </c:pt>
                <c:pt idx="254">
                  <c:v>49004</c:v>
                </c:pt>
                <c:pt idx="255">
                  <c:v>49035</c:v>
                </c:pt>
                <c:pt idx="256">
                  <c:v>49065</c:v>
                </c:pt>
                <c:pt idx="257">
                  <c:v>49096</c:v>
                </c:pt>
                <c:pt idx="258">
                  <c:v>49126</c:v>
                </c:pt>
                <c:pt idx="259">
                  <c:v>49157</c:v>
                </c:pt>
                <c:pt idx="260">
                  <c:v>49188</c:v>
                </c:pt>
                <c:pt idx="261">
                  <c:v>49218</c:v>
                </c:pt>
                <c:pt idx="262">
                  <c:v>49249</c:v>
                </c:pt>
                <c:pt idx="263">
                  <c:v>49279</c:v>
                </c:pt>
                <c:pt idx="264">
                  <c:v>49310</c:v>
                </c:pt>
                <c:pt idx="265">
                  <c:v>49341</c:v>
                </c:pt>
                <c:pt idx="266">
                  <c:v>49369</c:v>
                </c:pt>
                <c:pt idx="267">
                  <c:v>49400</c:v>
                </c:pt>
                <c:pt idx="268">
                  <c:v>49430</c:v>
                </c:pt>
                <c:pt idx="269">
                  <c:v>49461</c:v>
                </c:pt>
                <c:pt idx="270">
                  <c:v>49491</c:v>
                </c:pt>
                <c:pt idx="271">
                  <c:v>49522</c:v>
                </c:pt>
                <c:pt idx="272">
                  <c:v>49553</c:v>
                </c:pt>
                <c:pt idx="273">
                  <c:v>49583</c:v>
                </c:pt>
                <c:pt idx="274">
                  <c:v>49614</c:v>
                </c:pt>
                <c:pt idx="275">
                  <c:v>49644</c:v>
                </c:pt>
                <c:pt idx="276">
                  <c:v>49675</c:v>
                </c:pt>
                <c:pt idx="277">
                  <c:v>49706</c:v>
                </c:pt>
                <c:pt idx="278">
                  <c:v>49735</c:v>
                </c:pt>
                <c:pt idx="279">
                  <c:v>49766</c:v>
                </c:pt>
                <c:pt idx="280">
                  <c:v>49796</c:v>
                </c:pt>
                <c:pt idx="281">
                  <c:v>49827</c:v>
                </c:pt>
                <c:pt idx="282">
                  <c:v>49857</c:v>
                </c:pt>
                <c:pt idx="283">
                  <c:v>49888</c:v>
                </c:pt>
                <c:pt idx="284">
                  <c:v>49919</c:v>
                </c:pt>
                <c:pt idx="285">
                  <c:v>49949</c:v>
                </c:pt>
                <c:pt idx="286">
                  <c:v>49980</c:v>
                </c:pt>
                <c:pt idx="287">
                  <c:v>50010</c:v>
                </c:pt>
              </c:numCache>
            </c:numRef>
          </c:cat>
          <c:val>
            <c:numRef>
              <c:f>'Расчёт (ТН)'!$AV$6:$AV$293</c:f>
              <c:numCache>
                <c:formatCode>#\ ##0;;</c:formatCode>
                <c:ptCount val="28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numCache>
            </c:numRef>
          </c:val>
          <c:smooth val="0"/>
          <c:extLst>
            <c:ext xmlns:c16="http://schemas.microsoft.com/office/drawing/2014/chart" uri="{C3380CC4-5D6E-409C-BE32-E72D297353CC}">
              <c16:uniqueId val="{0000000C-B964-4CA7-B9A5-13995C286E9E}"/>
            </c:ext>
          </c:extLst>
        </c:ser>
        <c:ser>
          <c:idx val="4"/>
          <c:order val="13"/>
          <c:tx>
            <c:strRef>
              <c:f>'Расчёт (ТН)'!$AL$5</c:f>
              <c:strCache>
                <c:ptCount val="1"/>
                <c:pt idx="0">
                  <c:v>МТ вход</c:v>
                </c:pt>
              </c:strCache>
            </c:strRef>
          </c:tx>
          <c:marker>
            <c:symbol val="none"/>
          </c:marker>
          <c:cat>
            <c:numRef>
              <c:f>'Расчёт (ТН)'!$C$6:$C$293</c:f>
              <c:numCache>
                <c:formatCode>mmm\-yy</c:formatCode>
                <c:ptCount val="288"/>
                <c:pt idx="0">
                  <c:v>41275</c:v>
                </c:pt>
                <c:pt idx="1">
                  <c:v>41306</c:v>
                </c:pt>
                <c:pt idx="2">
                  <c:v>41334</c:v>
                </c:pt>
                <c:pt idx="3">
                  <c:v>41365</c:v>
                </c:pt>
                <c:pt idx="4">
                  <c:v>41395</c:v>
                </c:pt>
                <c:pt idx="5">
                  <c:v>41426</c:v>
                </c:pt>
                <c:pt idx="6">
                  <c:v>41456</c:v>
                </c:pt>
                <c:pt idx="7">
                  <c:v>41487</c:v>
                </c:pt>
                <c:pt idx="8">
                  <c:v>41518</c:v>
                </c:pt>
                <c:pt idx="9">
                  <c:v>41548</c:v>
                </c:pt>
                <c:pt idx="10">
                  <c:v>41579</c:v>
                </c:pt>
                <c:pt idx="11">
                  <c:v>41609</c:v>
                </c:pt>
                <c:pt idx="12">
                  <c:v>41640</c:v>
                </c:pt>
                <c:pt idx="13">
                  <c:v>41671</c:v>
                </c:pt>
                <c:pt idx="14">
                  <c:v>41699</c:v>
                </c:pt>
                <c:pt idx="15">
                  <c:v>41730</c:v>
                </c:pt>
                <c:pt idx="16">
                  <c:v>41760</c:v>
                </c:pt>
                <c:pt idx="17">
                  <c:v>41791</c:v>
                </c:pt>
                <c:pt idx="18">
                  <c:v>41821</c:v>
                </c:pt>
                <c:pt idx="19">
                  <c:v>41852</c:v>
                </c:pt>
                <c:pt idx="20">
                  <c:v>41883</c:v>
                </c:pt>
                <c:pt idx="21">
                  <c:v>41913</c:v>
                </c:pt>
                <c:pt idx="22">
                  <c:v>41944</c:v>
                </c:pt>
                <c:pt idx="23">
                  <c:v>41974</c:v>
                </c:pt>
                <c:pt idx="24">
                  <c:v>42005</c:v>
                </c:pt>
                <c:pt idx="25">
                  <c:v>42036</c:v>
                </c:pt>
                <c:pt idx="26">
                  <c:v>42064</c:v>
                </c:pt>
                <c:pt idx="27">
                  <c:v>42095</c:v>
                </c:pt>
                <c:pt idx="28">
                  <c:v>42125</c:v>
                </c:pt>
                <c:pt idx="29">
                  <c:v>42156</c:v>
                </c:pt>
                <c:pt idx="30">
                  <c:v>42186</c:v>
                </c:pt>
                <c:pt idx="31">
                  <c:v>42217</c:v>
                </c:pt>
                <c:pt idx="32">
                  <c:v>42248</c:v>
                </c:pt>
                <c:pt idx="33">
                  <c:v>42278</c:v>
                </c:pt>
                <c:pt idx="34">
                  <c:v>42309</c:v>
                </c:pt>
                <c:pt idx="35">
                  <c:v>42339</c:v>
                </c:pt>
                <c:pt idx="36">
                  <c:v>42370</c:v>
                </c:pt>
                <c:pt idx="37">
                  <c:v>42401</c:v>
                </c:pt>
                <c:pt idx="38">
                  <c:v>42430</c:v>
                </c:pt>
                <c:pt idx="39">
                  <c:v>42461</c:v>
                </c:pt>
                <c:pt idx="40">
                  <c:v>42491</c:v>
                </c:pt>
                <c:pt idx="41">
                  <c:v>42522</c:v>
                </c:pt>
                <c:pt idx="42">
                  <c:v>42552</c:v>
                </c:pt>
                <c:pt idx="43">
                  <c:v>42583</c:v>
                </c:pt>
                <c:pt idx="44">
                  <c:v>42614</c:v>
                </c:pt>
                <c:pt idx="45">
                  <c:v>42644</c:v>
                </c:pt>
                <c:pt idx="46">
                  <c:v>42675</c:v>
                </c:pt>
                <c:pt idx="47">
                  <c:v>42705</c:v>
                </c:pt>
                <c:pt idx="48">
                  <c:v>42736</c:v>
                </c:pt>
                <c:pt idx="49">
                  <c:v>42767</c:v>
                </c:pt>
                <c:pt idx="50">
                  <c:v>42795</c:v>
                </c:pt>
                <c:pt idx="51">
                  <c:v>42826</c:v>
                </c:pt>
                <c:pt idx="52">
                  <c:v>42856</c:v>
                </c:pt>
                <c:pt idx="53">
                  <c:v>42887</c:v>
                </c:pt>
                <c:pt idx="54">
                  <c:v>42917</c:v>
                </c:pt>
                <c:pt idx="55">
                  <c:v>42948</c:v>
                </c:pt>
                <c:pt idx="56">
                  <c:v>42979</c:v>
                </c:pt>
                <c:pt idx="57">
                  <c:v>43009</c:v>
                </c:pt>
                <c:pt idx="58">
                  <c:v>43040</c:v>
                </c:pt>
                <c:pt idx="59">
                  <c:v>43070</c:v>
                </c:pt>
                <c:pt idx="60">
                  <c:v>43101</c:v>
                </c:pt>
                <c:pt idx="61">
                  <c:v>43132</c:v>
                </c:pt>
                <c:pt idx="62">
                  <c:v>43160</c:v>
                </c:pt>
                <c:pt idx="63">
                  <c:v>43191</c:v>
                </c:pt>
                <c:pt idx="64">
                  <c:v>43221</c:v>
                </c:pt>
                <c:pt idx="65">
                  <c:v>43252</c:v>
                </c:pt>
                <c:pt idx="66">
                  <c:v>43282</c:v>
                </c:pt>
                <c:pt idx="67">
                  <c:v>43313</c:v>
                </c:pt>
                <c:pt idx="68">
                  <c:v>43344</c:v>
                </c:pt>
                <c:pt idx="69">
                  <c:v>43374</c:v>
                </c:pt>
                <c:pt idx="70">
                  <c:v>43405</c:v>
                </c:pt>
                <c:pt idx="71">
                  <c:v>43435</c:v>
                </c:pt>
                <c:pt idx="72">
                  <c:v>43466</c:v>
                </c:pt>
                <c:pt idx="73">
                  <c:v>43497</c:v>
                </c:pt>
                <c:pt idx="74">
                  <c:v>43525</c:v>
                </c:pt>
                <c:pt idx="75">
                  <c:v>43556</c:v>
                </c:pt>
                <c:pt idx="76">
                  <c:v>43586</c:v>
                </c:pt>
                <c:pt idx="77">
                  <c:v>43617</c:v>
                </c:pt>
                <c:pt idx="78">
                  <c:v>43647</c:v>
                </c:pt>
                <c:pt idx="79">
                  <c:v>43678</c:v>
                </c:pt>
                <c:pt idx="80">
                  <c:v>43709</c:v>
                </c:pt>
                <c:pt idx="81">
                  <c:v>43739</c:v>
                </c:pt>
                <c:pt idx="82">
                  <c:v>43770</c:v>
                </c:pt>
                <c:pt idx="83">
                  <c:v>43800</c:v>
                </c:pt>
                <c:pt idx="84">
                  <c:v>43831</c:v>
                </c:pt>
                <c:pt idx="85">
                  <c:v>43862</c:v>
                </c:pt>
                <c:pt idx="86">
                  <c:v>43891</c:v>
                </c:pt>
                <c:pt idx="87">
                  <c:v>43922</c:v>
                </c:pt>
                <c:pt idx="88">
                  <c:v>43952</c:v>
                </c:pt>
                <c:pt idx="89">
                  <c:v>43983</c:v>
                </c:pt>
                <c:pt idx="90">
                  <c:v>44013</c:v>
                </c:pt>
                <c:pt idx="91">
                  <c:v>44044</c:v>
                </c:pt>
                <c:pt idx="92">
                  <c:v>44075</c:v>
                </c:pt>
                <c:pt idx="93">
                  <c:v>44105</c:v>
                </c:pt>
                <c:pt idx="94">
                  <c:v>44136</c:v>
                </c:pt>
                <c:pt idx="95">
                  <c:v>44166</c:v>
                </c:pt>
                <c:pt idx="96">
                  <c:v>44197</c:v>
                </c:pt>
                <c:pt idx="97">
                  <c:v>44228</c:v>
                </c:pt>
                <c:pt idx="98">
                  <c:v>44256</c:v>
                </c:pt>
                <c:pt idx="99">
                  <c:v>44287</c:v>
                </c:pt>
                <c:pt idx="100">
                  <c:v>44317</c:v>
                </c:pt>
                <c:pt idx="101">
                  <c:v>44348</c:v>
                </c:pt>
                <c:pt idx="102">
                  <c:v>44378</c:v>
                </c:pt>
                <c:pt idx="103">
                  <c:v>44409</c:v>
                </c:pt>
                <c:pt idx="104">
                  <c:v>44440</c:v>
                </c:pt>
                <c:pt idx="105">
                  <c:v>44470</c:v>
                </c:pt>
                <c:pt idx="106">
                  <c:v>44501</c:v>
                </c:pt>
                <c:pt idx="107">
                  <c:v>44531</c:v>
                </c:pt>
                <c:pt idx="108">
                  <c:v>44562</c:v>
                </c:pt>
                <c:pt idx="109">
                  <c:v>44593</c:v>
                </c:pt>
                <c:pt idx="110">
                  <c:v>44621</c:v>
                </c:pt>
                <c:pt idx="111">
                  <c:v>44652</c:v>
                </c:pt>
                <c:pt idx="112">
                  <c:v>44682</c:v>
                </c:pt>
                <c:pt idx="113">
                  <c:v>44713</c:v>
                </c:pt>
                <c:pt idx="114">
                  <c:v>44743</c:v>
                </c:pt>
                <c:pt idx="115">
                  <c:v>44774</c:v>
                </c:pt>
                <c:pt idx="116">
                  <c:v>44805</c:v>
                </c:pt>
                <c:pt idx="117">
                  <c:v>44835</c:v>
                </c:pt>
                <c:pt idx="118">
                  <c:v>44866</c:v>
                </c:pt>
                <c:pt idx="119">
                  <c:v>44896</c:v>
                </c:pt>
                <c:pt idx="120">
                  <c:v>44927</c:v>
                </c:pt>
                <c:pt idx="121">
                  <c:v>44958</c:v>
                </c:pt>
                <c:pt idx="122">
                  <c:v>44986</c:v>
                </c:pt>
                <c:pt idx="123">
                  <c:v>45017</c:v>
                </c:pt>
                <c:pt idx="124">
                  <c:v>45047</c:v>
                </c:pt>
                <c:pt idx="125">
                  <c:v>45078</c:v>
                </c:pt>
                <c:pt idx="126">
                  <c:v>45108</c:v>
                </c:pt>
                <c:pt idx="127">
                  <c:v>45139</c:v>
                </c:pt>
                <c:pt idx="128">
                  <c:v>45170</c:v>
                </c:pt>
                <c:pt idx="129">
                  <c:v>45200</c:v>
                </c:pt>
                <c:pt idx="130">
                  <c:v>45231</c:v>
                </c:pt>
                <c:pt idx="131">
                  <c:v>45261</c:v>
                </c:pt>
                <c:pt idx="132">
                  <c:v>45292</c:v>
                </c:pt>
                <c:pt idx="133">
                  <c:v>45323</c:v>
                </c:pt>
                <c:pt idx="134">
                  <c:v>45352</c:v>
                </c:pt>
                <c:pt idx="135">
                  <c:v>45383</c:v>
                </c:pt>
                <c:pt idx="136">
                  <c:v>45413</c:v>
                </c:pt>
                <c:pt idx="137">
                  <c:v>45444</c:v>
                </c:pt>
                <c:pt idx="138">
                  <c:v>45474</c:v>
                </c:pt>
                <c:pt idx="139">
                  <c:v>45505</c:v>
                </c:pt>
                <c:pt idx="140">
                  <c:v>45536</c:v>
                </c:pt>
                <c:pt idx="141">
                  <c:v>45566</c:v>
                </c:pt>
                <c:pt idx="142">
                  <c:v>45597</c:v>
                </c:pt>
                <c:pt idx="143">
                  <c:v>45627</c:v>
                </c:pt>
                <c:pt idx="144">
                  <c:v>45658</c:v>
                </c:pt>
                <c:pt idx="145">
                  <c:v>45689</c:v>
                </c:pt>
                <c:pt idx="146">
                  <c:v>45717</c:v>
                </c:pt>
                <c:pt idx="147">
                  <c:v>45748</c:v>
                </c:pt>
                <c:pt idx="148">
                  <c:v>45778</c:v>
                </c:pt>
                <c:pt idx="149">
                  <c:v>45809</c:v>
                </c:pt>
                <c:pt idx="150">
                  <c:v>45839</c:v>
                </c:pt>
                <c:pt idx="151">
                  <c:v>45870</c:v>
                </c:pt>
                <c:pt idx="152">
                  <c:v>45901</c:v>
                </c:pt>
                <c:pt idx="153">
                  <c:v>45931</c:v>
                </c:pt>
                <c:pt idx="154">
                  <c:v>45962</c:v>
                </c:pt>
                <c:pt idx="155">
                  <c:v>45992</c:v>
                </c:pt>
                <c:pt idx="156">
                  <c:v>46023</c:v>
                </c:pt>
                <c:pt idx="157">
                  <c:v>46054</c:v>
                </c:pt>
                <c:pt idx="158">
                  <c:v>46082</c:v>
                </c:pt>
                <c:pt idx="159">
                  <c:v>46113</c:v>
                </c:pt>
                <c:pt idx="160">
                  <c:v>46143</c:v>
                </c:pt>
                <c:pt idx="161">
                  <c:v>46174</c:v>
                </c:pt>
                <c:pt idx="162">
                  <c:v>46204</c:v>
                </c:pt>
                <c:pt idx="163">
                  <c:v>46235</c:v>
                </c:pt>
                <c:pt idx="164">
                  <c:v>46266</c:v>
                </c:pt>
                <c:pt idx="165">
                  <c:v>46296</c:v>
                </c:pt>
                <c:pt idx="166">
                  <c:v>46327</c:v>
                </c:pt>
                <c:pt idx="167">
                  <c:v>46357</c:v>
                </c:pt>
                <c:pt idx="168">
                  <c:v>46388</c:v>
                </c:pt>
                <c:pt idx="169">
                  <c:v>46419</c:v>
                </c:pt>
                <c:pt idx="170">
                  <c:v>46447</c:v>
                </c:pt>
                <c:pt idx="171">
                  <c:v>46478</c:v>
                </c:pt>
                <c:pt idx="172">
                  <c:v>46508</c:v>
                </c:pt>
                <c:pt idx="173">
                  <c:v>46539</c:v>
                </c:pt>
                <c:pt idx="174">
                  <c:v>46569</c:v>
                </c:pt>
                <c:pt idx="175">
                  <c:v>46600</c:v>
                </c:pt>
                <c:pt idx="176">
                  <c:v>46631</c:v>
                </c:pt>
                <c:pt idx="177">
                  <c:v>46661</c:v>
                </c:pt>
                <c:pt idx="178">
                  <c:v>46692</c:v>
                </c:pt>
                <c:pt idx="179">
                  <c:v>46722</c:v>
                </c:pt>
                <c:pt idx="180">
                  <c:v>46753</c:v>
                </c:pt>
                <c:pt idx="181">
                  <c:v>46784</c:v>
                </c:pt>
                <c:pt idx="182">
                  <c:v>46813</c:v>
                </c:pt>
                <c:pt idx="183">
                  <c:v>46844</c:v>
                </c:pt>
                <c:pt idx="184">
                  <c:v>46874</c:v>
                </c:pt>
                <c:pt idx="185">
                  <c:v>46905</c:v>
                </c:pt>
                <c:pt idx="186">
                  <c:v>46935</c:v>
                </c:pt>
                <c:pt idx="187">
                  <c:v>46966</c:v>
                </c:pt>
                <c:pt idx="188">
                  <c:v>46997</c:v>
                </c:pt>
                <c:pt idx="189">
                  <c:v>47027</c:v>
                </c:pt>
                <c:pt idx="190">
                  <c:v>47058</c:v>
                </c:pt>
                <c:pt idx="191">
                  <c:v>47088</c:v>
                </c:pt>
                <c:pt idx="192">
                  <c:v>47119</c:v>
                </c:pt>
                <c:pt idx="193">
                  <c:v>47150</c:v>
                </c:pt>
                <c:pt idx="194">
                  <c:v>47178</c:v>
                </c:pt>
                <c:pt idx="195">
                  <c:v>47209</c:v>
                </c:pt>
                <c:pt idx="196">
                  <c:v>47239</c:v>
                </c:pt>
                <c:pt idx="197">
                  <c:v>47270</c:v>
                </c:pt>
                <c:pt idx="198">
                  <c:v>47300</c:v>
                </c:pt>
                <c:pt idx="199">
                  <c:v>47331</c:v>
                </c:pt>
                <c:pt idx="200">
                  <c:v>47362</c:v>
                </c:pt>
                <c:pt idx="201">
                  <c:v>47392</c:v>
                </c:pt>
                <c:pt idx="202">
                  <c:v>47423</c:v>
                </c:pt>
                <c:pt idx="203">
                  <c:v>47453</c:v>
                </c:pt>
                <c:pt idx="204">
                  <c:v>47484</c:v>
                </c:pt>
                <c:pt idx="205">
                  <c:v>47515</c:v>
                </c:pt>
                <c:pt idx="206">
                  <c:v>47543</c:v>
                </c:pt>
                <c:pt idx="207">
                  <c:v>47574</c:v>
                </c:pt>
                <c:pt idx="208">
                  <c:v>47604</c:v>
                </c:pt>
                <c:pt idx="209">
                  <c:v>47635</c:v>
                </c:pt>
                <c:pt idx="210">
                  <c:v>47665</c:v>
                </c:pt>
                <c:pt idx="211">
                  <c:v>47696</c:v>
                </c:pt>
                <c:pt idx="212">
                  <c:v>47727</c:v>
                </c:pt>
                <c:pt idx="213">
                  <c:v>47757</c:v>
                </c:pt>
                <c:pt idx="214">
                  <c:v>47788</c:v>
                </c:pt>
                <c:pt idx="215">
                  <c:v>47818</c:v>
                </c:pt>
                <c:pt idx="216">
                  <c:v>47849</c:v>
                </c:pt>
                <c:pt idx="217">
                  <c:v>47880</c:v>
                </c:pt>
                <c:pt idx="218">
                  <c:v>47908</c:v>
                </c:pt>
                <c:pt idx="219">
                  <c:v>47939</c:v>
                </c:pt>
                <c:pt idx="220">
                  <c:v>47969</c:v>
                </c:pt>
                <c:pt idx="221">
                  <c:v>48000</c:v>
                </c:pt>
                <c:pt idx="222">
                  <c:v>48030</c:v>
                </c:pt>
                <c:pt idx="223">
                  <c:v>48061</c:v>
                </c:pt>
                <c:pt idx="224">
                  <c:v>48092</c:v>
                </c:pt>
                <c:pt idx="225">
                  <c:v>48122</c:v>
                </c:pt>
                <c:pt idx="226">
                  <c:v>48153</c:v>
                </c:pt>
                <c:pt idx="227">
                  <c:v>48183</c:v>
                </c:pt>
                <c:pt idx="228">
                  <c:v>48214</c:v>
                </c:pt>
                <c:pt idx="229">
                  <c:v>48245</c:v>
                </c:pt>
                <c:pt idx="230">
                  <c:v>48274</c:v>
                </c:pt>
                <c:pt idx="231">
                  <c:v>48305</c:v>
                </c:pt>
                <c:pt idx="232">
                  <c:v>48335</c:v>
                </c:pt>
                <c:pt idx="233">
                  <c:v>48366</c:v>
                </c:pt>
                <c:pt idx="234">
                  <c:v>48396</c:v>
                </c:pt>
                <c:pt idx="235">
                  <c:v>48427</c:v>
                </c:pt>
                <c:pt idx="236">
                  <c:v>48458</c:v>
                </c:pt>
                <c:pt idx="237">
                  <c:v>48488</c:v>
                </c:pt>
                <c:pt idx="238">
                  <c:v>48519</c:v>
                </c:pt>
                <c:pt idx="239">
                  <c:v>48549</c:v>
                </c:pt>
                <c:pt idx="240">
                  <c:v>48580</c:v>
                </c:pt>
                <c:pt idx="241">
                  <c:v>48611</c:v>
                </c:pt>
                <c:pt idx="242">
                  <c:v>48639</c:v>
                </c:pt>
                <c:pt idx="243">
                  <c:v>48670</c:v>
                </c:pt>
                <c:pt idx="244">
                  <c:v>48700</c:v>
                </c:pt>
                <c:pt idx="245">
                  <c:v>48731</c:v>
                </c:pt>
                <c:pt idx="246">
                  <c:v>48761</c:v>
                </c:pt>
                <c:pt idx="247">
                  <c:v>48792</c:v>
                </c:pt>
                <c:pt idx="248">
                  <c:v>48823</c:v>
                </c:pt>
                <c:pt idx="249">
                  <c:v>48853</c:v>
                </c:pt>
                <c:pt idx="250">
                  <c:v>48884</c:v>
                </c:pt>
                <c:pt idx="251">
                  <c:v>48914</c:v>
                </c:pt>
                <c:pt idx="252">
                  <c:v>48945</c:v>
                </c:pt>
                <c:pt idx="253">
                  <c:v>48976</c:v>
                </c:pt>
                <c:pt idx="254">
                  <c:v>49004</c:v>
                </c:pt>
                <c:pt idx="255">
                  <c:v>49035</c:v>
                </c:pt>
                <c:pt idx="256">
                  <c:v>49065</c:v>
                </c:pt>
                <c:pt idx="257">
                  <c:v>49096</c:v>
                </c:pt>
                <c:pt idx="258">
                  <c:v>49126</c:v>
                </c:pt>
                <c:pt idx="259">
                  <c:v>49157</c:v>
                </c:pt>
                <c:pt idx="260">
                  <c:v>49188</c:v>
                </c:pt>
                <c:pt idx="261">
                  <c:v>49218</c:v>
                </c:pt>
                <c:pt idx="262">
                  <c:v>49249</c:v>
                </c:pt>
                <c:pt idx="263">
                  <c:v>49279</c:v>
                </c:pt>
                <c:pt idx="264">
                  <c:v>49310</c:v>
                </c:pt>
                <c:pt idx="265">
                  <c:v>49341</c:v>
                </c:pt>
                <c:pt idx="266">
                  <c:v>49369</c:v>
                </c:pt>
                <c:pt idx="267">
                  <c:v>49400</c:v>
                </c:pt>
                <c:pt idx="268">
                  <c:v>49430</c:v>
                </c:pt>
                <c:pt idx="269">
                  <c:v>49461</c:v>
                </c:pt>
                <c:pt idx="270">
                  <c:v>49491</c:v>
                </c:pt>
                <c:pt idx="271">
                  <c:v>49522</c:v>
                </c:pt>
                <c:pt idx="272">
                  <c:v>49553</c:v>
                </c:pt>
                <c:pt idx="273">
                  <c:v>49583</c:v>
                </c:pt>
                <c:pt idx="274">
                  <c:v>49614</c:v>
                </c:pt>
                <c:pt idx="275">
                  <c:v>49644</c:v>
                </c:pt>
                <c:pt idx="276">
                  <c:v>49675</c:v>
                </c:pt>
                <c:pt idx="277">
                  <c:v>49706</c:v>
                </c:pt>
                <c:pt idx="278">
                  <c:v>49735</c:v>
                </c:pt>
                <c:pt idx="279">
                  <c:v>49766</c:v>
                </c:pt>
                <c:pt idx="280">
                  <c:v>49796</c:v>
                </c:pt>
                <c:pt idx="281">
                  <c:v>49827</c:v>
                </c:pt>
                <c:pt idx="282">
                  <c:v>49857</c:v>
                </c:pt>
                <c:pt idx="283">
                  <c:v>49888</c:v>
                </c:pt>
                <c:pt idx="284">
                  <c:v>49919</c:v>
                </c:pt>
                <c:pt idx="285">
                  <c:v>49949</c:v>
                </c:pt>
                <c:pt idx="286">
                  <c:v>49980</c:v>
                </c:pt>
                <c:pt idx="287">
                  <c:v>50010</c:v>
                </c:pt>
              </c:numCache>
            </c:numRef>
          </c:cat>
          <c:val>
            <c:numRef>
              <c:f>'Расчёт (ТН)'!$AL$6:$AL$293</c:f>
              <c:numCache>
                <c:formatCode>#\ ##0;;</c:formatCode>
                <c:ptCount val="28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numCache>
            </c:numRef>
          </c:val>
          <c:smooth val="0"/>
          <c:extLst>
            <c:ext xmlns:c16="http://schemas.microsoft.com/office/drawing/2014/chart" uri="{C3380CC4-5D6E-409C-BE32-E72D297353CC}">
              <c16:uniqueId val="{0000000D-B964-4CA7-B9A5-13995C286E9E}"/>
            </c:ext>
          </c:extLst>
        </c:ser>
        <c:ser>
          <c:idx val="9"/>
          <c:order val="14"/>
          <c:tx>
            <c:strRef>
              <c:f>'Расчёт (ТН)'!$AT$5</c:f>
              <c:strCache>
                <c:ptCount val="1"/>
                <c:pt idx="0">
                  <c:v>МТ вх без_пер</c:v>
                </c:pt>
              </c:strCache>
            </c:strRef>
          </c:tx>
          <c:marker>
            <c:symbol val="none"/>
          </c:marker>
          <c:cat>
            <c:numRef>
              <c:f>'Расчёт (ТН)'!$C$6:$C$293</c:f>
              <c:numCache>
                <c:formatCode>mmm\-yy</c:formatCode>
                <c:ptCount val="288"/>
                <c:pt idx="0">
                  <c:v>41275</c:v>
                </c:pt>
                <c:pt idx="1">
                  <c:v>41306</c:v>
                </c:pt>
                <c:pt idx="2">
                  <c:v>41334</c:v>
                </c:pt>
                <c:pt idx="3">
                  <c:v>41365</c:v>
                </c:pt>
                <c:pt idx="4">
                  <c:v>41395</c:v>
                </c:pt>
                <c:pt idx="5">
                  <c:v>41426</c:v>
                </c:pt>
                <c:pt idx="6">
                  <c:v>41456</c:v>
                </c:pt>
                <c:pt idx="7">
                  <c:v>41487</c:v>
                </c:pt>
                <c:pt idx="8">
                  <c:v>41518</c:v>
                </c:pt>
                <c:pt idx="9">
                  <c:v>41548</c:v>
                </c:pt>
                <c:pt idx="10">
                  <c:v>41579</c:v>
                </c:pt>
                <c:pt idx="11">
                  <c:v>41609</c:v>
                </c:pt>
                <c:pt idx="12">
                  <c:v>41640</c:v>
                </c:pt>
                <c:pt idx="13">
                  <c:v>41671</c:v>
                </c:pt>
                <c:pt idx="14">
                  <c:v>41699</c:v>
                </c:pt>
                <c:pt idx="15">
                  <c:v>41730</c:v>
                </c:pt>
                <c:pt idx="16">
                  <c:v>41760</c:v>
                </c:pt>
                <c:pt idx="17">
                  <c:v>41791</c:v>
                </c:pt>
                <c:pt idx="18">
                  <c:v>41821</c:v>
                </c:pt>
                <c:pt idx="19">
                  <c:v>41852</c:v>
                </c:pt>
                <c:pt idx="20">
                  <c:v>41883</c:v>
                </c:pt>
                <c:pt idx="21">
                  <c:v>41913</c:v>
                </c:pt>
                <c:pt idx="22">
                  <c:v>41944</c:v>
                </c:pt>
                <c:pt idx="23">
                  <c:v>41974</c:v>
                </c:pt>
                <c:pt idx="24">
                  <c:v>42005</c:v>
                </c:pt>
                <c:pt idx="25">
                  <c:v>42036</c:v>
                </c:pt>
                <c:pt idx="26">
                  <c:v>42064</c:v>
                </c:pt>
                <c:pt idx="27">
                  <c:v>42095</c:v>
                </c:pt>
                <c:pt idx="28">
                  <c:v>42125</c:v>
                </c:pt>
                <c:pt idx="29">
                  <c:v>42156</c:v>
                </c:pt>
                <c:pt idx="30">
                  <c:v>42186</c:v>
                </c:pt>
                <c:pt idx="31">
                  <c:v>42217</c:v>
                </c:pt>
                <c:pt idx="32">
                  <c:v>42248</c:v>
                </c:pt>
                <c:pt idx="33">
                  <c:v>42278</c:v>
                </c:pt>
                <c:pt idx="34">
                  <c:v>42309</c:v>
                </c:pt>
                <c:pt idx="35">
                  <c:v>42339</c:v>
                </c:pt>
                <c:pt idx="36">
                  <c:v>42370</c:v>
                </c:pt>
                <c:pt idx="37">
                  <c:v>42401</c:v>
                </c:pt>
                <c:pt idx="38">
                  <c:v>42430</c:v>
                </c:pt>
                <c:pt idx="39">
                  <c:v>42461</c:v>
                </c:pt>
                <c:pt idx="40">
                  <c:v>42491</c:v>
                </c:pt>
                <c:pt idx="41">
                  <c:v>42522</c:v>
                </c:pt>
                <c:pt idx="42">
                  <c:v>42552</c:v>
                </c:pt>
                <c:pt idx="43">
                  <c:v>42583</c:v>
                </c:pt>
                <c:pt idx="44">
                  <c:v>42614</c:v>
                </c:pt>
                <c:pt idx="45">
                  <c:v>42644</c:v>
                </c:pt>
                <c:pt idx="46">
                  <c:v>42675</c:v>
                </c:pt>
                <c:pt idx="47">
                  <c:v>42705</c:v>
                </c:pt>
                <c:pt idx="48">
                  <c:v>42736</c:v>
                </c:pt>
                <c:pt idx="49">
                  <c:v>42767</c:v>
                </c:pt>
                <c:pt idx="50">
                  <c:v>42795</c:v>
                </c:pt>
                <c:pt idx="51">
                  <c:v>42826</c:v>
                </c:pt>
                <c:pt idx="52">
                  <c:v>42856</c:v>
                </c:pt>
                <c:pt idx="53">
                  <c:v>42887</c:v>
                </c:pt>
                <c:pt idx="54">
                  <c:v>42917</c:v>
                </c:pt>
                <c:pt idx="55">
                  <c:v>42948</c:v>
                </c:pt>
                <c:pt idx="56">
                  <c:v>42979</c:v>
                </c:pt>
                <c:pt idx="57">
                  <c:v>43009</c:v>
                </c:pt>
                <c:pt idx="58">
                  <c:v>43040</c:v>
                </c:pt>
                <c:pt idx="59">
                  <c:v>43070</c:v>
                </c:pt>
                <c:pt idx="60">
                  <c:v>43101</c:v>
                </c:pt>
                <c:pt idx="61">
                  <c:v>43132</c:v>
                </c:pt>
                <c:pt idx="62">
                  <c:v>43160</c:v>
                </c:pt>
                <c:pt idx="63">
                  <c:v>43191</c:v>
                </c:pt>
                <c:pt idx="64">
                  <c:v>43221</c:v>
                </c:pt>
                <c:pt idx="65">
                  <c:v>43252</c:v>
                </c:pt>
                <c:pt idx="66">
                  <c:v>43282</c:v>
                </c:pt>
                <c:pt idx="67">
                  <c:v>43313</c:v>
                </c:pt>
                <c:pt idx="68">
                  <c:v>43344</c:v>
                </c:pt>
                <c:pt idx="69">
                  <c:v>43374</c:v>
                </c:pt>
                <c:pt idx="70">
                  <c:v>43405</c:v>
                </c:pt>
                <c:pt idx="71">
                  <c:v>43435</c:v>
                </c:pt>
                <c:pt idx="72">
                  <c:v>43466</c:v>
                </c:pt>
                <c:pt idx="73">
                  <c:v>43497</c:v>
                </c:pt>
                <c:pt idx="74">
                  <c:v>43525</c:v>
                </c:pt>
                <c:pt idx="75">
                  <c:v>43556</c:v>
                </c:pt>
                <c:pt idx="76">
                  <c:v>43586</c:v>
                </c:pt>
                <c:pt idx="77">
                  <c:v>43617</c:v>
                </c:pt>
                <c:pt idx="78">
                  <c:v>43647</c:v>
                </c:pt>
                <c:pt idx="79">
                  <c:v>43678</c:v>
                </c:pt>
                <c:pt idx="80">
                  <c:v>43709</c:v>
                </c:pt>
                <c:pt idx="81">
                  <c:v>43739</c:v>
                </c:pt>
                <c:pt idx="82">
                  <c:v>43770</c:v>
                </c:pt>
                <c:pt idx="83">
                  <c:v>43800</c:v>
                </c:pt>
                <c:pt idx="84">
                  <c:v>43831</c:v>
                </c:pt>
                <c:pt idx="85">
                  <c:v>43862</c:v>
                </c:pt>
                <c:pt idx="86">
                  <c:v>43891</c:v>
                </c:pt>
                <c:pt idx="87">
                  <c:v>43922</c:v>
                </c:pt>
                <c:pt idx="88">
                  <c:v>43952</c:v>
                </c:pt>
                <c:pt idx="89">
                  <c:v>43983</c:v>
                </c:pt>
                <c:pt idx="90">
                  <c:v>44013</c:v>
                </c:pt>
                <c:pt idx="91">
                  <c:v>44044</c:v>
                </c:pt>
                <c:pt idx="92">
                  <c:v>44075</c:v>
                </c:pt>
                <c:pt idx="93">
                  <c:v>44105</c:v>
                </c:pt>
                <c:pt idx="94">
                  <c:v>44136</c:v>
                </c:pt>
                <c:pt idx="95">
                  <c:v>44166</c:v>
                </c:pt>
                <c:pt idx="96">
                  <c:v>44197</c:v>
                </c:pt>
                <c:pt idx="97">
                  <c:v>44228</c:v>
                </c:pt>
                <c:pt idx="98">
                  <c:v>44256</c:v>
                </c:pt>
                <c:pt idx="99">
                  <c:v>44287</c:v>
                </c:pt>
                <c:pt idx="100">
                  <c:v>44317</c:v>
                </c:pt>
                <c:pt idx="101">
                  <c:v>44348</c:v>
                </c:pt>
                <c:pt idx="102">
                  <c:v>44378</c:v>
                </c:pt>
                <c:pt idx="103">
                  <c:v>44409</c:v>
                </c:pt>
                <c:pt idx="104">
                  <c:v>44440</c:v>
                </c:pt>
                <c:pt idx="105">
                  <c:v>44470</c:v>
                </c:pt>
                <c:pt idx="106">
                  <c:v>44501</c:v>
                </c:pt>
                <c:pt idx="107">
                  <c:v>44531</c:v>
                </c:pt>
                <c:pt idx="108">
                  <c:v>44562</c:v>
                </c:pt>
                <c:pt idx="109">
                  <c:v>44593</c:v>
                </c:pt>
                <c:pt idx="110">
                  <c:v>44621</c:v>
                </c:pt>
                <c:pt idx="111">
                  <c:v>44652</c:v>
                </c:pt>
                <c:pt idx="112">
                  <c:v>44682</c:v>
                </c:pt>
                <c:pt idx="113">
                  <c:v>44713</c:v>
                </c:pt>
                <c:pt idx="114">
                  <c:v>44743</c:v>
                </c:pt>
                <c:pt idx="115">
                  <c:v>44774</c:v>
                </c:pt>
                <c:pt idx="116">
                  <c:v>44805</c:v>
                </c:pt>
                <c:pt idx="117">
                  <c:v>44835</c:v>
                </c:pt>
                <c:pt idx="118">
                  <c:v>44866</c:v>
                </c:pt>
                <c:pt idx="119">
                  <c:v>44896</c:v>
                </c:pt>
                <c:pt idx="120">
                  <c:v>44927</c:v>
                </c:pt>
                <c:pt idx="121">
                  <c:v>44958</c:v>
                </c:pt>
                <c:pt idx="122">
                  <c:v>44986</c:v>
                </c:pt>
                <c:pt idx="123">
                  <c:v>45017</c:v>
                </c:pt>
                <c:pt idx="124">
                  <c:v>45047</c:v>
                </c:pt>
                <c:pt idx="125">
                  <c:v>45078</c:v>
                </c:pt>
                <c:pt idx="126">
                  <c:v>45108</c:v>
                </c:pt>
                <c:pt idx="127">
                  <c:v>45139</c:v>
                </c:pt>
                <c:pt idx="128">
                  <c:v>45170</c:v>
                </c:pt>
                <c:pt idx="129">
                  <c:v>45200</c:v>
                </c:pt>
                <c:pt idx="130">
                  <c:v>45231</c:v>
                </c:pt>
                <c:pt idx="131">
                  <c:v>45261</c:v>
                </c:pt>
                <c:pt idx="132">
                  <c:v>45292</c:v>
                </c:pt>
                <c:pt idx="133">
                  <c:v>45323</c:v>
                </c:pt>
                <c:pt idx="134">
                  <c:v>45352</c:v>
                </c:pt>
                <c:pt idx="135">
                  <c:v>45383</c:v>
                </c:pt>
                <c:pt idx="136">
                  <c:v>45413</c:v>
                </c:pt>
                <c:pt idx="137">
                  <c:v>45444</c:v>
                </c:pt>
                <c:pt idx="138">
                  <c:v>45474</c:v>
                </c:pt>
                <c:pt idx="139">
                  <c:v>45505</c:v>
                </c:pt>
                <c:pt idx="140">
                  <c:v>45536</c:v>
                </c:pt>
                <c:pt idx="141">
                  <c:v>45566</c:v>
                </c:pt>
                <c:pt idx="142">
                  <c:v>45597</c:v>
                </c:pt>
                <c:pt idx="143">
                  <c:v>45627</c:v>
                </c:pt>
                <c:pt idx="144">
                  <c:v>45658</c:v>
                </c:pt>
                <c:pt idx="145">
                  <c:v>45689</c:v>
                </c:pt>
                <c:pt idx="146">
                  <c:v>45717</c:v>
                </c:pt>
                <c:pt idx="147">
                  <c:v>45748</c:v>
                </c:pt>
                <c:pt idx="148">
                  <c:v>45778</c:v>
                </c:pt>
                <c:pt idx="149">
                  <c:v>45809</c:v>
                </c:pt>
                <c:pt idx="150">
                  <c:v>45839</c:v>
                </c:pt>
                <c:pt idx="151">
                  <c:v>45870</c:v>
                </c:pt>
                <c:pt idx="152">
                  <c:v>45901</c:v>
                </c:pt>
                <c:pt idx="153">
                  <c:v>45931</c:v>
                </c:pt>
                <c:pt idx="154">
                  <c:v>45962</c:v>
                </c:pt>
                <c:pt idx="155">
                  <c:v>45992</c:v>
                </c:pt>
                <c:pt idx="156">
                  <c:v>46023</c:v>
                </c:pt>
                <c:pt idx="157">
                  <c:v>46054</c:v>
                </c:pt>
                <c:pt idx="158">
                  <c:v>46082</c:v>
                </c:pt>
                <c:pt idx="159">
                  <c:v>46113</c:v>
                </c:pt>
                <c:pt idx="160">
                  <c:v>46143</c:v>
                </c:pt>
                <c:pt idx="161">
                  <c:v>46174</c:v>
                </c:pt>
                <c:pt idx="162">
                  <c:v>46204</c:v>
                </c:pt>
                <c:pt idx="163">
                  <c:v>46235</c:v>
                </c:pt>
                <c:pt idx="164">
                  <c:v>46266</c:v>
                </c:pt>
                <c:pt idx="165">
                  <c:v>46296</c:v>
                </c:pt>
                <c:pt idx="166">
                  <c:v>46327</c:v>
                </c:pt>
                <c:pt idx="167">
                  <c:v>46357</c:v>
                </c:pt>
                <c:pt idx="168">
                  <c:v>46388</c:v>
                </c:pt>
                <c:pt idx="169">
                  <c:v>46419</c:v>
                </c:pt>
                <c:pt idx="170">
                  <c:v>46447</c:v>
                </c:pt>
                <c:pt idx="171">
                  <c:v>46478</c:v>
                </c:pt>
                <c:pt idx="172">
                  <c:v>46508</c:v>
                </c:pt>
                <c:pt idx="173">
                  <c:v>46539</c:v>
                </c:pt>
                <c:pt idx="174">
                  <c:v>46569</c:v>
                </c:pt>
                <c:pt idx="175">
                  <c:v>46600</c:v>
                </c:pt>
                <c:pt idx="176">
                  <c:v>46631</c:v>
                </c:pt>
                <c:pt idx="177">
                  <c:v>46661</c:v>
                </c:pt>
                <c:pt idx="178">
                  <c:v>46692</c:v>
                </c:pt>
                <c:pt idx="179">
                  <c:v>46722</c:v>
                </c:pt>
                <c:pt idx="180">
                  <c:v>46753</c:v>
                </c:pt>
                <c:pt idx="181">
                  <c:v>46784</c:v>
                </c:pt>
                <c:pt idx="182">
                  <c:v>46813</c:v>
                </c:pt>
                <c:pt idx="183">
                  <c:v>46844</c:v>
                </c:pt>
                <c:pt idx="184">
                  <c:v>46874</c:v>
                </c:pt>
                <c:pt idx="185">
                  <c:v>46905</c:v>
                </c:pt>
                <c:pt idx="186">
                  <c:v>46935</c:v>
                </c:pt>
                <c:pt idx="187">
                  <c:v>46966</c:v>
                </c:pt>
                <c:pt idx="188">
                  <c:v>46997</c:v>
                </c:pt>
                <c:pt idx="189">
                  <c:v>47027</c:v>
                </c:pt>
                <c:pt idx="190">
                  <c:v>47058</c:v>
                </c:pt>
                <c:pt idx="191">
                  <c:v>47088</c:v>
                </c:pt>
                <c:pt idx="192">
                  <c:v>47119</c:v>
                </c:pt>
                <c:pt idx="193">
                  <c:v>47150</c:v>
                </c:pt>
                <c:pt idx="194">
                  <c:v>47178</c:v>
                </c:pt>
                <c:pt idx="195">
                  <c:v>47209</c:v>
                </c:pt>
                <c:pt idx="196">
                  <c:v>47239</c:v>
                </c:pt>
                <c:pt idx="197">
                  <c:v>47270</c:v>
                </c:pt>
                <c:pt idx="198">
                  <c:v>47300</c:v>
                </c:pt>
                <c:pt idx="199">
                  <c:v>47331</c:v>
                </c:pt>
                <c:pt idx="200">
                  <c:v>47362</c:v>
                </c:pt>
                <c:pt idx="201">
                  <c:v>47392</c:v>
                </c:pt>
                <c:pt idx="202">
                  <c:v>47423</c:v>
                </c:pt>
                <c:pt idx="203">
                  <c:v>47453</c:v>
                </c:pt>
                <c:pt idx="204">
                  <c:v>47484</c:v>
                </c:pt>
                <c:pt idx="205">
                  <c:v>47515</c:v>
                </c:pt>
                <c:pt idx="206">
                  <c:v>47543</c:v>
                </c:pt>
                <c:pt idx="207">
                  <c:v>47574</c:v>
                </c:pt>
                <c:pt idx="208">
                  <c:v>47604</c:v>
                </c:pt>
                <c:pt idx="209">
                  <c:v>47635</c:v>
                </c:pt>
                <c:pt idx="210">
                  <c:v>47665</c:v>
                </c:pt>
                <c:pt idx="211">
                  <c:v>47696</c:v>
                </c:pt>
                <c:pt idx="212">
                  <c:v>47727</c:v>
                </c:pt>
                <c:pt idx="213">
                  <c:v>47757</c:v>
                </c:pt>
                <c:pt idx="214">
                  <c:v>47788</c:v>
                </c:pt>
                <c:pt idx="215">
                  <c:v>47818</c:v>
                </c:pt>
                <c:pt idx="216">
                  <c:v>47849</c:v>
                </c:pt>
                <c:pt idx="217">
                  <c:v>47880</c:v>
                </c:pt>
                <c:pt idx="218">
                  <c:v>47908</c:v>
                </c:pt>
                <c:pt idx="219">
                  <c:v>47939</c:v>
                </c:pt>
                <c:pt idx="220">
                  <c:v>47969</c:v>
                </c:pt>
                <c:pt idx="221">
                  <c:v>48000</c:v>
                </c:pt>
                <c:pt idx="222">
                  <c:v>48030</c:v>
                </c:pt>
                <c:pt idx="223">
                  <c:v>48061</c:v>
                </c:pt>
                <c:pt idx="224">
                  <c:v>48092</c:v>
                </c:pt>
                <c:pt idx="225">
                  <c:v>48122</c:v>
                </c:pt>
                <c:pt idx="226">
                  <c:v>48153</c:v>
                </c:pt>
                <c:pt idx="227">
                  <c:v>48183</c:v>
                </c:pt>
                <c:pt idx="228">
                  <c:v>48214</c:v>
                </c:pt>
                <c:pt idx="229">
                  <c:v>48245</c:v>
                </c:pt>
                <c:pt idx="230">
                  <c:v>48274</c:v>
                </c:pt>
                <c:pt idx="231">
                  <c:v>48305</c:v>
                </c:pt>
                <c:pt idx="232">
                  <c:v>48335</c:v>
                </c:pt>
                <c:pt idx="233">
                  <c:v>48366</c:v>
                </c:pt>
                <c:pt idx="234">
                  <c:v>48396</c:v>
                </c:pt>
                <c:pt idx="235">
                  <c:v>48427</c:v>
                </c:pt>
                <c:pt idx="236">
                  <c:v>48458</c:v>
                </c:pt>
                <c:pt idx="237">
                  <c:v>48488</c:v>
                </c:pt>
                <c:pt idx="238">
                  <c:v>48519</c:v>
                </c:pt>
                <c:pt idx="239">
                  <c:v>48549</c:v>
                </c:pt>
                <c:pt idx="240">
                  <c:v>48580</c:v>
                </c:pt>
                <c:pt idx="241">
                  <c:v>48611</c:v>
                </c:pt>
                <c:pt idx="242">
                  <c:v>48639</c:v>
                </c:pt>
                <c:pt idx="243">
                  <c:v>48670</c:v>
                </c:pt>
                <c:pt idx="244">
                  <c:v>48700</c:v>
                </c:pt>
                <c:pt idx="245">
                  <c:v>48731</c:v>
                </c:pt>
                <c:pt idx="246">
                  <c:v>48761</c:v>
                </c:pt>
                <c:pt idx="247">
                  <c:v>48792</c:v>
                </c:pt>
                <c:pt idx="248">
                  <c:v>48823</c:v>
                </c:pt>
                <c:pt idx="249">
                  <c:v>48853</c:v>
                </c:pt>
                <c:pt idx="250">
                  <c:v>48884</c:v>
                </c:pt>
                <c:pt idx="251">
                  <c:v>48914</c:v>
                </c:pt>
                <c:pt idx="252">
                  <c:v>48945</c:v>
                </c:pt>
                <c:pt idx="253">
                  <c:v>48976</c:v>
                </c:pt>
                <c:pt idx="254">
                  <c:v>49004</c:v>
                </c:pt>
                <c:pt idx="255">
                  <c:v>49035</c:v>
                </c:pt>
                <c:pt idx="256">
                  <c:v>49065</c:v>
                </c:pt>
                <c:pt idx="257">
                  <c:v>49096</c:v>
                </c:pt>
                <c:pt idx="258">
                  <c:v>49126</c:v>
                </c:pt>
                <c:pt idx="259">
                  <c:v>49157</c:v>
                </c:pt>
                <c:pt idx="260">
                  <c:v>49188</c:v>
                </c:pt>
                <c:pt idx="261">
                  <c:v>49218</c:v>
                </c:pt>
                <c:pt idx="262">
                  <c:v>49249</c:v>
                </c:pt>
                <c:pt idx="263">
                  <c:v>49279</c:v>
                </c:pt>
                <c:pt idx="264">
                  <c:v>49310</c:v>
                </c:pt>
                <c:pt idx="265">
                  <c:v>49341</c:v>
                </c:pt>
                <c:pt idx="266">
                  <c:v>49369</c:v>
                </c:pt>
                <c:pt idx="267">
                  <c:v>49400</c:v>
                </c:pt>
                <c:pt idx="268">
                  <c:v>49430</c:v>
                </c:pt>
                <c:pt idx="269">
                  <c:v>49461</c:v>
                </c:pt>
                <c:pt idx="270">
                  <c:v>49491</c:v>
                </c:pt>
                <c:pt idx="271">
                  <c:v>49522</c:v>
                </c:pt>
                <c:pt idx="272">
                  <c:v>49553</c:v>
                </c:pt>
                <c:pt idx="273">
                  <c:v>49583</c:v>
                </c:pt>
                <c:pt idx="274">
                  <c:v>49614</c:v>
                </c:pt>
                <c:pt idx="275">
                  <c:v>49644</c:v>
                </c:pt>
                <c:pt idx="276">
                  <c:v>49675</c:v>
                </c:pt>
                <c:pt idx="277">
                  <c:v>49706</c:v>
                </c:pt>
                <c:pt idx="278">
                  <c:v>49735</c:v>
                </c:pt>
                <c:pt idx="279">
                  <c:v>49766</c:v>
                </c:pt>
                <c:pt idx="280">
                  <c:v>49796</c:v>
                </c:pt>
                <c:pt idx="281">
                  <c:v>49827</c:v>
                </c:pt>
                <c:pt idx="282">
                  <c:v>49857</c:v>
                </c:pt>
                <c:pt idx="283">
                  <c:v>49888</c:v>
                </c:pt>
                <c:pt idx="284">
                  <c:v>49919</c:v>
                </c:pt>
                <c:pt idx="285">
                  <c:v>49949</c:v>
                </c:pt>
                <c:pt idx="286">
                  <c:v>49980</c:v>
                </c:pt>
                <c:pt idx="287">
                  <c:v>50010</c:v>
                </c:pt>
              </c:numCache>
            </c:numRef>
          </c:cat>
          <c:val>
            <c:numRef>
              <c:f>'Расчёт (ТН)'!$AT$6:$AT$293</c:f>
              <c:numCache>
                <c:formatCode>#\ ##0;;</c:formatCode>
                <c:ptCount val="28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numCache>
            </c:numRef>
          </c:val>
          <c:smooth val="0"/>
          <c:extLst>
            <c:ext xmlns:c16="http://schemas.microsoft.com/office/drawing/2014/chart" uri="{C3380CC4-5D6E-409C-BE32-E72D297353CC}">
              <c16:uniqueId val="{0000000E-B964-4CA7-B9A5-13995C286E9E}"/>
            </c:ext>
          </c:extLst>
        </c:ser>
        <c:dLbls>
          <c:showLegendKey val="0"/>
          <c:showVal val="0"/>
          <c:showCatName val="0"/>
          <c:showSerName val="0"/>
          <c:showPercent val="0"/>
          <c:showBubbleSize val="0"/>
        </c:dLbls>
        <c:smooth val="0"/>
        <c:axId val="301161856"/>
        <c:axId val="301184128"/>
      </c:lineChart>
      <c:dateAx>
        <c:axId val="301161856"/>
        <c:scaling>
          <c:orientation val="minMax"/>
        </c:scaling>
        <c:delete val="0"/>
        <c:axPos val="b"/>
        <c:numFmt formatCode="mmm\-yy" sourceLinked="1"/>
        <c:majorTickMark val="out"/>
        <c:minorTickMark val="none"/>
        <c:tickLblPos val="nextTo"/>
        <c:crossAx val="301184128"/>
        <c:crosses val="autoZero"/>
        <c:auto val="1"/>
        <c:lblOffset val="100"/>
        <c:baseTimeUnit val="months"/>
        <c:majorUnit val="12"/>
      </c:dateAx>
      <c:valAx>
        <c:axId val="301184128"/>
        <c:scaling>
          <c:orientation val="minMax"/>
        </c:scaling>
        <c:delete val="0"/>
        <c:axPos val="l"/>
        <c:majorGridlines/>
        <c:numFmt formatCode="#\ ##0;;" sourceLinked="1"/>
        <c:majorTickMark val="out"/>
        <c:minorTickMark val="none"/>
        <c:tickLblPos val="nextTo"/>
        <c:crossAx val="301161856"/>
        <c:crosses val="autoZero"/>
        <c:crossBetween val="between"/>
      </c:valAx>
    </c:plotArea>
    <c:legend>
      <c:legendPos val="r"/>
      <c:layout>
        <c:manualLayout>
          <c:xMode val="edge"/>
          <c:yMode val="edge"/>
          <c:x val="8.7297616662820807E-2"/>
          <c:y val="1.7912584605601318E-2"/>
          <c:w val="0.89713309740386027"/>
          <c:h val="0.10581934744711663"/>
        </c:manualLayout>
      </c:layout>
      <c:overlay val="0"/>
    </c:legend>
    <c:plotVisOnly val="1"/>
    <c:dispBlanksAs val="gap"/>
    <c:showDLblsOverMax val="0"/>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ru-RU"/>
              <a:t>Динамика по годам (ТН)</a:t>
            </a:r>
          </a:p>
        </c:rich>
      </c:tx>
      <c:layout>
        <c:manualLayout>
          <c:xMode val="edge"/>
          <c:yMode val="edge"/>
          <c:x val="0.37451464533763895"/>
          <c:y val="6.5510619168200838E-3"/>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ru-RU"/>
        </a:p>
      </c:txPr>
    </c:title>
    <c:autoTitleDeleted val="0"/>
    <c:plotArea>
      <c:layout>
        <c:manualLayout>
          <c:layoutTarget val="inner"/>
          <c:xMode val="edge"/>
          <c:yMode val="edge"/>
          <c:x val="8.8215679462829932E-2"/>
          <c:y val="9.5834034377469915E-2"/>
          <c:w val="0.89971650484452137"/>
          <c:h val="0.74247367687676025"/>
        </c:manualLayout>
      </c:layout>
      <c:barChart>
        <c:barDir val="col"/>
        <c:grouping val="clustered"/>
        <c:varyColors val="0"/>
        <c:ser>
          <c:idx val="1"/>
          <c:order val="0"/>
          <c:tx>
            <c:strRef>
              <c:f>'Расчёт (ТН)'!$AH$5</c:f>
              <c:strCache>
                <c:ptCount val="1"/>
                <c:pt idx="0">
                  <c:v>МТ исх</c:v>
                </c:pt>
              </c:strCache>
            </c:strRef>
          </c:tx>
          <c:spPr>
            <a:solidFill>
              <a:srgbClr val="BF363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numRef>
              <c:f>'Расчёт (ТН)'!$C$296:$C$319</c:f>
              <c:numCache>
                <c:formatCode>General</c:formatCode>
                <c:ptCount val="24"/>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pt idx="13">
                  <c:v>2026</c:v>
                </c:pt>
                <c:pt idx="14">
                  <c:v>2027</c:v>
                </c:pt>
                <c:pt idx="15">
                  <c:v>2028</c:v>
                </c:pt>
                <c:pt idx="16">
                  <c:v>2029</c:v>
                </c:pt>
                <c:pt idx="17">
                  <c:v>2030</c:v>
                </c:pt>
                <c:pt idx="18">
                  <c:v>2031</c:v>
                </c:pt>
                <c:pt idx="19">
                  <c:v>2032</c:v>
                </c:pt>
                <c:pt idx="20">
                  <c:v>2033</c:v>
                </c:pt>
                <c:pt idx="21">
                  <c:v>2034</c:v>
                </c:pt>
                <c:pt idx="22">
                  <c:v>2035</c:v>
                </c:pt>
                <c:pt idx="23">
                  <c:v>2036</c:v>
                </c:pt>
              </c:numCache>
            </c:numRef>
          </c:cat>
          <c:val>
            <c:numRef>
              <c:f>'Расчёт (ТН)'!$AH$296:$AH$319</c:f>
              <c:numCache>
                <c:formatCode>#\ ##0\ ;;</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extLst>
            <c:ext xmlns:c16="http://schemas.microsoft.com/office/drawing/2014/chart" uri="{C3380CC4-5D6E-409C-BE32-E72D297353CC}">
              <c16:uniqueId val="{00000000-F957-4B25-860E-FD0089AC6815}"/>
            </c:ext>
          </c:extLst>
        </c:ser>
        <c:ser>
          <c:idx val="0"/>
          <c:order val="1"/>
          <c:tx>
            <c:strRef>
              <c:f>'Расчёт (ТН)'!$AP$5</c:f>
              <c:strCache>
                <c:ptCount val="1"/>
                <c:pt idx="0">
                  <c:v>МТ исх без_пер</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numRef>
              <c:f>'Расчёт (ТН)'!$C$296:$C$319</c:f>
              <c:numCache>
                <c:formatCode>General</c:formatCode>
                <c:ptCount val="24"/>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pt idx="13">
                  <c:v>2026</c:v>
                </c:pt>
                <c:pt idx="14">
                  <c:v>2027</c:v>
                </c:pt>
                <c:pt idx="15">
                  <c:v>2028</c:v>
                </c:pt>
                <c:pt idx="16">
                  <c:v>2029</c:v>
                </c:pt>
                <c:pt idx="17">
                  <c:v>2030</c:v>
                </c:pt>
                <c:pt idx="18">
                  <c:v>2031</c:v>
                </c:pt>
                <c:pt idx="19">
                  <c:v>2032</c:v>
                </c:pt>
                <c:pt idx="20">
                  <c:v>2033</c:v>
                </c:pt>
                <c:pt idx="21">
                  <c:v>2034</c:v>
                </c:pt>
                <c:pt idx="22">
                  <c:v>2035</c:v>
                </c:pt>
                <c:pt idx="23">
                  <c:v>2036</c:v>
                </c:pt>
              </c:numCache>
            </c:numRef>
          </c:cat>
          <c:val>
            <c:numRef>
              <c:f>'Расчёт (ТН)'!$AP$296:$AP$319</c:f>
              <c:numCache>
                <c:formatCode>#\ ##0\ ;;</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extLst>
            <c:ext xmlns:c16="http://schemas.microsoft.com/office/drawing/2014/chart" uri="{C3380CC4-5D6E-409C-BE32-E72D297353CC}">
              <c16:uniqueId val="{00000001-F957-4B25-860E-FD0089AC6815}"/>
            </c:ext>
          </c:extLst>
        </c:ser>
        <c:ser>
          <c:idx val="2"/>
          <c:order val="2"/>
          <c:tx>
            <c:strRef>
              <c:f>'Расчёт (ТН)'!$AL$5</c:f>
              <c:strCache>
                <c:ptCount val="1"/>
                <c:pt idx="0">
                  <c:v>МТ вход</c:v>
                </c:pt>
              </c:strCache>
            </c:strRef>
          </c:tx>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numRef>
              <c:f>'Расчёт (ТН)'!$C$296:$C$319</c:f>
              <c:numCache>
                <c:formatCode>General</c:formatCode>
                <c:ptCount val="24"/>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pt idx="13">
                  <c:v>2026</c:v>
                </c:pt>
                <c:pt idx="14">
                  <c:v>2027</c:v>
                </c:pt>
                <c:pt idx="15">
                  <c:v>2028</c:v>
                </c:pt>
                <c:pt idx="16">
                  <c:v>2029</c:v>
                </c:pt>
                <c:pt idx="17">
                  <c:v>2030</c:v>
                </c:pt>
                <c:pt idx="18">
                  <c:v>2031</c:v>
                </c:pt>
                <c:pt idx="19">
                  <c:v>2032</c:v>
                </c:pt>
                <c:pt idx="20">
                  <c:v>2033</c:v>
                </c:pt>
                <c:pt idx="21">
                  <c:v>2034</c:v>
                </c:pt>
                <c:pt idx="22">
                  <c:v>2035</c:v>
                </c:pt>
                <c:pt idx="23">
                  <c:v>2036</c:v>
                </c:pt>
              </c:numCache>
            </c:numRef>
          </c:cat>
          <c:val>
            <c:numRef>
              <c:f>'Расчёт (ТН)'!$AL$296:$AL$319</c:f>
              <c:numCache>
                <c:formatCode>#\ ##0\ ;;</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extLst>
            <c:ext xmlns:c16="http://schemas.microsoft.com/office/drawing/2014/chart" uri="{C3380CC4-5D6E-409C-BE32-E72D297353CC}">
              <c16:uniqueId val="{00000002-F957-4B25-860E-FD0089AC6815}"/>
            </c:ext>
          </c:extLst>
        </c:ser>
        <c:ser>
          <c:idx val="3"/>
          <c:order val="3"/>
          <c:tx>
            <c:strRef>
              <c:f>'Расчёт (ТН)'!$AT$5</c:f>
              <c:strCache>
                <c:ptCount val="1"/>
                <c:pt idx="0">
                  <c:v>МТ вх без_пер</c:v>
                </c:pt>
              </c:strCache>
            </c:strRef>
          </c:tx>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numRef>
              <c:f>'Расчёт (ТН)'!$C$296:$C$319</c:f>
              <c:numCache>
                <c:formatCode>General</c:formatCode>
                <c:ptCount val="24"/>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pt idx="13">
                  <c:v>2026</c:v>
                </c:pt>
                <c:pt idx="14">
                  <c:v>2027</c:v>
                </c:pt>
                <c:pt idx="15">
                  <c:v>2028</c:v>
                </c:pt>
                <c:pt idx="16">
                  <c:v>2029</c:v>
                </c:pt>
                <c:pt idx="17">
                  <c:v>2030</c:v>
                </c:pt>
                <c:pt idx="18">
                  <c:v>2031</c:v>
                </c:pt>
                <c:pt idx="19">
                  <c:v>2032</c:v>
                </c:pt>
                <c:pt idx="20">
                  <c:v>2033</c:v>
                </c:pt>
                <c:pt idx="21">
                  <c:v>2034</c:v>
                </c:pt>
                <c:pt idx="22">
                  <c:v>2035</c:v>
                </c:pt>
                <c:pt idx="23">
                  <c:v>2036</c:v>
                </c:pt>
              </c:numCache>
            </c:numRef>
          </c:cat>
          <c:val>
            <c:numRef>
              <c:f>'Расчёт (ТН)'!$AT$296:$AT$319</c:f>
              <c:numCache>
                <c:formatCode>#\ ##0\ ;;</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extLst>
            <c:ext xmlns:c16="http://schemas.microsoft.com/office/drawing/2014/chart" uri="{C3380CC4-5D6E-409C-BE32-E72D297353CC}">
              <c16:uniqueId val="{00000003-F957-4B25-860E-FD0089AC6815}"/>
            </c:ext>
          </c:extLst>
        </c:ser>
        <c:dLbls>
          <c:showLegendKey val="0"/>
          <c:showVal val="0"/>
          <c:showCatName val="0"/>
          <c:showSerName val="0"/>
          <c:showPercent val="0"/>
          <c:showBubbleSize val="0"/>
        </c:dLbls>
        <c:gapWidth val="100"/>
        <c:overlap val="-24"/>
        <c:axId val="301032576"/>
        <c:axId val="301034112"/>
      </c:barChart>
      <c:catAx>
        <c:axId val="30103257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1" i="0" u="none" strike="noStrike" kern="1200" baseline="0">
                <a:solidFill>
                  <a:schemeClr val="lt1">
                    <a:lumMod val="85000"/>
                  </a:schemeClr>
                </a:solidFill>
                <a:latin typeface="+mn-lt"/>
                <a:ea typeface="+mn-ea"/>
                <a:cs typeface="+mn-cs"/>
              </a:defRPr>
            </a:pPr>
            <a:endParaRPr lang="ru-RU"/>
          </a:p>
        </c:txPr>
        <c:crossAx val="301034112"/>
        <c:crosses val="autoZero"/>
        <c:auto val="1"/>
        <c:lblAlgn val="ctr"/>
        <c:lblOffset val="100"/>
        <c:noMultiLvlLbl val="1"/>
      </c:catAx>
      <c:valAx>
        <c:axId val="301034112"/>
        <c:scaling>
          <c:orientation val="minMax"/>
        </c:scaling>
        <c:delete val="0"/>
        <c:axPos val="l"/>
        <c:majorGridlines>
          <c:spPr>
            <a:ln w="9525" cap="flat" cmpd="sng" algn="ctr">
              <a:solidFill>
                <a:schemeClr val="lt1">
                  <a:lumMod val="95000"/>
                  <a:alpha val="10000"/>
                </a:schemeClr>
              </a:solidFill>
              <a:round/>
            </a:ln>
            <a:effectLst/>
          </c:spPr>
        </c:majorGridlines>
        <c:numFmt formatCode="#\ ##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ru-RU"/>
          </a:p>
        </c:txPr>
        <c:crossAx val="3010325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ru-RU"/>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ru-RU"/>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1"/>
          <c:order val="0"/>
          <c:spPr>
            <a:solidFill>
              <a:srgbClr val="BF363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2"/>
            <c:invertIfNegative val="0"/>
            <c:bubble3D val="0"/>
            <c:extLst>
              <c:ext xmlns:c16="http://schemas.microsoft.com/office/drawing/2014/chart" uri="{C3380CC4-5D6E-409C-BE32-E72D297353CC}">
                <c16:uniqueId val="{00000000-2261-4102-9E86-13CD5074F372}"/>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lumMod val="85000"/>
                      </a:schemeClr>
                    </a:solidFill>
                    <a:latin typeface="+mn-lt"/>
                    <a:ea typeface="+mn-ea"/>
                    <a:cs typeface="+mn-cs"/>
                  </a:defRPr>
                </a:pPr>
                <a:endParaRPr lang="ru-RU"/>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'Расчёт (ТН)'!$BR$300:$CO$300</c:f>
              <c:numCache>
                <c:formatCode>General</c:formatCode>
                <c:ptCount val="24"/>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pt idx="13">
                  <c:v>2026</c:v>
                </c:pt>
                <c:pt idx="14">
                  <c:v>2027</c:v>
                </c:pt>
                <c:pt idx="15">
                  <c:v>2028</c:v>
                </c:pt>
                <c:pt idx="16">
                  <c:v>2029</c:v>
                </c:pt>
                <c:pt idx="17">
                  <c:v>2030</c:v>
                </c:pt>
                <c:pt idx="18">
                  <c:v>2031</c:v>
                </c:pt>
                <c:pt idx="19">
                  <c:v>2032</c:v>
                </c:pt>
                <c:pt idx="20">
                  <c:v>2033</c:v>
                </c:pt>
                <c:pt idx="21">
                  <c:v>2034</c:v>
                </c:pt>
                <c:pt idx="22">
                  <c:v>2035</c:v>
                </c:pt>
                <c:pt idx="23">
                  <c:v>2036</c:v>
                </c:pt>
              </c:numCache>
            </c:numRef>
          </c:val>
          <c:extLst>
            <c:ext xmlns:c16="http://schemas.microsoft.com/office/drawing/2014/chart" uri="{C3380CC4-5D6E-409C-BE32-E72D297353CC}">
              <c16:uniqueId val="{00000001-2261-4102-9E86-13CD5074F372}"/>
            </c:ext>
          </c:extLst>
        </c:ser>
        <c:dLbls>
          <c:showLegendKey val="0"/>
          <c:showVal val="0"/>
          <c:showCatName val="0"/>
          <c:showSerName val="0"/>
          <c:showPercent val="0"/>
          <c:showBubbleSize val="0"/>
        </c:dLbls>
        <c:gapWidth val="20"/>
        <c:axId val="301062400"/>
        <c:axId val="301068288"/>
      </c:barChart>
      <c:lineChart>
        <c:grouping val="standard"/>
        <c:varyColors val="0"/>
        <c:ser>
          <c:idx val="0"/>
          <c:order val="1"/>
          <c:spPr>
            <a:ln w="34925" cap="rnd">
              <a:solidFill>
                <a:schemeClr val="accent1"/>
              </a:solidFill>
              <a:round/>
            </a:ln>
            <a:effectLst>
              <a:outerShdw blurRad="40000" dist="23000" dir="5400000" rotWithShape="0">
                <a:srgbClr val="000000">
                  <a:alpha val="35000"/>
                </a:srgbClr>
              </a:outerShdw>
            </a:effectLst>
          </c:spPr>
          <c:marker>
            <c:symbol val="none"/>
          </c:marker>
          <c:val>
            <c:numRef>
              <c:f>'Расчёт (ТН)'!$BR$313:$CO$313</c:f>
              <c:numCache>
                <c:formatCode>#\ ##0;;</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smooth val="0"/>
          <c:extLst>
            <c:ext xmlns:c16="http://schemas.microsoft.com/office/drawing/2014/chart" uri="{C3380CC4-5D6E-409C-BE32-E72D297353CC}">
              <c16:uniqueId val="{00000002-2261-4102-9E86-13CD5074F372}"/>
            </c:ext>
          </c:extLst>
        </c:ser>
        <c:ser>
          <c:idx val="2"/>
          <c:order val="2"/>
          <c:spPr>
            <a:ln w="34925" cap="rnd">
              <a:solidFill>
                <a:schemeClr val="accent3"/>
              </a:solidFill>
              <a:round/>
            </a:ln>
            <a:effectLst>
              <a:outerShdw blurRad="40000" dist="23000" dir="5400000" rotWithShape="0">
                <a:srgbClr val="000000">
                  <a:alpha val="35000"/>
                </a:srgbClr>
              </a:outerShdw>
            </a:effectLst>
          </c:spPr>
          <c:marker>
            <c:symbol val="none"/>
          </c:marker>
          <c:val>
            <c:numRef>
              <c:f>'Расчёт (ТН)'!$BR$314:$CO$314</c:f>
              <c:numCache>
                <c:formatCode>#\ ##0;;</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smooth val="0"/>
          <c:extLst>
            <c:ext xmlns:c16="http://schemas.microsoft.com/office/drawing/2014/chart" uri="{C3380CC4-5D6E-409C-BE32-E72D297353CC}">
              <c16:uniqueId val="{00000001-4549-45E6-B7E0-EEF7614D414E}"/>
            </c:ext>
          </c:extLst>
        </c:ser>
        <c:dLbls>
          <c:showLegendKey val="0"/>
          <c:showVal val="0"/>
          <c:showCatName val="0"/>
          <c:showSerName val="0"/>
          <c:showPercent val="0"/>
          <c:showBubbleSize val="0"/>
        </c:dLbls>
        <c:marker val="1"/>
        <c:smooth val="0"/>
        <c:axId val="301071360"/>
        <c:axId val="301069824"/>
      </c:lineChart>
      <c:catAx>
        <c:axId val="30106240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1" i="0" u="none" strike="noStrike" kern="1200" baseline="0">
                <a:solidFill>
                  <a:schemeClr val="lt1">
                    <a:lumMod val="85000"/>
                  </a:schemeClr>
                </a:solidFill>
                <a:latin typeface="+mn-lt"/>
                <a:ea typeface="+mn-ea"/>
                <a:cs typeface="+mn-cs"/>
              </a:defRPr>
            </a:pPr>
            <a:endParaRPr lang="ru-RU"/>
          </a:p>
        </c:txPr>
        <c:crossAx val="301068288"/>
        <c:crosses val="autoZero"/>
        <c:auto val="1"/>
        <c:lblAlgn val="ctr"/>
        <c:lblOffset val="100"/>
        <c:noMultiLvlLbl val="0"/>
      </c:catAx>
      <c:valAx>
        <c:axId val="301068288"/>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ru-RU"/>
          </a:p>
        </c:txPr>
        <c:crossAx val="301062400"/>
        <c:crosses val="autoZero"/>
        <c:crossBetween val="between"/>
      </c:valAx>
      <c:valAx>
        <c:axId val="301069824"/>
        <c:scaling>
          <c:orientation val="minMax"/>
        </c:scaling>
        <c:delete val="0"/>
        <c:axPos val="r"/>
        <c:numFmt formatCode="#\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ru-RU"/>
          </a:p>
        </c:txPr>
        <c:crossAx val="301071360"/>
        <c:crosses val="max"/>
        <c:crossBetween val="between"/>
      </c:valAx>
      <c:catAx>
        <c:axId val="301071360"/>
        <c:scaling>
          <c:orientation val="minMax"/>
        </c:scaling>
        <c:delete val="1"/>
        <c:axPos val="b"/>
        <c:numFmt formatCode="General" sourceLinked="1"/>
        <c:majorTickMark val="none"/>
        <c:minorTickMark val="none"/>
        <c:tickLblPos val="nextTo"/>
        <c:crossAx val="301069824"/>
        <c:crosses val="autoZero"/>
        <c:auto val="1"/>
        <c:lblAlgn val="ctr"/>
        <c:lblOffset val="100"/>
        <c:noMultiLvlLbl val="0"/>
      </c:cat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ru-RU"/>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1"/>
          <c:order val="0"/>
          <c:spPr>
            <a:solidFill>
              <a:srgbClr val="BF363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2"/>
            <c:invertIfNegative val="0"/>
            <c:bubble3D val="0"/>
            <c:extLst>
              <c:ext xmlns:c16="http://schemas.microsoft.com/office/drawing/2014/chart" uri="{C3380CC4-5D6E-409C-BE32-E72D297353CC}">
                <c16:uniqueId val="{00000000-E4CD-48BB-80BF-FC3C5CE2B134}"/>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lumMod val="85000"/>
                      </a:schemeClr>
                    </a:solidFill>
                    <a:latin typeface="+mn-lt"/>
                    <a:ea typeface="+mn-ea"/>
                    <a:cs typeface="+mn-cs"/>
                  </a:defRPr>
                </a:pPr>
                <a:endParaRPr lang="ru-RU"/>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'Расчёт (ТН)'!$CR$300:$DO$300</c:f>
              <c:numCache>
                <c:formatCode>General</c:formatCode>
                <c:ptCount val="24"/>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pt idx="13">
                  <c:v>2026</c:v>
                </c:pt>
                <c:pt idx="14">
                  <c:v>2027</c:v>
                </c:pt>
                <c:pt idx="15">
                  <c:v>2028</c:v>
                </c:pt>
                <c:pt idx="16">
                  <c:v>2029</c:v>
                </c:pt>
                <c:pt idx="17">
                  <c:v>2030</c:v>
                </c:pt>
                <c:pt idx="18">
                  <c:v>2031</c:v>
                </c:pt>
                <c:pt idx="19">
                  <c:v>2032</c:v>
                </c:pt>
                <c:pt idx="20">
                  <c:v>2033</c:v>
                </c:pt>
                <c:pt idx="21">
                  <c:v>2034</c:v>
                </c:pt>
                <c:pt idx="22">
                  <c:v>2035</c:v>
                </c:pt>
                <c:pt idx="23">
                  <c:v>2036</c:v>
                </c:pt>
              </c:numCache>
            </c:numRef>
          </c:val>
          <c:extLst>
            <c:ext xmlns:c16="http://schemas.microsoft.com/office/drawing/2014/chart" uri="{C3380CC4-5D6E-409C-BE32-E72D297353CC}">
              <c16:uniqueId val="{00000001-E4CD-48BB-80BF-FC3C5CE2B134}"/>
            </c:ext>
          </c:extLst>
        </c:ser>
        <c:dLbls>
          <c:showLegendKey val="0"/>
          <c:showVal val="0"/>
          <c:showCatName val="0"/>
          <c:showSerName val="0"/>
          <c:showPercent val="0"/>
          <c:showBubbleSize val="0"/>
        </c:dLbls>
        <c:gapWidth val="20"/>
        <c:axId val="301090688"/>
        <c:axId val="301092224"/>
      </c:barChart>
      <c:lineChart>
        <c:grouping val="standard"/>
        <c:varyColors val="0"/>
        <c:ser>
          <c:idx val="0"/>
          <c:order val="1"/>
          <c:spPr>
            <a:ln w="34925" cap="rnd">
              <a:solidFill>
                <a:schemeClr val="accent1"/>
              </a:solidFill>
              <a:round/>
            </a:ln>
            <a:effectLst>
              <a:outerShdw blurRad="40000" dist="23000" dir="5400000" rotWithShape="0">
                <a:srgbClr val="000000">
                  <a:alpha val="35000"/>
                </a:srgbClr>
              </a:outerShdw>
            </a:effectLst>
          </c:spPr>
          <c:marker>
            <c:symbol val="none"/>
          </c:marker>
          <c:val>
            <c:numRef>
              <c:f>'Расчёт (ТН)'!$CR$313:$DO$313</c:f>
              <c:numCache>
                <c:formatCode>#\ ##0;;</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smooth val="0"/>
          <c:extLst>
            <c:ext xmlns:c16="http://schemas.microsoft.com/office/drawing/2014/chart" uri="{C3380CC4-5D6E-409C-BE32-E72D297353CC}">
              <c16:uniqueId val="{00000002-E4CD-48BB-80BF-FC3C5CE2B134}"/>
            </c:ext>
          </c:extLst>
        </c:ser>
        <c:ser>
          <c:idx val="2"/>
          <c:order val="2"/>
          <c:spPr>
            <a:ln w="34925" cap="rnd">
              <a:solidFill>
                <a:schemeClr val="accent3"/>
              </a:solidFill>
              <a:round/>
            </a:ln>
            <a:effectLst>
              <a:outerShdw blurRad="40000" dist="23000" dir="5400000" rotWithShape="0">
                <a:srgbClr val="000000">
                  <a:alpha val="35000"/>
                </a:srgbClr>
              </a:outerShdw>
            </a:effectLst>
          </c:spPr>
          <c:marker>
            <c:symbol val="none"/>
          </c:marker>
          <c:val>
            <c:numRef>
              <c:f>'Расчёт (ТН)'!$CR$314:$DO$314</c:f>
              <c:numCache>
                <c:formatCode>#\ ##0;;</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smooth val="0"/>
          <c:extLst>
            <c:ext xmlns:c16="http://schemas.microsoft.com/office/drawing/2014/chart" uri="{C3380CC4-5D6E-409C-BE32-E72D297353CC}">
              <c16:uniqueId val="{00000001-A021-48BE-B1D8-FD9AAD73D648}"/>
            </c:ext>
          </c:extLst>
        </c:ser>
        <c:dLbls>
          <c:showLegendKey val="0"/>
          <c:showVal val="0"/>
          <c:showCatName val="0"/>
          <c:showSerName val="0"/>
          <c:showPercent val="0"/>
          <c:showBubbleSize val="0"/>
        </c:dLbls>
        <c:marker val="1"/>
        <c:smooth val="0"/>
        <c:axId val="301095552"/>
        <c:axId val="301094016"/>
      </c:lineChart>
      <c:catAx>
        <c:axId val="30109068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1" i="0" u="none" strike="noStrike" kern="1200" baseline="0">
                <a:solidFill>
                  <a:schemeClr val="lt1">
                    <a:lumMod val="85000"/>
                  </a:schemeClr>
                </a:solidFill>
                <a:latin typeface="+mn-lt"/>
                <a:ea typeface="+mn-ea"/>
                <a:cs typeface="+mn-cs"/>
              </a:defRPr>
            </a:pPr>
            <a:endParaRPr lang="ru-RU"/>
          </a:p>
        </c:txPr>
        <c:crossAx val="301092224"/>
        <c:crosses val="autoZero"/>
        <c:auto val="1"/>
        <c:lblAlgn val="ctr"/>
        <c:lblOffset val="100"/>
        <c:noMultiLvlLbl val="0"/>
      </c:catAx>
      <c:valAx>
        <c:axId val="30109222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ru-RU"/>
          </a:p>
        </c:txPr>
        <c:crossAx val="301090688"/>
        <c:crosses val="autoZero"/>
        <c:crossBetween val="between"/>
      </c:valAx>
      <c:valAx>
        <c:axId val="301094016"/>
        <c:scaling>
          <c:orientation val="minMax"/>
        </c:scaling>
        <c:delete val="0"/>
        <c:axPos val="r"/>
        <c:numFmt formatCode="#\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ru-RU"/>
          </a:p>
        </c:txPr>
        <c:crossAx val="301095552"/>
        <c:crosses val="max"/>
        <c:crossBetween val="between"/>
      </c:valAx>
      <c:catAx>
        <c:axId val="301095552"/>
        <c:scaling>
          <c:orientation val="minMax"/>
        </c:scaling>
        <c:delete val="1"/>
        <c:axPos val="b"/>
        <c:numFmt formatCode="General" sourceLinked="1"/>
        <c:majorTickMark val="none"/>
        <c:minorTickMark val="none"/>
        <c:tickLblPos val="nextTo"/>
        <c:crossAx val="301094016"/>
        <c:crosses val="autoZero"/>
        <c:auto val="1"/>
        <c:lblAlgn val="ctr"/>
        <c:lblOffset val="100"/>
        <c:noMultiLvlLbl val="0"/>
      </c:cat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ru-RU"/>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a:pPr>
            <a:r>
              <a:rPr lang="ru-RU" sz="1400"/>
              <a:t>На рабочий день</a:t>
            </a:r>
          </a:p>
        </c:rich>
      </c:tx>
      <c:overlay val="0"/>
    </c:title>
    <c:autoTitleDeleted val="0"/>
    <c:plotArea>
      <c:layout>
        <c:manualLayout>
          <c:layoutTarget val="inner"/>
          <c:xMode val="edge"/>
          <c:yMode val="edge"/>
          <c:x val="8.8215661360471362E-2"/>
          <c:y val="6.7100846455498991E-2"/>
          <c:w val="0.89971650484452137"/>
          <c:h val="0.80504964345027474"/>
        </c:manualLayout>
      </c:layout>
      <c:lineChart>
        <c:grouping val="standard"/>
        <c:varyColors val="0"/>
        <c:ser>
          <c:idx val="1"/>
          <c:order val="0"/>
          <c:tx>
            <c:strRef>
              <c:f>'Расчёт (ТН)'!$M$5</c:f>
              <c:strCache>
                <c:ptCount val="1"/>
                <c:pt idx="0">
                  <c:v>МТ исх</c:v>
                </c:pt>
              </c:strCache>
            </c:strRef>
          </c:tx>
          <c:spPr>
            <a:ln w="38100">
              <a:solidFill>
                <a:srgbClr val="9D3D3A"/>
              </a:solidFill>
            </a:ln>
          </c:spPr>
          <c:marker>
            <c:symbol val="none"/>
          </c:marker>
          <c:cat>
            <c:numRef>
              <c:f>'Расчёт (ТН)'!$C$6:$C$293</c:f>
              <c:numCache>
                <c:formatCode>mmm\-yy</c:formatCode>
                <c:ptCount val="288"/>
                <c:pt idx="0">
                  <c:v>41275</c:v>
                </c:pt>
                <c:pt idx="1">
                  <c:v>41306</c:v>
                </c:pt>
                <c:pt idx="2">
                  <c:v>41334</c:v>
                </c:pt>
                <c:pt idx="3">
                  <c:v>41365</c:v>
                </c:pt>
                <c:pt idx="4">
                  <c:v>41395</c:v>
                </c:pt>
                <c:pt idx="5">
                  <c:v>41426</c:v>
                </c:pt>
                <c:pt idx="6">
                  <c:v>41456</c:v>
                </c:pt>
                <c:pt idx="7">
                  <c:v>41487</c:v>
                </c:pt>
                <c:pt idx="8">
                  <c:v>41518</c:v>
                </c:pt>
                <c:pt idx="9">
                  <c:v>41548</c:v>
                </c:pt>
                <c:pt idx="10">
                  <c:v>41579</c:v>
                </c:pt>
                <c:pt idx="11">
                  <c:v>41609</c:v>
                </c:pt>
                <c:pt idx="12">
                  <c:v>41640</c:v>
                </c:pt>
                <c:pt idx="13">
                  <c:v>41671</c:v>
                </c:pt>
                <c:pt idx="14">
                  <c:v>41699</c:v>
                </c:pt>
                <c:pt idx="15">
                  <c:v>41730</c:v>
                </c:pt>
                <c:pt idx="16">
                  <c:v>41760</c:v>
                </c:pt>
                <c:pt idx="17">
                  <c:v>41791</c:v>
                </c:pt>
                <c:pt idx="18">
                  <c:v>41821</c:v>
                </c:pt>
                <c:pt idx="19">
                  <c:v>41852</c:v>
                </c:pt>
                <c:pt idx="20">
                  <c:v>41883</c:v>
                </c:pt>
                <c:pt idx="21">
                  <c:v>41913</c:v>
                </c:pt>
                <c:pt idx="22">
                  <c:v>41944</c:v>
                </c:pt>
                <c:pt idx="23">
                  <c:v>41974</c:v>
                </c:pt>
                <c:pt idx="24">
                  <c:v>42005</c:v>
                </c:pt>
                <c:pt idx="25">
                  <c:v>42036</c:v>
                </c:pt>
                <c:pt idx="26">
                  <c:v>42064</c:v>
                </c:pt>
                <c:pt idx="27">
                  <c:v>42095</c:v>
                </c:pt>
                <c:pt idx="28">
                  <c:v>42125</c:v>
                </c:pt>
                <c:pt idx="29">
                  <c:v>42156</c:v>
                </c:pt>
                <c:pt idx="30">
                  <c:v>42186</c:v>
                </c:pt>
                <c:pt idx="31">
                  <c:v>42217</c:v>
                </c:pt>
                <c:pt idx="32">
                  <c:v>42248</c:v>
                </c:pt>
                <c:pt idx="33">
                  <c:v>42278</c:v>
                </c:pt>
                <c:pt idx="34">
                  <c:v>42309</c:v>
                </c:pt>
                <c:pt idx="35">
                  <c:v>42339</c:v>
                </c:pt>
                <c:pt idx="36">
                  <c:v>42370</c:v>
                </c:pt>
                <c:pt idx="37">
                  <c:v>42401</c:v>
                </c:pt>
                <c:pt idx="38">
                  <c:v>42430</c:v>
                </c:pt>
                <c:pt idx="39">
                  <c:v>42461</c:v>
                </c:pt>
                <c:pt idx="40">
                  <c:v>42491</c:v>
                </c:pt>
                <c:pt idx="41">
                  <c:v>42522</c:v>
                </c:pt>
                <c:pt idx="42">
                  <c:v>42552</c:v>
                </c:pt>
                <c:pt idx="43">
                  <c:v>42583</c:v>
                </c:pt>
                <c:pt idx="44">
                  <c:v>42614</c:v>
                </c:pt>
                <c:pt idx="45">
                  <c:v>42644</c:v>
                </c:pt>
                <c:pt idx="46">
                  <c:v>42675</c:v>
                </c:pt>
                <c:pt idx="47">
                  <c:v>42705</c:v>
                </c:pt>
                <c:pt idx="48">
                  <c:v>42736</c:v>
                </c:pt>
                <c:pt idx="49">
                  <c:v>42767</c:v>
                </c:pt>
                <c:pt idx="50">
                  <c:v>42795</c:v>
                </c:pt>
                <c:pt idx="51">
                  <c:v>42826</c:v>
                </c:pt>
                <c:pt idx="52">
                  <c:v>42856</c:v>
                </c:pt>
                <c:pt idx="53">
                  <c:v>42887</c:v>
                </c:pt>
                <c:pt idx="54">
                  <c:v>42917</c:v>
                </c:pt>
                <c:pt idx="55">
                  <c:v>42948</c:v>
                </c:pt>
                <c:pt idx="56">
                  <c:v>42979</c:v>
                </c:pt>
                <c:pt idx="57">
                  <c:v>43009</c:v>
                </c:pt>
                <c:pt idx="58">
                  <c:v>43040</c:v>
                </c:pt>
                <c:pt idx="59">
                  <c:v>43070</c:v>
                </c:pt>
                <c:pt idx="60">
                  <c:v>43101</c:v>
                </c:pt>
                <c:pt idx="61">
                  <c:v>43132</c:v>
                </c:pt>
                <c:pt idx="62">
                  <c:v>43160</c:v>
                </c:pt>
                <c:pt idx="63">
                  <c:v>43191</c:v>
                </c:pt>
                <c:pt idx="64">
                  <c:v>43221</c:v>
                </c:pt>
                <c:pt idx="65">
                  <c:v>43252</c:v>
                </c:pt>
                <c:pt idx="66">
                  <c:v>43282</c:v>
                </c:pt>
                <c:pt idx="67">
                  <c:v>43313</c:v>
                </c:pt>
                <c:pt idx="68">
                  <c:v>43344</c:v>
                </c:pt>
                <c:pt idx="69">
                  <c:v>43374</c:v>
                </c:pt>
                <c:pt idx="70">
                  <c:v>43405</c:v>
                </c:pt>
                <c:pt idx="71">
                  <c:v>43435</c:v>
                </c:pt>
                <c:pt idx="72">
                  <c:v>43466</c:v>
                </c:pt>
                <c:pt idx="73">
                  <c:v>43497</c:v>
                </c:pt>
                <c:pt idx="74">
                  <c:v>43525</c:v>
                </c:pt>
                <c:pt idx="75">
                  <c:v>43556</c:v>
                </c:pt>
                <c:pt idx="76">
                  <c:v>43586</c:v>
                </c:pt>
                <c:pt idx="77">
                  <c:v>43617</c:v>
                </c:pt>
                <c:pt idx="78">
                  <c:v>43647</c:v>
                </c:pt>
                <c:pt idx="79">
                  <c:v>43678</c:v>
                </c:pt>
                <c:pt idx="80">
                  <c:v>43709</c:v>
                </c:pt>
                <c:pt idx="81">
                  <c:v>43739</c:v>
                </c:pt>
                <c:pt idx="82">
                  <c:v>43770</c:v>
                </c:pt>
                <c:pt idx="83">
                  <c:v>43800</c:v>
                </c:pt>
                <c:pt idx="84">
                  <c:v>43831</c:v>
                </c:pt>
                <c:pt idx="85">
                  <c:v>43862</c:v>
                </c:pt>
                <c:pt idx="86">
                  <c:v>43891</c:v>
                </c:pt>
                <c:pt idx="87">
                  <c:v>43922</c:v>
                </c:pt>
                <c:pt idx="88">
                  <c:v>43952</c:v>
                </c:pt>
                <c:pt idx="89">
                  <c:v>43983</c:v>
                </c:pt>
                <c:pt idx="90">
                  <c:v>44013</c:v>
                </c:pt>
                <c:pt idx="91">
                  <c:v>44044</c:v>
                </c:pt>
                <c:pt idx="92">
                  <c:v>44075</c:v>
                </c:pt>
                <c:pt idx="93">
                  <c:v>44105</c:v>
                </c:pt>
                <c:pt idx="94">
                  <c:v>44136</c:v>
                </c:pt>
                <c:pt idx="95">
                  <c:v>44166</c:v>
                </c:pt>
                <c:pt idx="96">
                  <c:v>44197</c:v>
                </c:pt>
                <c:pt idx="97">
                  <c:v>44228</c:v>
                </c:pt>
                <c:pt idx="98">
                  <c:v>44256</c:v>
                </c:pt>
                <c:pt idx="99">
                  <c:v>44287</c:v>
                </c:pt>
                <c:pt idx="100">
                  <c:v>44317</c:v>
                </c:pt>
                <c:pt idx="101">
                  <c:v>44348</c:v>
                </c:pt>
                <c:pt idx="102">
                  <c:v>44378</c:v>
                </c:pt>
                <c:pt idx="103">
                  <c:v>44409</c:v>
                </c:pt>
                <c:pt idx="104">
                  <c:v>44440</c:v>
                </c:pt>
                <c:pt idx="105">
                  <c:v>44470</c:v>
                </c:pt>
                <c:pt idx="106">
                  <c:v>44501</c:v>
                </c:pt>
                <c:pt idx="107">
                  <c:v>44531</c:v>
                </c:pt>
                <c:pt idx="108">
                  <c:v>44562</c:v>
                </c:pt>
                <c:pt idx="109">
                  <c:v>44593</c:v>
                </c:pt>
                <c:pt idx="110">
                  <c:v>44621</c:v>
                </c:pt>
                <c:pt idx="111">
                  <c:v>44652</c:v>
                </c:pt>
                <c:pt idx="112">
                  <c:v>44682</c:v>
                </c:pt>
                <c:pt idx="113">
                  <c:v>44713</c:v>
                </c:pt>
                <c:pt idx="114">
                  <c:v>44743</c:v>
                </c:pt>
                <c:pt idx="115">
                  <c:v>44774</c:v>
                </c:pt>
                <c:pt idx="116">
                  <c:v>44805</c:v>
                </c:pt>
                <c:pt idx="117">
                  <c:v>44835</c:v>
                </c:pt>
                <c:pt idx="118">
                  <c:v>44866</c:v>
                </c:pt>
                <c:pt idx="119">
                  <c:v>44896</c:v>
                </c:pt>
                <c:pt idx="120">
                  <c:v>44927</c:v>
                </c:pt>
                <c:pt idx="121">
                  <c:v>44958</c:v>
                </c:pt>
                <c:pt idx="122">
                  <c:v>44986</c:v>
                </c:pt>
                <c:pt idx="123">
                  <c:v>45017</c:v>
                </c:pt>
                <c:pt idx="124">
                  <c:v>45047</c:v>
                </c:pt>
                <c:pt idx="125">
                  <c:v>45078</c:v>
                </c:pt>
                <c:pt idx="126">
                  <c:v>45108</c:v>
                </c:pt>
                <c:pt idx="127">
                  <c:v>45139</c:v>
                </c:pt>
                <c:pt idx="128">
                  <c:v>45170</c:v>
                </c:pt>
                <c:pt idx="129">
                  <c:v>45200</c:v>
                </c:pt>
                <c:pt idx="130">
                  <c:v>45231</c:v>
                </c:pt>
                <c:pt idx="131">
                  <c:v>45261</c:v>
                </c:pt>
                <c:pt idx="132">
                  <c:v>45292</c:v>
                </c:pt>
                <c:pt idx="133">
                  <c:v>45323</c:v>
                </c:pt>
                <c:pt idx="134">
                  <c:v>45352</c:v>
                </c:pt>
                <c:pt idx="135">
                  <c:v>45383</c:v>
                </c:pt>
                <c:pt idx="136">
                  <c:v>45413</c:v>
                </c:pt>
                <c:pt idx="137">
                  <c:v>45444</c:v>
                </c:pt>
                <c:pt idx="138">
                  <c:v>45474</c:v>
                </c:pt>
                <c:pt idx="139">
                  <c:v>45505</c:v>
                </c:pt>
                <c:pt idx="140">
                  <c:v>45536</c:v>
                </c:pt>
                <c:pt idx="141">
                  <c:v>45566</c:v>
                </c:pt>
                <c:pt idx="142">
                  <c:v>45597</c:v>
                </c:pt>
                <c:pt idx="143">
                  <c:v>45627</c:v>
                </c:pt>
                <c:pt idx="144">
                  <c:v>45658</c:v>
                </c:pt>
                <c:pt idx="145">
                  <c:v>45689</c:v>
                </c:pt>
                <c:pt idx="146">
                  <c:v>45717</c:v>
                </c:pt>
                <c:pt idx="147">
                  <c:v>45748</c:v>
                </c:pt>
                <c:pt idx="148">
                  <c:v>45778</c:v>
                </c:pt>
                <c:pt idx="149">
                  <c:v>45809</c:v>
                </c:pt>
                <c:pt idx="150">
                  <c:v>45839</c:v>
                </c:pt>
                <c:pt idx="151">
                  <c:v>45870</c:v>
                </c:pt>
                <c:pt idx="152">
                  <c:v>45901</c:v>
                </c:pt>
                <c:pt idx="153">
                  <c:v>45931</c:v>
                </c:pt>
                <c:pt idx="154">
                  <c:v>45962</c:v>
                </c:pt>
                <c:pt idx="155">
                  <c:v>45992</c:v>
                </c:pt>
                <c:pt idx="156">
                  <c:v>46023</c:v>
                </c:pt>
                <c:pt idx="157">
                  <c:v>46054</c:v>
                </c:pt>
                <c:pt idx="158">
                  <c:v>46082</c:v>
                </c:pt>
                <c:pt idx="159">
                  <c:v>46113</c:v>
                </c:pt>
                <c:pt idx="160">
                  <c:v>46143</c:v>
                </c:pt>
                <c:pt idx="161">
                  <c:v>46174</c:v>
                </c:pt>
                <c:pt idx="162">
                  <c:v>46204</c:v>
                </c:pt>
                <c:pt idx="163">
                  <c:v>46235</c:v>
                </c:pt>
                <c:pt idx="164">
                  <c:v>46266</c:v>
                </c:pt>
                <c:pt idx="165">
                  <c:v>46296</c:v>
                </c:pt>
                <c:pt idx="166">
                  <c:v>46327</c:v>
                </c:pt>
                <c:pt idx="167">
                  <c:v>46357</c:v>
                </c:pt>
                <c:pt idx="168">
                  <c:v>46388</c:v>
                </c:pt>
                <c:pt idx="169">
                  <c:v>46419</c:v>
                </c:pt>
                <c:pt idx="170">
                  <c:v>46447</c:v>
                </c:pt>
                <c:pt idx="171">
                  <c:v>46478</c:v>
                </c:pt>
                <c:pt idx="172">
                  <c:v>46508</c:v>
                </c:pt>
                <c:pt idx="173">
                  <c:v>46539</c:v>
                </c:pt>
                <c:pt idx="174">
                  <c:v>46569</c:v>
                </c:pt>
                <c:pt idx="175">
                  <c:v>46600</c:v>
                </c:pt>
                <c:pt idx="176">
                  <c:v>46631</c:v>
                </c:pt>
                <c:pt idx="177">
                  <c:v>46661</c:v>
                </c:pt>
                <c:pt idx="178">
                  <c:v>46692</c:v>
                </c:pt>
                <c:pt idx="179">
                  <c:v>46722</c:v>
                </c:pt>
                <c:pt idx="180">
                  <c:v>46753</c:v>
                </c:pt>
                <c:pt idx="181">
                  <c:v>46784</c:v>
                </c:pt>
                <c:pt idx="182">
                  <c:v>46813</c:v>
                </c:pt>
                <c:pt idx="183">
                  <c:v>46844</c:v>
                </c:pt>
                <c:pt idx="184">
                  <c:v>46874</c:v>
                </c:pt>
                <c:pt idx="185">
                  <c:v>46905</c:v>
                </c:pt>
                <c:pt idx="186">
                  <c:v>46935</c:v>
                </c:pt>
                <c:pt idx="187">
                  <c:v>46966</c:v>
                </c:pt>
                <c:pt idx="188">
                  <c:v>46997</c:v>
                </c:pt>
                <c:pt idx="189">
                  <c:v>47027</c:v>
                </c:pt>
                <c:pt idx="190">
                  <c:v>47058</c:v>
                </c:pt>
                <c:pt idx="191">
                  <c:v>47088</c:v>
                </c:pt>
                <c:pt idx="192">
                  <c:v>47119</c:v>
                </c:pt>
                <c:pt idx="193">
                  <c:v>47150</c:v>
                </c:pt>
                <c:pt idx="194">
                  <c:v>47178</c:v>
                </c:pt>
                <c:pt idx="195">
                  <c:v>47209</c:v>
                </c:pt>
                <c:pt idx="196">
                  <c:v>47239</c:v>
                </c:pt>
                <c:pt idx="197">
                  <c:v>47270</c:v>
                </c:pt>
                <c:pt idx="198">
                  <c:v>47300</c:v>
                </c:pt>
                <c:pt idx="199">
                  <c:v>47331</c:v>
                </c:pt>
                <c:pt idx="200">
                  <c:v>47362</c:v>
                </c:pt>
                <c:pt idx="201">
                  <c:v>47392</c:v>
                </c:pt>
                <c:pt idx="202">
                  <c:v>47423</c:v>
                </c:pt>
                <c:pt idx="203">
                  <c:v>47453</c:v>
                </c:pt>
                <c:pt idx="204">
                  <c:v>47484</c:v>
                </c:pt>
                <c:pt idx="205">
                  <c:v>47515</c:v>
                </c:pt>
                <c:pt idx="206">
                  <c:v>47543</c:v>
                </c:pt>
                <c:pt idx="207">
                  <c:v>47574</c:v>
                </c:pt>
                <c:pt idx="208">
                  <c:v>47604</c:v>
                </c:pt>
                <c:pt idx="209">
                  <c:v>47635</c:v>
                </c:pt>
                <c:pt idx="210">
                  <c:v>47665</c:v>
                </c:pt>
                <c:pt idx="211">
                  <c:v>47696</c:v>
                </c:pt>
                <c:pt idx="212">
                  <c:v>47727</c:v>
                </c:pt>
                <c:pt idx="213">
                  <c:v>47757</c:v>
                </c:pt>
                <c:pt idx="214">
                  <c:v>47788</c:v>
                </c:pt>
                <c:pt idx="215">
                  <c:v>47818</c:v>
                </c:pt>
                <c:pt idx="216">
                  <c:v>47849</c:v>
                </c:pt>
                <c:pt idx="217">
                  <c:v>47880</c:v>
                </c:pt>
                <c:pt idx="218">
                  <c:v>47908</c:v>
                </c:pt>
                <c:pt idx="219">
                  <c:v>47939</c:v>
                </c:pt>
                <c:pt idx="220">
                  <c:v>47969</c:v>
                </c:pt>
                <c:pt idx="221">
                  <c:v>48000</c:v>
                </c:pt>
                <c:pt idx="222">
                  <c:v>48030</c:v>
                </c:pt>
                <c:pt idx="223">
                  <c:v>48061</c:v>
                </c:pt>
                <c:pt idx="224">
                  <c:v>48092</c:v>
                </c:pt>
                <c:pt idx="225">
                  <c:v>48122</c:v>
                </c:pt>
                <c:pt idx="226">
                  <c:v>48153</c:v>
                </c:pt>
                <c:pt idx="227">
                  <c:v>48183</c:v>
                </c:pt>
                <c:pt idx="228">
                  <c:v>48214</c:v>
                </c:pt>
                <c:pt idx="229">
                  <c:v>48245</c:v>
                </c:pt>
                <c:pt idx="230">
                  <c:v>48274</c:v>
                </c:pt>
                <c:pt idx="231">
                  <c:v>48305</c:v>
                </c:pt>
                <c:pt idx="232">
                  <c:v>48335</c:v>
                </c:pt>
                <c:pt idx="233">
                  <c:v>48366</c:v>
                </c:pt>
                <c:pt idx="234">
                  <c:v>48396</c:v>
                </c:pt>
                <c:pt idx="235">
                  <c:v>48427</c:v>
                </c:pt>
                <c:pt idx="236">
                  <c:v>48458</c:v>
                </c:pt>
                <c:pt idx="237">
                  <c:v>48488</c:v>
                </c:pt>
                <c:pt idx="238">
                  <c:v>48519</c:v>
                </c:pt>
                <c:pt idx="239">
                  <c:v>48549</c:v>
                </c:pt>
                <c:pt idx="240">
                  <c:v>48580</c:v>
                </c:pt>
                <c:pt idx="241">
                  <c:v>48611</c:v>
                </c:pt>
                <c:pt idx="242">
                  <c:v>48639</c:v>
                </c:pt>
                <c:pt idx="243">
                  <c:v>48670</c:v>
                </c:pt>
                <c:pt idx="244">
                  <c:v>48700</c:v>
                </c:pt>
                <c:pt idx="245">
                  <c:v>48731</c:v>
                </c:pt>
                <c:pt idx="246">
                  <c:v>48761</c:v>
                </c:pt>
                <c:pt idx="247">
                  <c:v>48792</c:v>
                </c:pt>
                <c:pt idx="248">
                  <c:v>48823</c:v>
                </c:pt>
                <c:pt idx="249">
                  <c:v>48853</c:v>
                </c:pt>
                <c:pt idx="250">
                  <c:v>48884</c:v>
                </c:pt>
                <c:pt idx="251">
                  <c:v>48914</c:v>
                </c:pt>
                <c:pt idx="252">
                  <c:v>48945</c:v>
                </c:pt>
                <c:pt idx="253">
                  <c:v>48976</c:v>
                </c:pt>
                <c:pt idx="254">
                  <c:v>49004</c:v>
                </c:pt>
                <c:pt idx="255">
                  <c:v>49035</c:v>
                </c:pt>
                <c:pt idx="256">
                  <c:v>49065</c:v>
                </c:pt>
                <c:pt idx="257">
                  <c:v>49096</c:v>
                </c:pt>
                <c:pt idx="258">
                  <c:v>49126</c:v>
                </c:pt>
                <c:pt idx="259">
                  <c:v>49157</c:v>
                </c:pt>
                <c:pt idx="260">
                  <c:v>49188</c:v>
                </c:pt>
                <c:pt idx="261">
                  <c:v>49218</c:v>
                </c:pt>
                <c:pt idx="262">
                  <c:v>49249</c:v>
                </c:pt>
                <c:pt idx="263">
                  <c:v>49279</c:v>
                </c:pt>
                <c:pt idx="264">
                  <c:v>49310</c:v>
                </c:pt>
                <c:pt idx="265">
                  <c:v>49341</c:v>
                </c:pt>
                <c:pt idx="266">
                  <c:v>49369</c:v>
                </c:pt>
                <c:pt idx="267">
                  <c:v>49400</c:v>
                </c:pt>
                <c:pt idx="268">
                  <c:v>49430</c:v>
                </c:pt>
                <c:pt idx="269">
                  <c:v>49461</c:v>
                </c:pt>
                <c:pt idx="270">
                  <c:v>49491</c:v>
                </c:pt>
                <c:pt idx="271">
                  <c:v>49522</c:v>
                </c:pt>
                <c:pt idx="272">
                  <c:v>49553</c:v>
                </c:pt>
                <c:pt idx="273">
                  <c:v>49583</c:v>
                </c:pt>
                <c:pt idx="274">
                  <c:v>49614</c:v>
                </c:pt>
                <c:pt idx="275">
                  <c:v>49644</c:v>
                </c:pt>
                <c:pt idx="276">
                  <c:v>49675</c:v>
                </c:pt>
                <c:pt idx="277">
                  <c:v>49706</c:v>
                </c:pt>
                <c:pt idx="278">
                  <c:v>49735</c:v>
                </c:pt>
                <c:pt idx="279">
                  <c:v>49766</c:v>
                </c:pt>
                <c:pt idx="280">
                  <c:v>49796</c:v>
                </c:pt>
                <c:pt idx="281">
                  <c:v>49827</c:v>
                </c:pt>
                <c:pt idx="282">
                  <c:v>49857</c:v>
                </c:pt>
                <c:pt idx="283">
                  <c:v>49888</c:v>
                </c:pt>
                <c:pt idx="284">
                  <c:v>49919</c:v>
                </c:pt>
                <c:pt idx="285">
                  <c:v>49949</c:v>
                </c:pt>
                <c:pt idx="286">
                  <c:v>49980</c:v>
                </c:pt>
                <c:pt idx="287">
                  <c:v>50010</c:v>
                </c:pt>
              </c:numCache>
            </c:numRef>
          </c:cat>
          <c:val>
            <c:numRef>
              <c:f>'Расчёт (ТН)'!$M$6:$M$293</c:f>
              <c:numCache>
                <c:formatCode>#\ ##0;;</c:formatCode>
                <c:ptCount val="28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numCache>
            </c:numRef>
          </c:val>
          <c:smooth val="0"/>
          <c:extLst>
            <c:ext xmlns:c16="http://schemas.microsoft.com/office/drawing/2014/chart" uri="{C3380CC4-5D6E-409C-BE32-E72D297353CC}">
              <c16:uniqueId val="{00000000-830A-482A-9CBF-D84E8A7C2F22}"/>
            </c:ext>
          </c:extLst>
        </c:ser>
        <c:ser>
          <c:idx val="4"/>
          <c:order val="1"/>
          <c:tx>
            <c:strRef>
              <c:f>'Расчёт (ТН)'!$Q$5</c:f>
              <c:strCache>
                <c:ptCount val="1"/>
                <c:pt idx="0">
                  <c:v>МТ вход</c:v>
                </c:pt>
              </c:strCache>
            </c:strRef>
          </c:tx>
          <c:marker>
            <c:symbol val="none"/>
          </c:marker>
          <c:cat>
            <c:numRef>
              <c:f>'Расчёт (ТН)'!$C$6:$C$293</c:f>
              <c:numCache>
                <c:formatCode>mmm\-yy</c:formatCode>
                <c:ptCount val="288"/>
                <c:pt idx="0">
                  <c:v>41275</c:v>
                </c:pt>
                <c:pt idx="1">
                  <c:v>41306</c:v>
                </c:pt>
                <c:pt idx="2">
                  <c:v>41334</c:v>
                </c:pt>
                <c:pt idx="3">
                  <c:v>41365</c:v>
                </c:pt>
                <c:pt idx="4">
                  <c:v>41395</c:v>
                </c:pt>
                <c:pt idx="5">
                  <c:v>41426</c:v>
                </c:pt>
                <c:pt idx="6">
                  <c:v>41456</c:v>
                </c:pt>
                <c:pt idx="7">
                  <c:v>41487</c:v>
                </c:pt>
                <c:pt idx="8">
                  <c:v>41518</c:v>
                </c:pt>
                <c:pt idx="9">
                  <c:v>41548</c:v>
                </c:pt>
                <c:pt idx="10">
                  <c:v>41579</c:v>
                </c:pt>
                <c:pt idx="11">
                  <c:v>41609</c:v>
                </c:pt>
                <c:pt idx="12">
                  <c:v>41640</c:v>
                </c:pt>
                <c:pt idx="13">
                  <c:v>41671</c:v>
                </c:pt>
                <c:pt idx="14">
                  <c:v>41699</c:v>
                </c:pt>
                <c:pt idx="15">
                  <c:v>41730</c:v>
                </c:pt>
                <c:pt idx="16">
                  <c:v>41760</c:v>
                </c:pt>
                <c:pt idx="17">
                  <c:v>41791</c:v>
                </c:pt>
                <c:pt idx="18">
                  <c:v>41821</c:v>
                </c:pt>
                <c:pt idx="19">
                  <c:v>41852</c:v>
                </c:pt>
                <c:pt idx="20">
                  <c:v>41883</c:v>
                </c:pt>
                <c:pt idx="21">
                  <c:v>41913</c:v>
                </c:pt>
                <c:pt idx="22">
                  <c:v>41944</c:v>
                </c:pt>
                <c:pt idx="23">
                  <c:v>41974</c:v>
                </c:pt>
                <c:pt idx="24">
                  <c:v>42005</c:v>
                </c:pt>
                <c:pt idx="25">
                  <c:v>42036</c:v>
                </c:pt>
                <c:pt idx="26">
                  <c:v>42064</c:v>
                </c:pt>
                <c:pt idx="27">
                  <c:v>42095</c:v>
                </c:pt>
                <c:pt idx="28">
                  <c:v>42125</c:v>
                </c:pt>
                <c:pt idx="29">
                  <c:v>42156</c:v>
                </c:pt>
                <c:pt idx="30">
                  <c:v>42186</c:v>
                </c:pt>
                <c:pt idx="31">
                  <c:v>42217</c:v>
                </c:pt>
                <c:pt idx="32">
                  <c:v>42248</c:v>
                </c:pt>
                <c:pt idx="33">
                  <c:v>42278</c:v>
                </c:pt>
                <c:pt idx="34">
                  <c:v>42309</c:v>
                </c:pt>
                <c:pt idx="35">
                  <c:v>42339</c:v>
                </c:pt>
                <c:pt idx="36">
                  <c:v>42370</c:v>
                </c:pt>
                <c:pt idx="37">
                  <c:v>42401</c:v>
                </c:pt>
                <c:pt idx="38">
                  <c:v>42430</c:v>
                </c:pt>
                <c:pt idx="39">
                  <c:v>42461</c:v>
                </c:pt>
                <c:pt idx="40">
                  <c:v>42491</c:v>
                </c:pt>
                <c:pt idx="41">
                  <c:v>42522</c:v>
                </c:pt>
                <c:pt idx="42">
                  <c:v>42552</c:v>
                </c:pt>
                <c:pt idx="43">
                  <c:v>42583</c:v>
                </c:pt>
                <c:pt idx="44">
                  <c:v>42614</c:v>
                </c:pt>
                <c:pt idx="45">
                  <c:v>42644</c:v>
                </c:pt>
                <c:pt idx="46">
                  <c:v>42675</c:v>
                </c:pt>
                <c:pt idx="47">
                  <c:v>42705</c:v>
                </c:pt>
                <c:pt idx="48">
                  <c:v>42736</c:v>
                </c:pt>
                <c:pt idx="49">
                  <c:v>42767</c:v>
                </c:pt>
                <c:pt idx="50">
                  <c:v>42795</c:v>
                </c:pt>
                <c:pt idx="51">
                  <c:v>42826</c:v>
                </c:pt>
                <c:pt idx="52">
                  <c:v>42856</c:v>
                </c:pt>
                <c:pt idx="53">
                  <c:v>42887</c:v>
                </c:pt>
                <c:pt idx="54">
                  <c:v>42917</c:v>
                </c:pt>
                <c:pt idx="55">
                  <c:v>42948</c:v>
                </c:pt>
                <c:pt idx="56">
                  <c:v>42979</c:v>
                </c:pt>
                <c:pt idx="57">
                  <c:v>43009</c:v>
                </c:pt>
                <c:pt idx="58">
                  <c:v>43040</c:v>
                </c:pt>
                <c:pt idx="59">
                  <c:v>43070</c:v>
                </c:pt>
                <c:pt idx="60">
                  <c:v>43101</c:v>
                </c:pt>
                <c:pt idx="61">
                  <c:v>43132</c:v>
                </c:pt>
                <c:pt idx="62">
                  <c:v>43160</c:v>
                </c:pt>
                <c:pt idx="63">
                  <c:v>43191</c:v>
                </c:pt>
                <c:pt idx="64">
                  <c:v>43221</c:v>
                </c:pt>
                <c:pt idx="65">
                  <c:v>43252</c:v>
                </c:pt>
                <c:pt idx="66">
                  <c:v>43282</c:v>
                </c:pt>
                <c:pt idx="67">
                  <c:v>43313</c:v>
                </c:pt>
                <c:pt idx="68">
                  <c:v>43344</c:v>
                </c:pt>
                <c:pt idx="69">
                  <c:v>43374</c:v>
                </c:pt>
                <c:pt idx="70">
                  <c:v>43405</c:v>
                </c:pt>
                <c:pt idx="71">
                  <c:v>43435</c:v>
                </c:pt>
                <c:pt idx="72">
                  <c:v>43466</c:v>
                </c:pt>
                <c:pt idx="73">
                  <c:v>43497</c:v>
                </c:pt>
                <c:pt idx="74">
                  <c:v>43525</c:v>
                </c:pt>
                <c:pt idx="75">
                  <c:v>43556</c:v>
                </c:pt>
                <c:pt idx="76">
                  <c:v>43586</c:v>
                </c:pt>
                <c:pt idx="77">
                  <c:v>43617</c:v>
                </c:pt>
                <c:pt idx="78">
                  <c:v>43647</c:v>
                </c:pt>
                <c:pt idx="79">
                  <c:v>43678</c:v>
                </c:pt>
                <c:pt idx="80">
                  <c:v>43709</c:v>
                </c:pt>
                <c:pt idx="81">
                  <c:v>43739</c:v>
                </c:pt>
                <c:pt idx="82">
                  <c:v>43770</c:v>
                </c:pt>
                <c:pt idx="83">
                  <c:v>43800</c:v>
                </c:pt>
                <c:pt idx="84">
                  <c:v>43831</c:v>
                </c:pt>
                <c:pt idx="85">
                  <c:v>43862</c:v>
                </c:pt>
                <c:pt idx="86">
                  <c:v>43891</c:v>
                </c:pt>
                <c:pt idx="87">
                  <c:v>43922</c:v>
                </c:pt>
                <c:pt idx="88">
                  <c:v>43952</c:v>
                </c:pt>
                <c:pt idx="89">
                  <c:v>43983</c:v>
                </c:pt>
                <c:pt idx="90">
                  <c:v>44013</c:v>
                </c:pt>
                <c:pt idx="91">
                  <c:v>44044</c:v>
                </c:pt>
                <c:pt idx="92">
                  <c:v>44075</c:v>
                </c:pt>
                <c:pt idx="93">
                  <c:v>44105</c:v>
                </c:pt>
                <c:pt idx="94">
                  <c:v>44136</c:v>
                </c:pt>
                <c:pt idx="95">
                  <c:v>44166</c:v>
                </c:pt>
                <c:pt idx="96">
                  <c:v>44197</c:v>
                </c:pt>
                <c:pt idx="97">
                  <c:v>44228</c:v>
                </c:pt>
                <c:pt idx="98">
                  <c:v>44256</c:v>
                </c:pt>
                <c:pt idx="99">
                  <c:v>44287</c:v>
                </c:pt>
                <c:pt idx="100">
                  <c:v>44317</c:v>
                </c:pt>
                <c:pt idx="101">
                  <c:v>44348</c:v>
                </c:pt>
                <c:pt idx="102">
                  <c:v>44378</c:v>
                </c:pt>
                <c:pt idx="103">
                  <c:v>44409</c:v>
                </c:pt>
                <c:pt idx="104">
                  <c:v>44440</c:v>
                </c:pt>
                <c:pt idx="105">
                  <c:v>44470</c:v>
                </c:pt>
                <c:pt idx="106">
                  <c:v>44501</c:v>
                </c:pt>
                <c:pt idx="107">
                  <c:v>44531</c:v>
                </c:pt>
                <c:pt idx="108">
                  <c:v>44562</c:v>
                </c:pt>
                <c:pt idx="109">
                  <c:v>44593</c:v>
                </c:pt>
                <c:pt idx="110">
                  <c:v>44621</c:v>
                </c:pt>
                <c:pt idx="111">
                  <c:v>44652</c:v>
                </c:pt>
                <c:pt idx="112">
                  <c:v>44682</c:v>
                </c:pt>
                <c:pt idx="113">
                  <c:v>44713</c:v>
                </c:pt>
                <c:pt idx="114">
                  <c:v>44743</c:v>
                </c:pt>
                <c:pt idx="115">
                  <c:v>44774</c:v>
                </c:pt>
                <c:pt idx="116">
                  <c:v>44805</c:v>
                </c:pt>
                <c:pt idx="117">
                  <c:v>44835</c:v>
                </c:pt>
                <c:pt idx="118">
                  <c:v>44866</c:v>
                </c:pt>
                <c:pt idx="119">
                  <c:v>44896</c:v>
                </c:pt>
                <c:pt idx="120">
                  <c:v>44927</c:v>
                </c:pt>
                <c:pt idx="121">
                  <c:v>44958</c:v>
                </c:pt>
                <c:pt idx="122">
                  <c:v>44986</c:v>
                </c:pt>
                <c:pt idx="123">
                  <c:v>45017</c:v>
                </c:pt>
                <c:pt idx="124">
                  <c:v>45047</c:v>
                </c:pt>
                <c:pt idx="125">
                  <c:v>45078</c:v>
                </c:pt>
                <c:pt idx="126">
                  <c:v>45108</c:v>
                </c:pt>
                <c:pt idx="127">
                  <c:v>45139</c:v>
                </c:pt>
                <c:pt idx="128">
                  <c:v>45170</c:v>
                </c:pt>
                <c:pt idx="129">
                  <c:v>45200</c:v>
                </c:pt>
                <c:pt idx="130">
                  <c:v>45231</c:v>
                </c:pt>
                <c:pt idx="131">
                  <c:v>45261</c:v>
                </c:pt>
                <c:pt idx="132">
                  <c:v>45292</c:v>
                </c:pt>
                <c:pt idx="133">
                  <c:v>45323</c:v>
                </c:pt>
                <c:pt idx="134">
                  <c:v>45352</c:v>
                </c:pt>
                <c:pt idx="135">
                  <c:v>45383</c:v>
                </c:pt>
                <c:pt idx="136">
                  <c:v>45413</c:v>
                </c:pt>
                <c:pt idx="137">
                  <c:v>45444</c:v>
                </c:pt>
                <c:pt idx="138">
                  <c:v>45474</c:v>
                </c:pt>
                <c:pt idx="139">
                  <c:v>45505</c:v>
                </c:pt>
                <c:pt idx="140">
                  <c:v>45536</c:v>
                </c:pt>
                <c:pt idx="141">
                  <c:v>45566</c:v>
                </c:pt>
                <c:pt idx="142">
                  <c:v>45597</c:v>
                </c:pt>
                <c:pt idx="143">
                  <c:v>45627</c:v>
                </c:pt>
                <c:pt idx="144">
                  <c:v>45658</c:v>
                </c:pt>
                <c:pt idx="145">
                  <c:v>45689</c:v>
                </c:pt>
                <c:pt idx="146">
                  <c:v>45717</c:v>
                </c:pt>
                <c:pt idx="147">
                  <c:v>45748</c:v>
                </c:pt>
                <c:pt idx="148">
                  <c:v>45778</c:v>
                </c:pt>
                <c:pt idx="149">
                  <c:v>45809</c:v>
                </c:pt>
                <c:pt idx="150">
                  <c:v>45839</c:v>
                </c:pt>
                <c:pt idx="151">
                  <c:v>45870</c:v>
                </c:pt>
                <c:pt idx="152">
                  <c:v>45901</c:v>
                </c:pt>
                <c:pt idx="153">
                  <c:v>45931</c:v>
                </c:pt>
                <c:pt idx="154">
                  <c:v>45962</c:v>
                </c:pt>
                <c:pt idx="155">
                  <c:v>45992</c:v>
                </c:pt>
                <c:pt idx="156">
                  <c:v>46023</c:v>
                </c:pt>
                <c:pt idx="157">
                  <c:v>46054</c:v>
                </c:pt>
                <c:pt idx="158">
                  <c:v>46082</c:v>
                </c:pt>
                <c:pt idx="159">
                  <c:v>46113</c:v>
                </c:pt>
                <c:pt idx="160">
                  <c:v>46143</c:v>
                </c:pt>
                <c:pt idx="161">
                  <c:v>46174</c:v>
                </c:pt>
                <c:pt idx="162">
                  <c:v>46204</c:v>
                </c:pt>
                <c:pt idx="163">
                  <c:v>46235</c:v>
                </c:pt>
                <c:pt idx="164">
                  <c:v>46266</c:v>
                </c:pt>
                <c:pt idx="165">
                  <c:v>46296</c:v>
                </c:pt>
                <c:pt idx="166">
                  <c:v>46327</c:v>
                </c:pt>
                <c:pt idx="167">
                  <c:v>46357</c:v>
                </c:pt>
                <c:pt idx="168">
                  <c:v>46388</c:v>
                </c:pt>
                <c:pt idx="169">
                  <c:v>46419</c:v>
                </c:pt>
                <c:pt idx="170">
                  <c:v>46447</c:v>
                </c:pt>
                <c:pt idx="171">
                  <c:v>46478</c:v>
                </c:pt>
                <c:pt idx="172">
                  <c:v>46508</c:v>
                </c:pt>
                <c:pt idx="173">
                  <c:v>46539</c:v>
                </c:pt>
                <c:pt idx="174">
                  <c:v>46569</c:v>
                </c:pt>
                <c:pt idx="175">
                  <c:v>46600</c:v>
                </c:pt>
                <c:pt idx="176">
                  <c:v>46631</c:v>
                </c:pt>
                <c:pt idx="177">
                  <c:v>46661</c:v>
                </c:pt>
                <c:pt idx="178">
                  <c:v>46692</c:v>
                </c:pt>
                <c:pt idx="179">
                  <c:v>46722</c:v>
                </c:pt>
                <c:pt idx="180">
                  <c:v>46753</c:v>
                </c:pt>
                <c:pt idx="181">
                  <c:v>46784</c:v>
                </c:pt>
                <c:pt idx="182">
                  <c:v>46813</c:v>
                </c:pt>
                <c:pt idx="183">
                  <c:v>46844</c:v>
                </c:pt>
                <c:pt idx="184">
                  <c:v>46874</c:v>
                </c:pt>
                <c:pt idx="185">
                  <c:v>46905</c:v>
                </c:pt>
                <c:pt idx="186">
                  <c:v>46935</c:v>
                </c:pt>
                <c:pt idx="187">
                  <c:v>46966</c:v>
                </c:pt>
                <c:pt idx="188">
                  <c:v>46997</c:v>
                </c:pt>
                <c:pt idx="189">
                  <c:v>47027</c:v>
                </c:pt>
                <c:pt idx="190">
                  <c:v>47058</c:v>
                </c:pt>
                <c:pt idx="191">
                  <c:v>47088</c:v>
                </c:pt>
                <c:pt idx="192">
                  <c:v>47119</c:v>
                </c:pt>
                <c:pt idx="193">
                  <c:v>47150</c:v>
                </c:pt>
                <c:pt idx="194">
                  <c:v>47178</c:v>
                </c:pt>
                <c:pt idx="195">
                  <c:v>47209</c:v>
                </c:pt>
                <c:pt idx="196">
                  <c:v>47239</c:v>
                </c:pt>
                <c:pt idx="197">
                  <c:v>47270</c:v>
                </c:pt>
                <c:pt idx="198">
                  <c:v>47300</c:v>
                </c:pt>
                <c:pt idx="199">
                  <c:v>47331</c:v>
                </c:pt>
                <c:pt idx="200">
                  <c:v>47362</c:v>
                </c:pt>
                <c:pt idx="201">
                  <c:v>47392</c:v>
                </c:pt>
                <c:pt idx="202">
                  <c:v>47423</c:v>
                </c:pt>
                <c:pt idx="203">
                  <c:v>47453</c:v>
                </c:pt>
                <c:pt idx="204">
                  <c:v>47484</c:v>
                </c:pt>
                <c:pt idx="205">
                  <c:v>47515</c:v>
                </c:pt>
                <c:pt idx="206">
                  <c:v>47543</c:v>
                </c:pt>
                <c:pt idx="207">
                  <c:v>47574</c:v>
                </c:pt>
                <c:pt idx="208">
                  <c:v>47604</c:v>
                </c:pt>
                <c:pt idx="209">
                  <c:v>47635</c:v>
                </c:pt>
                <c:pt idx="210">
                  <c:v>47665</c:v>
                </c:pt>
                <c:pt idx="211">
                  <c:v>47696</c:v>
                </c:pt>
                <c:pt idx="212">
                  <c:v>47727</c:v>
                </c:pt>
                <c:pt idx="213">
                  <c:v>47757</c:v>
                </c:pt>
                <c:pt idx="214">
                  <c:v>47788</c:v>
                </c:pt>
                <c:pt idx="215">
                  <c:v>47818</c:v>
                </c:pt>
                <c:pt idx="216">
                  <c:v>47849</c:v>
                </c:pt>
                <c:pt idx="217">
                  <c:v>47880</c:v>
                </c:pt>
                <c:pt idx="218">
                  <c:v>47908</c:v>
                </c:pt>
                <c:pt idx="219">
                  <c:v>47939</c:v>
                </c:pt>
                <c:pt idx="220">
                  <c:v>47969</c:v>
                </c:pt>
                <c:pt idx="221">
                  <c:v>48000</c:v>
                </c:pt>
                <c:pt idx="222">
                  <c:v>48030</c:v>
                </c:pt>
                <c:pt idx="223">
                  <c:v>48061</c:v>
                </c:pt>
                <c:pt idx="224">
                  <c:v>48092</c:v>
                </c:pt>
                <c:pt idx="225">
                  <c:v>48122</c:v>
                </c:pt>
                <c:pt idx="226">
                  <c:v>48153</c:v>
                </c:pt>
                <c:pt idx="227">
                  <c:v>48183</c:v>
                </c:pt>
                <c:pt idx="228">
                  <c:v>48214</c:v>
                </c:pt>
                <c:pt idx="229">
                  <c:v>48245</c:v>
                </c:pt>
                <c:pt idx="230">
                  <c:v>48274</c:v>
                </c:pt>
                <c:pt idx="231">
                  <c:v>48305</c:v>
                </c:pt>
                <c:pt idx="232">
                  <c:v>48335</c:v>
                </c:pt>
                <c:pt idx="233">
                  <c:v>48366</c:v>
                </c:pt>
                <c:pt idx="234">
                  <c:v>48396</c:v>
                </c:pt>
                <c:pt idx="235">
                  <c:v>48427</c:v>
                </c:pt>
                <c:pt idx="236">
                  <c:v>48458</c:v>
                </c:pt>
                <c:pt idx="237">
                  <c:v>48488</c:v>
                </c:pt>
                <c:pt idx="238">
                  <c:v>48519</c:v>
                </c:pt>
                <c:pt idx="239">
                  <c:v>48549</c:v>
                </c:pt>
                <c:pt idx="240">
                  <c:v>48580</c:v>
                </c:pt>
                <c:pt idx="241">
                  <c:v>48611</c:v>
                </c:pt>
                <c:pt idx="242">
                  <c:v>48639</c:v>
                </c:pt>
                <c:pt idx="243">
                  <c:v>48670</c:v>
                </c:pt>
                <c:pt idx="244">
                  <c:v>48700</c:v>
                </c:pt>
                <c:pt idx="245">
                  <c:v>48731</c:v>
                </c:pt>
                <c:pt idx="246">
                  <c:v>48761</c:v>
                </c:pt>
                <c:pt idx="247">
                  <c:v>48792</c:v>
                </c:pt>
                <c:pt idx="248">
                  <c:v>48823</c:v>
                </c:pt>
                <c:pt idx="249">
                  <c:v>48853</c:v>
                </c:pt>
                <c:pt idx="250">
                  <c:v>48884</c:v>
                </c:pt>
                <c:pt idx="251">
                  <c:v>48914</c:v>
                </c:pt>
                <c:pt idx="252">
                  <c:v>48945</c:v>
                </c:pt>
                <c:pt idx="253">
                  <c:v>48976</c:v>
                </c:pt>
                <c:pt idx="254">
                  <c:v>49004</c:v>
                </c:pt>
                <c:pt idx="255">
                  <c:v>49035</c:v>
                </c:pt>
                <c:pt idx="256">
                  <c:v>49065</c:v>
                </c:pt>
                <c:pt idx="257">
                  <c:v>49096</c:v>
                </c:pt>
                <c:pt idx="258">
                  <c:v>49126</c:v>
                </c:pt>
                <c:pt idx="259">
                  <c:v>49157</c:v>
                </c:pt>
                <c:pt idx="260">
                  <c:v>49188</c:v>
                </c:pt>
                <c:pt idx="261">
                  <c:v>49218</c:v>
                </c:pt>
                <c:pt idx="262">
                  <c:v>49249</c:v>
                </c:pt>
                <c:pt idx="263">
                  <c:v>49279</c:v>
                </c:pt>
                <c:pt idx="264">
                  <c:v>49310</c:v>
                </c:pt>
                <c:pt idx="265">
                  <c:v>49341</c:v>
                </c:pt>
                <c:pt idx="266">
                  <c:v>49369</c:v>
                </c:pt>
                <c:pt idx="267">
                  <c:v>49400</c:v>
                </c:pt>
                <c:pt idx="268">
                  <c:v>49430</c:v>
                </c:pt>
                <c:pt idx="269">
                  <c:v>49461</c:v>
                </c:pt>
                <c:pt idx="270">
                  <c:v>49491</c:v>
                </c:pt>
                <c:pt idx="271">
                  <c:v>49522</c:v>
                </c:pt>
                <c:pt idx="272">
                  <c:v>49553</c:v>
                </c:pt>
                <c:pt idx="273">
                  <c:v>49583</c:v>
                </c:pt>
                <c:pt idx="274">
                  <c:v>49614</c:v>
                </c:pt>
                <c:pt idx="275">
                  <c:v>49644</c:v>
                </c:pt>
                <c:pt idx="276">
                  <c:v>49675</c:v>
                </c:pt>
                <c:pt idx="277">
                  <c:v>49706</c:v>
                </c:pt>
                <c:pt idx="278">
                  <c:v>49735</c:v>
                </c:pt>
                <c:pt idx="279">
                  <c:v>49766</c:v>
                </c:pt>
                <c:pt idx="280">
                  <c:v>49796</c:v>
                </c:pt>
                <c:pt idx="281">
                  <c:v>49827</c:v>
                </c:pt>
                <c:pt idx="282">
                  <c:v>49857</c:v>
                </c:pt>
                <c:pt idx="283">
                  <c:v>49888</c:v>
                </c:pt>
                <c:pt idx="284">
                  <c:v>49919</c:v>
                </c:pt>
                <c:pt idx="285">
                  <c:v>49949</c:v>
                </c:pt>
                <c:pt idx="286">
                  <c:v>49980</c:v>
                </c:pt>
                <c:pt idx="287">
                  <c:v>50010</c:v>
                </c:pt>
              </c:numCache>
            </c:numRef>
          </c:cat>
          <c:val>
            <c:numRef>
              <c:f>'Расчёт (ТН)'!$Q$6:$Q$293</c:f>
              <c:numCache>
                <c:formatCode>#\ ##0;;</c:formatCode>
                <c:ptCount val="28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numCache>
            </c:numRef>
          </c:val>
          <c:smooth val="0"/>
          <c:extLst>
            <c:ext xmlns:c16="http://schemas.microsoft.com/office/drawing/2014/chart" uri="{C3380CC4-5D6E-409C-BE32-E72D297353CC}">
              <c16:uniqueId val="{00000001-830A-482A-9CBF-D84E8A7C2F22}"/>
            </c:ext>
          </c:extLst>
        </c:ser>
        <c:dLbls>
          <c:showLegendKey val="0"/>
          <c:showVal val="0"/>
          <c:showCatName val="0"/>
          <c:showSerName val="0"/>
          <c:showPercent val="0"/>
          <c:showBubbleSize val="0"/>
        </c:dLbls>
        <c:smooth val="0"/>
        <c:axId val="258919040"/>
        <c:axId val="258752896"/>
      </c:lineChart>
      <c:dateAx>
        <c:axId val="258919040"/>
        <c:scaling>
          <c:orientation val="minMax"/>
        </c:scaling>
        <c:delete val="0"/>
        <c:axPos val="b"/>
        <c:numFmt formatCode="mmm\-yy" sourceLinked="1"/>
        <c:majorTickMark val="out"/>
        <c:minorTickMark val="none"/>
        <c:tickLblPos val="nextTo"/>
        <c:crossAx val="258752896"/>
        <c:crosses val="autoZero"/>
        <c:auto val="1"/>
        <c:lblOffset val="100"/>
        <c:baseTimeUnit val="months"/>
        <c:majorUnit val="12"/>
      </c:dateAx>
      <c:valAx>
        <c:axId val="258752896"/>
        <c:scaling>
          <c:orientation val="minMax"/>
        </c:scaling>
        <c:delete val="0"/>
        <c:axPos val="l"/>
        <c:majorGridlines/>
        <c:numFmt formatCode="#\ ##0;;" sourceLinked="1"/>
        <c:majorTickMark val="out"/>
        <c:minorTickMark val="none"/>
        <c:tickLblPos val="nextTo"/>
        <c:crossAx val="258919040"/>
        <c:crosses val="autoZero"/>
        <c:crossBetween val="between"/>
      </c:valAx>
    </c:plotArea>
    <c:legend>
      <c:legendPos val="b"/>
      <c:overlay val="0"/>
    </c:legend>
    <c:plotVisOnly val="1"/>
    <c:dispBlanksAs val="gap"/>
    <c:showDLblsOverMax val="0"/>
  </c:chart>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'Расчет нагрузки'!$J$1</c:f>
              <c:strCache>
                <c:ptCount val="1"/>
                <c:pt idx="0">
                  <c:v>Доля МТ вх
на РД</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'Расчет нагрузки'!$C$2:$C$289</c:f>
              <c:numCache>
                <c:formatCode>mmm\-yy</c:formatCode>
                <c:ptCount val="288"/>
                <c:pt idx="0">
                  <c:v>41275</c:v>
                </c:pt>
                <c:pt idx="1">
                  <c:v>41306</c:v>
                </c:pt>
                <c:pt idx="2">
                  <c:v>41334</c:v>
                </c:pt>
                <c:pt idx="3">
                  <c:v>41365</c:v>
                </c:pt>
                <c:pt idx="4">
                  <c:v>41395</c:v>
                </c:pt>
                <c:pt idx="5">
                  <c:v>41426</c:v>
                </c:pt>
                <c:pt idx="6">
                  <c:v>41456</c:v>
                </c:pt>
                <c:pt idx="7">
                  <c:v>41487</c:v>
                </c:pt>
                <c:pt idx="8">
                  <c:v>41518</c:v>
                </c:pt>
                <c:pt idx="9">
                  <c:v>41548</c:v>
                </c:pt>
                <c:pt idx="10">
                  <c:v>41579</c:v>
                </c:pt>
                <c:pt idx="11">
                  <c:v>41609</c:v>
                </c:pt>
                <c:pt idx="12">
                  <c:v>41640</c:v>
                </c:pt>
                <c:pt idx="13">
                  <c:v>41671</c:v>
                </c:pt>
                <c:pt idx="14">
                  <c:v>41699</c:v>
                </c:pt>
                <c:pt idx="15">
                  <c:v>41730</c:v>
                </c:pt>
                <c:pt idx="16">
                  <c:v>41760</c:v>
                </c:pt>
                <c:pt idx="17">
                  <c:v>41791</c:v>
                </c:pt>
                <c:pt idx="18">
                  <c:v>41821</c:v>
                </c:pt>
                <c:pt idx="19">
                  <c:v>41852</c:v>
                </c:pt>
                <c:pt idx="20">
                  <c:v>41883</c:v>
                </c:pt>
                <c:pt idx="21">
                  <c:v>41913</c:v>
                </c:pt>
                <c:pt idx="22">
                  <c:v>41944</c:v>
                </c:pt>
                <c:pt idx="23">
                  <c:v>41974</c:v>
                </c:pt>
                <c:pt idx="24">
                  <c:v>42005</c:v>
                </c:pt>
                <c:pt idx="25">
                  <c:v>42036</c:v>
                </c:pt>
                <c:pt idx="26">
                  <c:v>42064</c:v>
                </c:pt>
                <c:pt idx="27">
                  <c:v>42095</c:v>
                </c:pt>
                <c:pt idx="28">
                  <c:v>42125</c:v>
                </c:pt>
                <c:pt idx="29">
                  <c:v>42156</c:v>
                </c:pt>
                <c:pt idx="30">
                  <c:v>42186</c:v>
                </c:pt>
                <c:pt idx="31">
                  <c:v>42217</c:v>
                </c:pt>
                <c:pt idx="32">
                  <c:v>42248</c:v>
                </c:pt>
                <c:pt idx="33">
                  <c:v>42278</c:v>
                </c:pt>
                <c:pt idx="34">
                  <c:v>42309</c:v>
                </c:pt>
                <c:pt idx="35">
                  <c:v>42339</c:v>
                </c:pt>
                <c:pt idx="36">
                  <c:v>42370</c:v>
                </c:pt>
                <c:pt idx="37">
                  <c:v>42401</c:v>
                </c:pt>
                <c:pt idx="38">
                  <c:v>42430</c:v>
                </c:pt>
                <c:pt idx="39">
                  <c:v>42461</c:v>
                </c:pt>
                <c:pt idx="40">
                  <c:v>42491</c:v>
                </c:pt>
                <c:pt idx="41">
                  <c:v>42522</c:v>
                </c:pt>
                <c:pt idx="42">
                  <c:v>42552</c:v>
                </c:pt>
                <c:pt idx="43">
                  <c:v>42583</c:v>
                </c:pt>
                <c:pt idx="44">
                  <c:v>42614</c:v>
                </c:pt>
                <c:pt idx="45">
                  <c:v>42644</c:v>
                </c:pt>
                <c:pt idx="46">
                  <c:v>42675</c:v>
                </c:pt>
                <c:pt idx="47">
                  <c:v>42705</c:v>
                </c:pt>
                <c:pt idx="48">
                  <c:v>42736</c:v>
                </c:pt>
                <c:pt idx="49">
                  <c:v>42767</c:v>
                </c:pt>
                <c:pt idx="50">
                  <c:v>42795</c:v>
                </c:pt>
                <c:pt idx="51">
                  <c:v>42826</c:v>
                </c:pt>
                <c:pt idx="52">
                  <c:v>42856</c:v>
                </c:pt>
                <c:pt idx="53">
                  <c:v>42887</c:v>
                </c:pt>
                <c:pt idx="54">
                  <c:v>42917</c:v>
                </c:pt>
                <c:pt idx="55">
                  <c:v>42948</c:v>
                </c:pt>
                <c:pt idx="56">
                  <c:v>42979</c:v>
                </c:pt>
                <c:pt idx="57">
                  <c:v>43009</c:v>
                </c:pt>
                <c:pt idx="58">
                  <c:v>43040</c:v>
                </c:pt>
                <c:pt idx="59">
                  <c:v>43070</c:v>
                </c:pt>
                <c:pt idx="60">
                  <c:v>43101</c:v>
                </c:pt>
                <c:pt idx="61">
                  <c:v>43132</c:v>
                </c:pt>
                <c:pt idx="62">
                  <c:v>43160</c:v>
                </c:pt>
                <c:pt idx="63">
                  <c:v>43191</c:v>
                </c:pt>
                <c:pt idx="64">
                  <c:v>43221</c:v>
                </c:pt>
                <c:pt idx="65">
                  <c:v>43252</c:v>
                </c:pt>
                <c:pt idx="66">
                  <c:v>43282</c:v>
                </c:pt>
                <c:pt idx="67">
                  <c:v>43313</c:v>
                </c:pt>
                <c:pt idx="68">
                  <c:v>43344</c:v>
                </c:pt>
                <c:pt idx="69">
                  <c:v>43374</c:v>
                </c:pt>
                <c:pt idx="70">
                  <c:v>43405</c:v>
                </c:pt>
                <c:pt idx="71">
                  <c:v>43435</c:v>
                </c:pt>
                <c:pt idx="72">
                  <c:v>43466</c:v>
                </c:pt>
                <c:pt idx="73">
                  <c:v>43497</c:v>
                </c:pt>
                <c:pt idx="74">
                  <c:v>43525</c:v>
                </c:pt>
                <c:pt idx="75">
                  <c:v>43556</c:v>
                </c:pt>
                <c:pt idx="76">
                  <c:v>43586</c:v>
                </c:pt>
                <c:pt idx="77">
                  <c:v>43617</c:v>
                </c:pt>
                <c:pt idx="78">
                  <c:v>43647</c:v>
                </c:pt>
                <c:pt idx="79">
                  <c:v>43678</c:v>
                </c:pt>
                <c:pt idx="80">
                  <c:v>43709</c:v>
                </c:pt>
                <c:pt idx="81">
                  <c:v>43739</c:v>
                </c:pt>
                <c:pt idx="82">
                  <c:v>43770</c:v>
                </c:pt>
                <c:pt idx="83">
                  <c:v>43800</c:v>
                </c:pt>
                <c:pt idx="84">
                  <c:v>43831</c:v>
                </c:pt>
                <c:pt idx="85">
                  <c:v>43862</c:v>
                </c:pt>
                <c:pt idx="86">
                  <c:v>43891</c:v>
                </c:pt>
                <c:pt idx="87">
                  <c:v>43922</c:v>
                </c:pt>
                <c:pt idx="88">
                  <c:v>43952</c:v>
                </c:pt>
                <c:pt idx="89">
                  <c:v>43983</c:v>
                </c:pt>
                <c:pt idx="90">
                  <c:v>44013</c:v>
                </c:pt>
                <c:pt idx="91">
                  <c:v>44044</c:v>
                </c:pt>
                <c:pt idx="92">
                  <c:v>44075</c:v>
                </c:pt>
                <c:pt idx="93">
                  <c:v>44105</c:v>
                </c:pt>
                <c:pt idx="94">
                  <c:v>44136</c:v>
                </c:pt>
                <c:pt idx="95">
                  <c:v>44166</c:v>
                </c:pt>
                <c:pt idx="96">
                  <c:v>44197</c:v>
                </c:pt>
                <c:pt idx="97">
                  <c:v>44228</c:v>
                </c:pt>
                <c:pt idx="98">
                  <c:v>44256</c:v>
                </c:pt>
                <c:pt idx="99">
                  <c:v>44287</c:v>
                </c:pt>
                <c:pt idx="100">
                  <c:v>44317</c:v>
                </c:pt>
                <c:pt idx="101">
                  <c:v>44348</c:v>
                </c:pt>
                <c:pt idx="102">
                  <c:v>44378</c:v>
                </c:pt>
                <c:pt idx="103">
                  <c:v>44409</c:v>
                </c:pt>
                <c:pt idx="104">
                  <c:v>44440</c:v>
                </c:pt>
                <c:pt idx="105">
                  <c:v>44470</c:v>
                </c:pt>
                <c:pt idx="106">
                  <c:v>44501</c:v>
                </c:pt>
                <c:pt idx="107">
                  <c:v>44531</c:v>
                </c:pt>
                <c:pt idx="108">
                  <c:v>44562</c:v>
                </c:pt>
                <c:pt idx="109">
                  <c:v>44593</c:v>
                </c:pt>
                <c:pt idx="110">
                  <c:v>44621</c:v>
                </c:pt>
                <c:pt idx="111">
                  <c:v>44652</c:v>
                </c:pt>
                <c:pt idx="112">
                  <c:v>44682</c:v>
                </c:pt>
                <c:pt idx="113">
                  <c:v>44713</c:v>
                </c:pt>
                <c:pt idx="114">
                  <c:v>44743</c:v>
                </c:pt>
                <c:pt idx="115">
                  <c:v>44774</c:v>
                </c:pt>
                <c:pt idx="116">
                  <c:v>44805</c:v>
                </c:pt>
                <c:pt idx="117">
                  <c:v>44835</c:v>
                </c:pt>
                <c:pt idx="118">
                  <c:v>44866</c:v>
                </c:pt>
                <c:pt idx="119">
                  <c:v>44896</c:v>
                </c:pt>
                <c:pt idx="120">
                  <c:v>44927</c:v>
                </c:pt>
                <c:pt idx="121">
                  <c:v>44958</c:v>
                </c:pt>
                <c:pt idx="122">
                  <c:v>44986</c:v>
                </c:pt>
                <c:pt idx="123">
                  <c:v>45017</c:v>
                </c:pt>
                <c:pt idx="124">
                  <c:v>45047</c:v>
                </c:pt>
                <c:pt idx="125">
                  <c:v>45078</c:v>
                </c:pt>
                <c:pt idx="126">
                  <c:v>45108</c:v>
                </c:pt>
                <c:pt idx="127">
                  <c:v>45139</c:v>
                </c:pt>
                <c:pt idx="128">
                  <c:v>45170</c:v>
                </c:pt>
                <c:pt idx="129">
                  <c:v>45200</c:v>
                </c:pt>
                <c:pt idx="130">
                  <c:v>45231</c:v>
                </c:pt>
                <c:pt idx="131">
                  <c:v>45261</c:v>
                </c:pt>
                <c:pt idx="132">
                  <c:v>45292</c:v>
                </c:pt>
                <c:pt idx="133">
                  <c:v>45323</c:v>
                </c:pt>
                <c:pt idx="134">
                  <c:v>45352</c:v>
                </c:pt>
                <c:pt idx="135">
                  <c:v>45383</c:v>
                </c:pt>
                <c:pt idx="136">
                  <c:v>45413</c:v>
                </c:pt>
                <c:pt idx="137">
                  <c:v>45444</c:v>
                </c:pt>
                <c:pt idx="138">
                  <c:v>45474</c:v>
                </c:pt>
                <c:pt idx="139">
                  <c:v>45505</c:v>
                </c:pt>
                <c:pt idx="140">
                  <c:v>45536</c:v>
                </c:pt>
                <c:pt idx="141">
                  <c:v>45566</c:v>
                </c:pt>
                <c:pt idx="142">
                  <c:v>45597</c:v>
                </c:pt>
                <c:pt idx="143">
                  <c:v>45627</c:v>
                </c:pt>
                <c:pt idx="144">
                  <c:v>45658</c:v>
                </c:pt>
                <c:pt idx="145">
                  <c:v>45689</c:v>
                </c:pt>
                <c:pt idx="146">
                  <c:v>45717</c:v>
                </c:pt>
                <c:pt idx="147">
                  <c:v>45748</c:v>
                </c:pt>
                <c:pt idx="148">
                  <c:v>45778</c:v>
                </c:pt>
                <c:pt idx="149">
                  <c:v>45809</c:v>
                </c:pt>
                <c:pt idx="150">
                  <c:v>45839</c:v>
                </c:pt>
                <c:pt idx="151">
                  <c:v>45870</c:v>
                </c:pt>
                <c:pt idx="152">
                  <c:v>45901</c:v>
                </c:pt>
                <c:pt idx="153">
                  <c:v>45931</c:v>
                </c:pt>
                <c:pt idx="154">
                  <c:v>45962</c:v>
                </c:pt>
                <c:pt idx="155">
                  <c:v>45992</c:v>
                </c:pt>
                <c:pt idx="156">
                  <c:v>46023</c:v>
                </c:pt>
                <c:pt idx="157">
                  <c:v>46054</c:v>
                </c:pt>
                <c:pt idx="158">
                  <c:v>46082</c:v>
                </c:pt>
                <c:pt idx="159">
                  <c:v>46113</c:v>
                </c:pt>
                <c:pt idx="160">
                  <c:v>46143</c:v>
                </c:pt>
                <c:pt idx="161">
                  <c:v>46174</c:v>
                </c:pt>
                <c:pt idx="162">
                  <c:v>46204</c:v>
                </c:pt>
                <c:pt idx="163">
                  <c:v>46235</c:v>
                </c:pt>
                <c:pt idx="164">
                  <c:v>46266</c:v>
                </c:pt>
                <c:pt idx="165">
                  <c:v>46296</c:v>
                </c:pt>
                <c:pt idx="166">
                  <c:v>46327</c:v>
                </c:pt>
                <c:pt idx="167">
                  <c:v>46357</c:v>
                </c:pt>
                <c:pt idx="168">
                  <c:v>46388</c:v>
                </c:pt>
                <c:pt idx="169">
                  <c:v>46419</c:v>
                </c:pt>
                <c:pt idx="170">
                  <c:v>46447</c:v>
                </c:pt>
                <c:pt idx="171">
                  <c:v>46478</c:v>
                </c:pt>
                <c:pt idx="172">
                  <c:v>46508</c:v>
                </c:pt>
                <c:pt idx="173">
                  <c:v>46539</c:v>
                </c:pt>
                <c:pt idx="174">
                  <c:v>46569</c:v>
                </c:pt>
                <c:pt idx="175">
                  <c:v>46600</c:v>
                </c:pt>
                <c:pt idx="176">
                  <c:v>46631</c:v>
                </c:pt>
                <c:pt idx="177">
                  <c:v>46661</c:v>
                </c:pt>
                <c:pt idx="178">
                  <c:v>46692</c:v>
                </c:pt>
                <c:pt idx="179">
                  <c:v>46722</c:v>
                </c:pt>
                <c:pt idx="180">
                  <c:v>46753</c:v>
                </c:pt>
                <c:pt idx="181">
                  <c:v>46784</c:v>
                </c:pt>
                <c:pt idx="182">
                  <c:v>46813</c:v>
                </c:pt>
                <c:pt idx="183">
                  <c:v>46844</c:v>
                </c:pt>
                <c:pt idx="184">
                  <c:v>46874</c:v>
                </c:pt>
                <c:pt idx="185">
                  <c:v>46905</c:v>
                </c:pt>
                <c:pt idx="186">
                  <c:v>46935</c:v>
                </c:pt>
                <c:pt idx="187">
                  <c:v>46966</c:v>
                </c:pt>
                <c:pt idx="188">
                  <c:v>46997</c:v>
                </c:pt>
                <c:pt idx="189">
                  <c:v>47027</c:v>
                </c:pt>
                <c:pt idx="190">
                  <c:v>47058</c:v>
                </c:pt>
                <c:pt idx="191">
                  <c:v>47088</c:v>
                </c:pt>
                <c:pt idx="192">
                  <c:v>47119</c:v>
                </c:pt>
                <c:pt idx="193">
                  <c:v>47150</c:v>
                </c:pt>
                <c:pt idx="194">
                  <c:v>47178</c:v>
                </c:pt>
                <c:pt idx="195">
                  <c:v>47209</c:v>
                </c:pt>
                <c:pt idx="196">
                  <c:v>47239</c:v>
                </c:pt>
                <c:pt idx="197">
                  <c:v>47270</c:v>
                </c:pt>
                <c:pt idx="198">
                  <c:v>47300</c:v>
                </c:pt>
                <c:pt idx="199">
                  <c:v>47331</c:v>
                </c:pt>
                <c:pt idx="200">
                  <c:v>47362</c:v>
                </c:pt>
                <c:pt idx="201">
                  <c:v>47392</c:v>
                </c:pt>
                <c:pt idx="202">
                  <c:v>47423</c:v>
                </c:pt>
                <c:pt idx="203">
                  <c:v>47453</c:v>
                </c:pt>
                <c:pt idx="204">
                  <c:v>47484</c:v>
                </c:pt>
                <c:pt idx="205">
                  <c:v>47515</c:v>
                </c:pt>
                <c:pt idx="206">
                  <c:v>47543</c:v>
                </c:pt>
                <c:pt idx="207">
                  <c:v>47574</c:v>
                </c:pt>
                <c:pt idx="208">
                  <c:v>47604</c:v>
                </c:pt>
                <c:pt idx="209">
                  <c:v>47635</c:v>
                </c:pt>
                <c:pt idx="210">
                  <c:v>47665</c:v>
                </c:pt>
                <c:pt idx="211">
                  <c:v>47696</c:v>
                </c:pt>
                <c:pt idx="212">
                  <c:v>47727</c:v>
                </c:pt>
                <c:pt idx="213">
                  <c:v>47757</c:v>
                </c:pt>
                <c:pt idx="214">
                  <c:v>47788</c:v>
                </c:pt>
                <c:pt idx="215">
                  <c:v>47818</c:v>
                </c:pt>
                <c:pt idx="216">
                  <c:v>47849</c:v>
                </c:pt>
                <c:pt idx="217">
                  <c:v>47880</c:v>
                </c:pt>
                <c:pt idx="218">
                  <c:v>47908</c:v>
                </c:pt>
                <c:pt idx="219">
                  <c:v>47939</c:v>
                </c:pt>
                <c:pt idx="220">
                  <c:v>47969</c:v>
                </c:pt>
                <c:pt idx="221">
                  <c:v>48000</c:v>
                </c:pt>
                <c:pt idx="222">
                  <c:v>48030</c:v>
                </c:pt>
                <c:pt idx="223">
                  <c:v>48061</c:v>
                </c:pt>
                <c:pt idx="224">
                  <c:v>48092</c:v>
                </c:pt>
                <c:pt idx="225">
                  <c:v>48122</c:v>
                </c:pt>
                <c:pt idx="226">
                  <c:v>48153</c:v>
                </c:pt>
                <c:pt idx="227">
                  <c:v>48183</c:v>
                </c:pt>
                <c:pt idx="228">
                  <c:v>48214</c:v>
                </c:pt>
                <c:pt idx="229">
                  <c:v>48245</c:v>
                </c:pt>
                <c:pt idx="230">
                  <c:v>48274</c:v>
                </c:pt>
                <c:pt idx="231">
                  <c:v>48305</c:v>
                </c:pt>
                <c:pt idx="232">
                  <c:v>48335</c:v>
                </c:pt>
                <c:pt idx="233">
                  <c:v>48366</c:v>
                </c:pt>
                <c:pt idx="234">
                  <c:v>48396</c:v>
                </c:pt>
                <c:pt idx="235">
                  <c:v>48427</c:v>
                </c:pt>
                <c:pt idx="236">
                  <c:v>48458</c:v>
                </c:pt>
                <c:pt idx="237">
                  <c:v>48488</c:v>
                </c:pt>
                <c:pt idx="238">
                  <c:v>48519</c:v>
                </c:pt>
                <c:pt idx="239">
                  <c:v>48549</c:v>
                </c:pt>
                <c:pt idx="240">
                  <c:v>48580</c:v>
                </c:pt>
                <c:pt idx="241">
                  <c:v>48611</c:v>
                </c:pt>
                <c:pt idx="242">
                  <c:v>48639</c:v>
                </c:pt>
                <c:pt idx="243">
                  <c:v>48670</c:v>
                </c:pt>
                <c:pt idx="244">
                  <c:v>48700</c:v>
                </c:pt>
                <c:pt idx="245">
                  <c:v>48731</c:v>
                </c:pt>
                <c:pt idx="246">
                  <c:v>48761</c:v>
                </c:pt>
                <c:pt idx="247">
                  <c:v>48792</c:v>
                </c:pt>
                <c:pt idx="248">
                  <c:v>48823</c:v>
                </c:pt>
                <c:pt idx="249">
                  <c:v>48853</c:v>
                </c:pt>
                <c:pt idx="250">
                  <c:v>48884</c:v>
                </c:pt>
                <c:pt idx="251">
                  <c:v>48914</c:v>
                </c:pt>
                <c:pt idx="252">
                  <c:v>48945</c:v>
                </c:pt>
                <c:pt idx="253">
                  <c:v>48976</c:v>
                </c:pt>
                <c:pt idx="254">
                  <c:v>49004</c:v>
                </c:pt>
                <c:pt idx="255">
                  <c:v>49035</c:v>
                </c:pt>
                <c:pt idx="256">
                  <c:v>49065</c:v>
                </c:pt>
                <c:pt idx="257">
                  <c:v>49096</c:v>
                </c:pt>
                <c:pt idx="258">
                  <c:v>49126</c:v>
                </c:pt>
                <c:pt idx="259">
                  <c:v>49157</c:v>
                </c:pt>
                <c:pt idx="260">
                  <c:v>49188</c:v>
                </c:pt>
                <c:pt idx="261">
                  <c:v>49218</c:v>
                </c:pt>
                <c:pt idx="262">
                  <c:v>49249</c:v>
                </c:pt>
                <c:pt idx="263">
                  <c:v>49279</c:v>
                </c:pt>
                <c:pt idx="264">
                  <c:v>49310</c:v>
                </c:pt>
                <c:pt idx="265">
                  <c:v>49341</c:v>
                </c:pt>
                <c:pt idx="266">
                  <c:v>49369</c:v>
                </c:pt>
                <c:pt idx="267">
                  <c:v>49400</c:v>
                </c:pt>
                <c:pt idx="268">
                  <c:v>49430</c:v>
                </c:pt>
                <c:pt idx="269">
                  <c:v>49461</c:v>
                </c:pt>
                <c:pt idx="270">
                  <c:v>49491</c:v>
                </c:pt>
                <c:pt idx="271">
                  <c:v>49522</c:v>
                </c:pt>
                <c:pt idx="272">
                  <c:v>49553</c:v>
                </c:pt>
                <c:pt idx="273">
                  <c:v>49583</c:v>
                </c:pt>
                <c:pt idx="274">
                  <c:v>49614</c:v>
                </c:pt>
                <c:pt idx="275">
                  <c:v>49644</c:v>
                </c:pt>
                <c:pt idx="276">
                  <c:v>49675</c:v>
                </c:pt>
                <c:pt idx="277">
                  <c:v>49706</c:v>
                </c:pt>
                <c:pt idx="278">
                  <c:v>49735</c:v>
                </c:pt>
                <c:pt idx="279">
                  <c:v>49766</c:v>
                </c:pt>
                <c:pt idx="280">
                  <c:v>49796</c:v>
                </c:pt>
                <c:pt idx="281">
                  <c:v>49827</c:v>
                </c:pt>
                <c:pt idx="282">
                  <c:v>49857</c:v>
                </c:pt>
                <c:pt idx="283">
                  <c:v>49888</c:v>
                </c:pt>
                <c:pt idx="284">
                  <c:v>49919</c:v>
                </c:pt>
                <c:pt idx="285">
                  <c:v>49949</c:v>
                </c:pt>
                <c:pt idx="286">
                  <c:v>49980</c:v>
                </c:pt>
                <c:pt idx="287">
                  <c:v>50010</c:v>
                </c:pt>
              </c:numCache>
            </c:numRef>
          </c:cat>
          <c:val>
            <c:numRef>
              <c:f>'Расчет нагрузки'!$J$2:$J$289</c:f>
              <c:numCache>
                <c:formatCode>#,##0.00</c:formatCode>
                <c:ptCount val="28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numCache>
            </c:numRef>
          </c:val>
          <c:smooth val="1"/>
          <c:extLst>
            <c:ext xmlns:c16="http://schemas.microsoft.com/office/drawing/2014/chart" uri="{C3380CC4-5D6E-409C-BE32-E72D297353CC}">
              <c16:uniqueId val="{00000000-0263-486A-9018-7A28BD90EF0B}"/>
            </c:ext>
          </c:extLst>
        </c:ser>
        <c:ser>
          <c:idx val="1"/>
          <c:order val="1"/>
          <c:tx>
            <c:strRef>
              <c:f>'Расчет нагрузки'!$I$1</c:f>
              <c:strCache>
                <c:ptCount val="1"/>
                <c:pt idx="0">
                  <c:v>Доля МТ исх
на РД</c:v>
                </c:pt>
              </c:strCache>
            </c:strRef>
          </c:tx>
          <c:spPr>
            <a:ln w="28575" cap="rnd">
              <a:solidFill>
                <a:srgbClr val="BF3633"/>
              </a:solidFill>
              <a:round/>
            </a:ln>
            <a:effectLst/>
          </c:spPr>
          <c:marker>
            <c:symbol val="circle"/>
            <c:size val="5"/>
            <c:spPr>
              <a:solidFill>
                <a:srgbClr val="BF3633"/>
              </a:solidFill>
              <a:ln w="9525">
                <a:solidFill>
                  <a:srgbClr val="BF3633"/>
                </a:solidFill>
              </a:ln>
              <a:effectLst/>
            </c:spPr>
          </c:marker>
          <c:cat>
            <c:numRef>
              <c:f>'Расчет нагрузки'!$C$2:$C$289</c:f>
              <c:numCache>
                <c:formatCode>mmm\-yy</c:formatCode>
                <c:ptCount val="288"/>
                <c:pt idx="0">
                  <c:v>41275</c:v>
                </c:pt>
                <c:pt idx="1">
                  <c:v>41306</c:v>
                </c:pt>
                <c:pt idx="2">
                  <c:v>41334</c:v>
                </c:pt>
                <c:pt idx="3">
                  <c:v>41365</c:v>
                </c:pt>
                <c:pt idx="4">
                  <c:v>41395</c:v>
                </c:pt>
                <c:pt idx="5">
                  <c:v>41426</c:v>
                </c:pt>
                <c:pt idx="6">
                  <c:v>41456</c:v>
                </c:pt>
                <c:pt idx="7">
                  <c:v>41487</c:v>
                </c:pt>
                <c:pt idx="8">
                  <c:v>41518</c:v>
                </c:pt>
                <c:pt idx="9">
                  <c:v>41548</c:v>
                </c:pt>
                <c:pt idx="10">
                  <c:v>41579</c:v>
                </c:pt>
                <c:pt idx="11">
                  <c:v>41609</c:v>
                </c:pt>
                <c:pt idx="12">
                  <c:v>41640</c:v>
                </c:pt>
                <c:pt idx="13">
                  <c:v>41671</c:v>
                </c:pt>
                <c:pt idx="14">
                  <c:v>41699</c:v>
                </c:pt>
                <c:pt idx="15">
                  <c:v>41730</c:v>
                </c:pt>
                <c:pt idx="16">
                  <c:v>41760</c:v>
                </c:pt>
                <c:pt idx="17">
                  <c:v>41791</c:v>
                </c:pt>
                <c:pt idx="18">
                  <c:v>41821</c:v>
                </c:pt>
                <c:pt idx="19">
                  <c:v>41852</c:v>
                </c:pt>
                <c:pt idx="20">
                  <c:v>41883</c:v>
                </c:pt>
                <c:pt idx="21">
                  <c:v>41913</c:v>
                </c:pt>
                <c:pt idx="22">
                  <c:v>41944</c:v>
                </c:pt>
                <c:pt idx="23">
                  <c:v>41974</c:v>
                </c:pt>
                <c:pt idx="24">
                  <c:v>42005</c:v>
                </c:pt>
                <c:pt idx="25">
                  <c:v>42036</c:v>
                </c:pt>
                <c:pt idx="26">
                  <c:v>42064</c:v>
                </c:pt>
                <c:pt idx="27">
                  <c:v>42095</c:v>
                </c:pt>
                <c:pt idx="28">
                  <c:v>42125</c:v>
                </c:pt>
                <c:pt idx="29">
                  <c:v>42156</c:v>
                </c:pt>
                <c:pt idx="30">
                  <c:v>42186</c:v>
                </c:pt>
                <c:pt idx="31">
                  <c:v>42217</c:v>
                </c:pt>
                <c:pt idx="32">
                  <c:v>42248</c:v>
                </c:pt>
                <c:pt idx="33">
                  <c:v>42278</c:v>
                </c:pt>
                <c:pt idx="34">
                  <c:v>42309</c:v>
                </c:pt>
                <c:pt idx="35">
                  <c:v>42339</c:v>
                </c:pt>
                <c:pt idx="36">
                  <c:v>42370</c:v>
                </c:pt>
                <c:pt idx="37">
                  <c:v>42401</c:v>
                </c:pt>
                <c:pt idx="38">
                  <c:v>42430</c:v>
                </c:pt>
                <c:pt idx="39">
                  <c:v>42461</c:v>
                </c:pt>
                <c:pt idx="40">
                  <c:v>42491</c:v>
                </c:pt>
                <c:pt idx="41">
                  <c:v>42522</c:v>
                </c:pt>
                <c:pt idx="42">
                  <c:v>42552</c:v>
                </c:pt>
                <c:pt idx="43">
                  <c:v>42583</c:v>
                </c:pt>
                <c:pt idx="44">
                  <c:v>42614</c:v>
                </c:pt>
                <c:pt idx="45">
                  <c:v>42644</c:v>
                </c:pt>
                <c:pt idx="46">
                  <c:v>42675</c:v>
                </c:pt>
                <c:pt idx="47">
                  <c:v>42705</c:v>
                </c:pt>
                <c:pt idx="48">
                  <c:v>42736</c:v>
                </c:pt>
                <c:pt idx="49">
                  <c:v>42767</c:v>
                </c:pt>
                <c:pt idx="50">
                  <c:v>42795</c:v>
                </c:pt>
                <c:pt idx="51">
                  <c:v>42826</c:v>
                </c:pt>
                <c:pt idx="52">
                  <c:v>42856</c:v>
                </c:pt>
                <c:pt idx="53">
                  <c:v>42887</c:v>
                </c:pt>
                <c:pt idx="54">
                  <c:v>42917</c:v>
                </c:pt>
                <c:pt idx="55">
                  <c:v>42948</c:v>
                </c:pt>
                <c:pt idx="56">
                  <c:v>42979</c:v>
                </c:pt>
                <c:pt idx="57">
                  <c:v>43009</c:v>
                </c:pt>
                <c:pt idx="58">
                  <c:v>43040</c:v>
                </c:pt>
                <c:pt idx="59">
                  <c:v>43070</c:v>
                </c:pt>
                <c:pt idx="60">
                  <c:v>43101</c:v>
                </c:pt>
                <c:pt idx="61">
                  <c:v>43132</c:v>
                </c:pt>
                <c:pt idx="62">
                  <c:v>43160</c:v>
                </c:pt>
                <c:pt idx="63">
                  <c:v>43191</c:v>
                </c:pt>
                <c:pt idx="64">
                  <c:v>43221</c:v>
                </c:pt>
                <c:pt idx="65">
                  <c:v>43252</c:v>
                </c:pt>
                <c:pt idx="66">
                  <c:v>43282</c:v>
                </c:pt>
                <c:pt idx="67">
                  <c:v>43313</c:v>
                </c:pt>
                <c:pt idx="68">
                  <c:v>43344</c:v>
                </c:pt>
                <c:pt idx="69">
                  <c:v>43374</c:v>
                </c:pt>
                <c:pt idx="70">
                  <c:v>43405</c:v>
                </c:pt>
                <c:pt idx="71">
                  <c:v>43435</c:v>
                </c:pt>
                <c:pt idx="72">
                  <c:v>43466</c:v>
                </c:pt>
                <c:pt idx="73">
                  <c:v>43497</c:v>
                </c:pt>
                <c:pt idx="74">
                  <c:v>43525</c:v>
                </c:pt>
                <c:pt idx="75">
                  <c:v>43556</c:v>
                </c:pt>
                <c:pt idx="76">
                  <c:v>43586</c:v>
                </c:pt>
                <c:pt idx="77">
                  <c:v>43617</c:v>
                </c:pt>
                <c:pt idx="78">
                  <c:v>43647</c:v>
                </c:pt>
                <c:pt idx="79">
                  <c:v>43678</c:v>
                </c:pt>
                <c:pt idx="80">
                  <c:v>43709</c:v>
                </c:pt>
                <c:pt idx="81">
                  <c:v>43739</c:v>
                </c:pt>
                <c:pt idx="82">
                  <c:v>43770</c:v>
                </c:pt>
                <c:pt idx="83">
                  <c:v>43800</c:v>
                </c:pt>
                <c:pt idx="84">
                  <c:v>43831</c:v>
                </c:pt>
                <c:pt idx="85">
                  <c:v>43862</c:v>
                </c:pt>
                <c:pt idx="86">
                  <c:v>43891</c:v>
                </c:pt>
                <c:pt idx="87">
                  <c:v>43922</c:v>
                </c:pt>
                <c:pt idx="88">
                  <c:v>43952</c:v>
                </c:pt>
                <c:pt idx="89">
                  <c:v>43983</c:v>
                </c:pt>
                <c:pt idx="90">
                  <c:v>44013</c:v>
                </c:pt>
                <c:pt idx="91">
                  <c:v>44044</c:v>
                </c:pt>
                <c:pt idx="92">
                  <c:v>44075</c:v>
                </c:pt>
                <c:pt idx="93">
                  <c:v>44105</c:v>
                </c:pt>
                <c:pt idx="94">
                  <c:v>44136</c:v>
                </c:pt>
                <c:pt idx="95">
                  <c:v>44166</c:v>
                </c:pt>
                <c:pt idx="96">
                  <c:v>44197</c:v>
                </c:pt>
                <c:pt idx="97">
                  <c:v>44228</c:v>
                </c:pt>
                <c:pt idx="98">
                  <c:v>44256</c:v>
                </c:pt>
                <c:pt idx="99">
                  <c:v>44287</c:v>
                </c:pt>
                <c:pt idx="100">
                  <c:v>44317</c:v>
                </c:pt>
                <c:pt idx="101">
                  <c:v>44348</c:v>
                </c:pt>
                <c:pt idx="102">
                  <c:v>44378</c:v>
                </c:pt>
                <c:pt idx="103">
                  <c:v>44409</c:v>
                </c:pt>
                <c:pt idx="104">
                  <c:v>44440</c:v>
                </c:pt>
                <c:pt idx="105">
                  <c:v>44470</c:v>
                </c:pt>
                <c:pt idx="106">
                  <c:v>44501</c:v>
                </c:pt>
                <c:pt idx="107">
                  <c:v>44531</c:v>
                </c:pt>
                <c:pt idx="108">
                  <c:v>44562</c:v>
                </c:pt>
                <c:pt idx="109">
                  <c:v>44593</c:v>
                </c:pt>
                <c:pt idx="110">
                  <c:v>44621</c:v>
                </c:pt>
                <c:pt idx="111">
                  <c:v>44652</c:v>
                </c:pt>
                <c:pt idx="112">
                  <c:v>44682</c:v>
                </c:pt>
                <c:pt idx="113">
                  <c:v>44713</c:v>
                </c:pt>
                <c:pt idx="114">
                  <c:v>44743</c:v>
                </c:pt>
                <c:pt idx="115">
                  <c:v>44774</c:v>
                </c:pt>
                <c:pt idx="116">
                  <c:v>44805</c:v>
                </c:pt>
                <c:pt idx="117">
                  <c:v>44835</c:v>
                </c:pt>
                <c:pt idx="118">
                  <c:v>44866</c:v>
                </c:pt>
                <c:pt idx="119">
                  <c:v>44896</c:v>
                </c:pt>
                <c:pt idx="120">
                  <c:v>44927</c:v>
                </c:pt>
                <c:pt idx="121">
                  <c:v>44958</c:v>
                </c:pt>
                <c:pt idx="122">
                  <c:v>44986</c:v>
                </c:pt>
                <c:pt idx="123">
                  <c:v>45017</c:v>
                </c:pt>
                <c:pt idx="124">
                  <c:v>45047</c:v>
                </c:pt>
                <c:pt idx="125">
                  <c:v>45078</c:v>
                </c:pt>
                <c:pt idx="126">
                  <c:v>45108</c:v>
                </c:pt>
                <c:pt idx="127">
                  <c:v>45139</c:v>
                </c:pt>
                <c:pt idx="128">
                  <c:v>45170</c:v>
                </c:pt>
                <c:pt idx="129">
                  <c:v>45200</c:v>
                </c:pt>
                <c:pt idx="130">
                  <c:v>45231</c:v>
                </c:pt>
                <c:pt idx="131">
                  <c:v>45261</c:v>
                </c:pt>
                <c:pt idx="132">
                  <c:v>45292</c:v>
                </c:pt>
                <c:pt idx="133">
                  <c:v>45323</c:v>
                </c:pt>
                <c:pt idx="134">
                  <c:v>45352</c:v>
                </c:pt>
                <c:pt idx="135">
                  <c:v>45383</c:v>
                </c:pt>
                <c:pt idx="136">
                  <c:v>45413</c:v>
                </c:pt>
                <c:pt idx="137">
                  <c:v>45444</c:v>
                </c:pt>
                <c:pt idx="138">
                  <c:v>45474</c:v>
                </c:pt>
                <c:pt idx="139">
                  <c:v>45505</c:v>
                </c:pt>
                <c:pt idx="140">
                  <c:v>45536</c:v>
                </c:pt>
                <c:pt idx="141">
                  <c:v>45566</c:v>
                </c:pt>
                <c:pt idx="142">
                  <c:v>45597</c:v>
                </c:pt>
                <c:pt idx="143">
                  <c:v>45627</c:v>
                </c:pt>
                <c:pt idx="144">
                  <c:v>45658</c:v>
                </c:pt>
                <c:pt idx="145">
                  <c:v>45689</c:v>
                </c:pt>
                <c:pt idx="146">
                  <c:v>45717</c:v>
                </c:pt>
                <c:pt idx="147">
                  <c:v>45748</c:v>
                </c:pt>
                <c:pt idx="148">
                  <c:v>45778</c:v>
                </c:pt>
                <c:pt idx="149">
                  <c:v>45809</c:v>
                </c:pt>
                <c:pt idx="150">
                  <c:v>45839</c:v>
                </c:pt>
                <c:pt idx="151">
                  <c:v>45870</c:v>
                </c:pt>
                <c:pt idx="152">
                  <c:v>45901</c:v>
                </c:pt>
                <c:pt idx="153">
                  <c:v>45931</c:v>
                </c:pt>
                <c:pt idx="154">
                  <c:v>45962</c:v>
                </c:pt>
                <c:pt idx="155">
                  <c:v>45992</c:v>
                </c:pt>
                <c:pt idx="156">
                  <c:v>46023</c:v>
                </c:pt>
                <c:pt idx="157">
                  <c:v>46054</c:v>
                </c:pt>
                <c:pt idx="158">
                  <c:v>46082</c:v>
                </c:pt>
                <c:pt idx="159">
                  <c:v>46113</c:v>
                </c:pt>
                <c:pt idx="160">
                  <c:v>46143</c:v>
                </c:pt>
                <c:pt idx="161">
                  <c:v>46174</c:v>
                </c:pt>
                <c:pt idx="162">
                  <c:v>46204</c:v>
                </c:pt>
                <c:pt idx="163">
                  <c:v>46235</c:v>
                </c:pt>
                <c:pt idx="164">
                  <c:v>46266</c:v>
                </c:pt>
                <c:pt idx="165">
                  <c:v>46296</c:v>
                </c:pt>
                <c:pt idx="166">
                  <c:v>46327</c:v>
                </c:pt>
                <c:pt idx="167">
                  <c:v>46357</c:v>
                </c:pt>
                <c:pt idx="168">
                  <c:v>46388</c:v>
                </c:pt>
                <c:pt idx="169">
                  <c:v>46419</c:v>
                </c:pt>
                <c:pt idx="170">
                  <c:v>46447</c:v>
                </c:pt>
                <c:pt idx="171">
                  <c:v>46478</c:v>
                </c:pt>
                <c:pt idx="172">
                  <c:v>46508</c:v>
                </c:pt>
                <c:pt idx="173">
                  <c:v>46539</c:v>
                </c:pt>
                <c:pt idx="174">
                  <c:v>46569</c:v>
                </c:pt>
                <c:pt idx="175">
                  <c:v>46600</c:v>
                </c:pt>
                <c:pt idx="176">
                  <c:v>46631</c:v>
                </c:pt>
                <c:pt idx="177">
                  <c:v>46661</c:v>
                </c:pt>
                <c:pt idx="178">
                  <c:v>46692</c:v>
                </c:pt>
                <c:pt idx="179">
                  <c:v>46722</c:v>
                </c:pt>
                <c:pt idx="180">
                  <c:v>46753</c:v>
                </c:pt>
                <c:pt idx="181">
                  <c:v>46784</c:v>
                </c:pt>
                <c:pt idx="182">
                  <c:v>46813</c:v>
                </c:pt>
                <c:pt idx="183">
                  <c:v>46844</c:v>
                </c:pt>
                <c:pt idx="184">
                  <c:v>46874</c:v>
                </c:pt>
                <c:pt idx="185">
                  <c:v>46905</c:v>
                </c:pt>
                <c:pt idx="186">
                  <c:v>46935</c:v>
                </c:pt>
                <c:pt idx="187">
                  <c:v>46966</c:v>
                </c:pt>
                <c:pt idx="188">
                  <c:v>46997</c:v>
                </c:pt>
                <c:pt idx="189">
                  <c:v>47027</c:v>
                </c:pt>
                <c:pt idx="190">
                  <c:v>47058</c:v>
                </c:pt>
                <c:pt idx="191">
                  <c:v>47088</c:v>
                </c:pt>
                <c:pt idx="192">
                  <c:v>47119</c:v>
                </c:pt>
                <c:pt idx="193">
                  <c:v>47150</c:v>
                </c:pt>
                <c:pt idx="194">
                  <c:v>47178</c:v>
                </c:pt>
                <c:pt idx="195">
                  <c:v>47209</c:v>
                </c:pt>
                <c:pt idx="196">
                  <c:v>47239</c:v>
                </c:pt>
                <c:pt idx="197">
                  <c:v>47270</c:v>
                </c:pt>
                <c:pt idx="198">
                  <c:v>47300</c:v>
                </c:pt>
                <c:pt idx="199">
                  <c:v>47331</c:v>
                </c:pt>
                <c:pt idx="200">
                  <c:v>47362</c:v>
                </c:pt>
                <c:pt idx="201">
                  <c:v>47392</c:v>
                </c:pt>
                <c:pt idx="202">
                  <c:v>47423</c:v>
                </c:pt>
                <c:pt idx="203">
                  <c:v>47453</c:v>
                </c:pt>
                <c:pt idx="204">
                  <c:v>47484</c:v>
                </c:pt>
                <c:pt idx="205">
                  <c:v>47515</c:v>
                </c:pt>
                <c:pt idx="206">
                  <c:v>47543</c:v>
                </c:pt>
                <c:pt idx="207">
                  <c:v>47574</c:v>
                </c:pt>
                <c:pt idx="208">
                  <c:v>47604</c:v>
                </c:pt>
                <c:pt idx="209">
                  <c:v>47635</c:v>
                </c:pt>
                <c:pt idx="210">
                  <c:v>47665</c:v>
                </c:pt>
                <c:pt idx="211">
                  <c:v>47696</c:v>
                </c:pt>
                <c:pt idx="212">
                  <c:v>47727</c:v>
                </c:pt>
                <c:pt idx="213">
                  <c:v>47757</c:v>
                </c:pt>
                <c:pt idx="214">
                  <c:v>47788</c:v>
                </c:pt>
                <c:pt idx="215">
                  <c:v>47818</c:v>
                </c:pt>
                <c:pt idx="216">
                  <c:v>47849</c:v>
                </c:pt>
                <c:pt idx="217">
                  <c:v>47880</c:v>
                </c:pt>
                <c:pt idx="218">
                  <c:v>47908</c:v>
                </c:pt>
                <c:pt idx="219">
                  <c:v>47939</c:v>
                </c:pt>
                <c:pt idx="220">
                  <c:v>47969</c:v>
                </c:pt>
                <c:pt idx="221">
                  <c:v>48000</c:v>
                </c:pt>
                <c:pt idx="222">
                  <c:v>48030</c:v>
                </c:pt>
                <c:pt idx="223">
                  <c:v>48061</c:v>
                </c:pt>
                <c:pt idx="224">
                  <c:v>48092</c:v>
                </c:pt>
                <c:pt idx="225">
                  <c:v>48122</c:v>
                </c:pt>
                <c:pt idx="226">
                  <c:v>48153</c:v>
                </c:pt>
                <c:pt idx="227">
                  <c:v>48183</c:v>
                </c:pt>
                <c:pt idx="228">
                  <c:v>48214</c:v>
                </c:pt>
                <c:pt idx="229">
                  <c:v>48245</c:v>
                </c:pt>
                <c:pt idx="230">
                  <c:v>48274</c:v>
                </c:pt>
                <c:pt idx="231">
                  <c:v>48305</c:v>
                </c:pt>
                <c:pt idx="232">
                  <c:v>48335</c:v>
                </c:pt>
                <c:pt idx="233">
                  <c:v>48366</c:v>
                </c:pt>
                <c:pt idx="234">
                  <c:v>48396</c:v>
                </c:pt>
                <c:pt idx="235">
                  <c:v>48427</c:v>
                </c:pt>
                <c:pt idx="236">
                  <c:v>48458</c:v>
                </c:pt>
                <c:pt idx="237">
                  <c:v>48488</c:v>
                </c:pt>
                <c:pt idx="238">
                  <c:v>48519</c:v>
                </c:pt>
                <c:pt idx="239">
                  <c:v>48549</c:v>
                </c:pt>
                <c:pt idx="240">
                  <c:v>48580</c:v>
                </c:pt>
                <c:pt idx="241">
                  <c:v>48611</c:v>
                </c:pt>
                <c:pt idx="242">
                  <c:v>48639</c:v>
                </c:pt>
                <c:pt idx="243">
                  <c:v>48670</c:v>
                </c:pt>
                <c:pt idx="244">
                  <c:v>48700</c:v>
                </c:pt>
                <c:pt idx="245">
                  <c:v>48731</c:v>
                </c:pt>
                <c:pt idx="246">
                  <c:v>48761</c:v>
                </c:pt>
                <c:pt idx="247">
                  <c:v>48792</c:v>
                </c:pt>
                <c:pt idx="248">
                  <c:v>48823</c:v>
                </c:pt>
                <c:pt idx="249">
                  <c:v>48853</c:v>
                </c:pt>
                <c:pt idx="250">
                  <c:v>48884</c:v>
                </c:pt>
                <c:pt idx="251">
                  <c:v>48914</c:v>
                </c:pt>
                <c:pt idx="252">
                  <c:v>48945</c:v>
                </c:pt>
                <c:pt idx="253">
                  <c:v>48976</c:v>
                </c:pt>
                <c:pt idx="254">
                  <c:v>49004</c:v>
                </c:pt>
                <c:pt idx="255">
                  <c:v>49035</c:v>
                </c:pt>
                <c:pt idx="256">
                  <c:v>49065</c:v>
                </c:pt>
                <c:pt idx="257">
                  <c:v>49096</c:v>
                </c:pt>
                <c:pt idx="258">
                  <c:v>49126</c:v>
                </c:pt>
                <c:pt idx="259">
                  <c:v>49157</c:v>
                </c:pt>
                <c:pt idx="260">
                  <c:v>49188</c:v>
                </c:pt>
                <c:pt idx="261">
                  <c:v>49218</c:v>
                </c:pt>
                <c:pt idx="262">
                  <c:v>49249</c:v>
                </c:pt>
                <c:pt idx="263">
                  <c:v>49279</c:v>
                </c:pt>
                <c:pt idx="264">
                  <c:v>49310</c:v>
                </c:pt>
                <c:pt idx="265">
                  <c:v>49341</c:v>
                </c:pt>
                <c:pt idx="266">
                  <c:v>49369</c:v>
                </c:pt>
                <c:pt idx="267">
                  <c:v>49400</c:v>
                </c:pt>
                <c:pt idx="268">
                  <c:v>49430</c:v>
                </c:pt>
                <c:pt idx="269">
                  <c:v>49461</c:v>
                </c:pt>
                <c:pt idx="270">
                  <c:v>49491</c:v>
                </c:pt>
                <c:pt idx="271">
                  <c:v>49522</c:v>
                </c:pt>
                <c:pt idx="272">
                  <c:v>49553</c:v>
                </c:pt>
                <c:pt idx="273">
                  <c:v>49583</c:v>
                </c:pt>
                <c:pt idx="274">
                  <c:v>49614</c:v>
                </c:pt>
                <c:pt idx="275">
                  <c:v>49644</c:v>
                </c:pt>
                <c:pt idx="276">
                  <c:v>49675</c:v>
                </c:pt>
                <c:pt idx="277">
                  <c:v>49706</c:v>
                </c:pt>
                <c:pt idx="278">
                  <c:v>49735</c:v>
                </c:pt>
                <c:pt idx="279">
                  <c:v>49766</c:v>
                </c:pt>
                <c:pt idx="280">
                  <c:v>49796</c:v>
                </c:pt>
                <c:pt idx="281">
                  <c:v>49827</c:v>
                </c:pt>
                <c:pt idx="282">
                  <c:v>49857</c:v>
                </c:pt>
                <c:pt idx="283">
                  <c:v>49888</c:v>
                </c:pt>
                <c:pt idx="284">
                  <c:v>49919</c:v>
                </c:pt>
                <c:pt idx="285">
                  <c:v>49949</c:v>
                </c:pt>
                <c:pt idx="286">
                  <c:v>49980</c:v>
                </c:pt>
                <c:pt idx="287">
                  <c:v>50010</c:v>
                </c:pt>
              </c:numCache>
            </c:numRef>
          </c:cat>
          <c:val>
            <c:numRef>
              <c:f>'Расчет нагрузки'!$I$2:$I$289</c:f>
              <c:numCache>
                <c:formatCode>#,##0.00</c:formatCode>
                <c:ptCount val="28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numCache>
            </c:numRef>
          </c:val>
          <c:smooth val="1"/>
          <c:extLst>
            <c:ext xmlns:c16="http://schemas.microsoft.com/office/drawing/2014/chart" uri="{C3380CC4-5D6E-409C-BE32-E72D297353CC}">
              <c16:uniqueId val="{00000001-0263-486A-9018-7A28BD90EF0B}"/>
            </c:ext>
          </c:extLst>
        </c:ser>
        <c:dLbls>
          <c:showLegendKey val="0"/>
          <c:showVal val="0"/>
          <c:showCatName val="0"/>
          <c:showSerName val="0"/>
          <c:showPercent val="0"/>
          <c:showBubbleSize val="0"/>
        </c:dLbls>
        <c:marker val="1"/>
        <c:smooth val="0"/>
        <c:axId val="567485744"/>
        <c:axId val="567493944"/>
      </c:lineChart>
      <c:dateAx>
        <c:axId val="567485744"/>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567493944"/>
        <c:crosses val="autoZero"/>
        <c:auto val="1"/>
        <c:lblOffset val="100"/>
        <c:baseTimeUnit val="months"/>
      </c:dateAx>
      <c:valAx>
        <c:axId val="56749394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56748574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0"/>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ru-RU" b="1"/>
              <a:t>Кг/накл.</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ru-RU"/>
        </a:p>
      </c:txPr>
    </c:title>
    <c:autoTitleDeleted val="0"/>
    <c:plotArea>
      <c:layout/>
      <c:lineChart>
        <c:grouping val="standard"/>
        <c:varyColors val="0"/>
        <c:ser>
          <c:idx val="1"/>
          <c:order val="1"/>
          <c:tx>
            <c:strRef>
              <c:f>Проверка_кг_и_накл!$J$1</c:f>
              <c:strCache>
                <c:ptCount val="1"/>
                <c:pt idx="0">
                  <c:v>МТ исх
кг/накл</c:v>
                </c:pt>
              </c:strCache>
            </c:strRef>
          </c:tx>
          <c:spPr>
            <a:ln w="28575" cap="rnd">
              <a:solidFill>
                <a:srgbClr val="BF3633"/>
              </a:solidFill>
              <a:round/>
            </a:ln>
            <a:effectLst/>
          </c:spPr>
          <c:marker>
            <c:symbol val="circle"/>
            <c:size val="5"/>
            <c:spPr>
              <a:solidFill>
                <a:srgbClr val="BF3633"/>
              </a:solidFill>
              <a:ln w="9525">
                <a:solidFill>
                  <a:srgbClr val="BF3633"/>
                </a:solidFill>
              </a:ln>
              <a:effectLst/>
            </c:spPr>
          </c:marker>
          <c:cat>
            <c:numRef>
              <c:f>Проверка_кг_и_накл!$D$2:$D$289</c:f>
              <c:numCache>
                <c:formatCode>mmm\-yy</c:formatCode>
                <c:ptCount val="288"/>
                <c:pt idx="0">
                  <c:v>41275</c:v>
                </c:pt>
                <c:pt idx="1">
                  <c:v>41306</c:v>
                </c:pt>
                <c:pt idx="2">
                  <c:v>41334</c:v>
                </c:pt>
                <c:pt idx="3">
                  <c:v>41365</c:v>
                </c:pt>
                <c:pt idx="4">
                  <c:v>41395</c:v>
                </c:pt>
                <c:pt idx="5">
                  <c:v>41426</c:v>
                </c:pt>
                <c:pt idx="6">
                  <c:v>41456</c:v>
                </c:pt>
                <c:pt idx="7">
                  <c:v>41487</c:v>
                </c:pt>
                <c:pt idx="8">
                  <c:v>41518</c:v>
                </c:pt>
                <c:pt idx="9">
                  <c:v>41548</c:v>
                </c:pt>
                <c:pt idx="10">
                  <c:v>41579</c:v>
                </c:pt>
                <c:pt idx="11">
                  <c:v>41609</c:v>
                </c:pt>
                <c:pt idx="12">
                  <c:v>41640</c:v>
                </c:pt>
                <c:pt idx="13">
                  <c:v>41671</c:v>
                </c:pt>
                <c:pt idx="14">
                  <c:v>41699</c:v>
                </c:pt>
                <c:pt idx="15">
                  <c:v>41730</c:v>
                </c:pt>
                <c:pt idx="16">
                  <c:v>41760</c:v>
                </c:pt>
                <c:pt idx="17">
                  <c:v>41791</c:v>
                </c:pt>
                <c:pt idx="18">
                  <c:v>41821</c:v>
                </c:pt>
                <c:pt idx="19">
                  <c:v>41852</c:v>
                </c:pt>
                <c:pt idx="20">
                  <c:v>41883</c:v>
                </c:pt>
                <c:pt idx="21">
                  <c:v>41913</c:v>
                </c:pt>
                <c:pt idx="22">
                  <c:v>41944</c:v>
                </c:pt>
                <c:pt idx="23">
                  <c:v>41974</c:v>
                </c:pt>
                <c:pt idx="24">
                  <c:v>42005</c:v>
                </c:pt>
                <c:pt idx="25">
                  <c:v>42036</c:v>
                </c:pt>
                <c:pt idx="26">
                  <c:v>42064</c:v>
                </c:pt>
                <c:pt idx="27">
                  <c:v>42095</c:v>
                </c:pt>
                <c:pt idx="28">
                  <c:v>42125</c:v>
                </c:pt>
                <c:pt idx="29">
                  <c:v>42156</c:v>
                </c:pt>
                <c:pt idx="30">
                  <c:v>42186</c:v>
                </c:pt>
                <c:pt idx="31">
                  <c:v>42217</c:v>
                </c:pt>
                <c:pt idx="32">
                  <c:v>42248</c:v>
                </c:pt>
                <c:pt idx="33">
                  <c:v>42278</c:v>
                </c:pt>
                <c:pt idx="34">
                  <c:v>42309</c:v>
                </c:pt>
                <c:pt idx="35">
                  <c:v>42339</c:v>
                </c:pt>
                <c:pt idx="36">
                  <c:v>42370</c:v>
                </c:pt>
                <c:pt idx="37">
                  <c:v>42401</c:v>
                </c:pt>
                <c:pt idx="38">
                  <c:v>42430</c:v>
                </c:pt>
                <c:pt idx="39">
                  <c:v>42461</c:v>
                </c:pt>
                <c:pt idx="40">
                  <c:v>42491</c:v>
                </c:pt>
                <c:pt idx="41">
                  <c:v>42522</c:v>
                </c:pt>
                <c:pt idx="42">
                  <c:v>42552</c:v>
                </c:pt>
                <c:pt idx="43">
                  <c:v>42583</c:v>
                </c:pt>
                <c:pt idx="44">
                  <c:v>42614</c:v>
                </c:pt>
                <c:pt idx="45">
                  <c:v>42644</c:v>
                </c:pt>
                <c:pt idx="46">
                  <c:v>42675</c:v>
                </c:pt>
                <c:pt idx="47">
                  <c:v>42705</c:v>
                </c:pt>
                <c:pt idx="48">
                  <c:v>42736</c:v>
                </c:pt>
                <c:pt idx="49">
                  <c:v>42767</c:v>
                </c:pt>
                <c:pt idx="50">
                  <c:v>42795</c:v>
                </c:pt>
                <c:pt idx="51">
                  <c:v>42826</c:v>
                </c:pt>
                <c:pt idx="52">
                  <c:v>42856</c:v>
                </c:pt>
                <c:pt idx="53">
                  <c:v>42887</c:v>
                </c:pt>
                <c:pt idx="54">
                  <c:v>42917</c:v>
                </c:pt>
                <c:pt idx="55">
                  <c:v>42948</c:v>
                </c:pt>
                <c:pt idx="56">
                  <c:v>42979</c:v>
                </c:pt>
                <c:pt idx="57">
                  <c:v>43009</c:v>
                </c:pt>
                <c:pt idx="58">
                  <c:v>43040</c:v>
                </c:pt>
                <c:pt idx="59">
                  <c:v>43070</c:v>
                </c:pt>
                <c:pt idx="60">
                  <c:v>43101</c:v>
                </c:pt>
                <c:pt idx="61">
                  <c:v>43132</c:v>
                </c:pt>
                <c:pt idx="62">
                  <c:v>43160</c:v>
                </c:pt>
                <c:pt idx="63">
                  <c:v>43191</c:v>
                </c:pt>
                <c:pt idx="64">
                  <c:v>43221</c:v>
                </c:pt>
                <c:pt idx="65">
                  <c:v>43252</c:v>
                </c:pt>
                <c:pt idx="66">
                  <c:v>43282</c:v>
                </c:pt>
                <c:pt idx="67">
                  <c:v>43313</c:v>
                </c:pt>
                <c:pt idx="68">
                  <c:v>43344</c:v>
                </c:pt>
                <c:pt idx="69">
                  <c:v>43374</c:v>
                </c:pt>
                <c:pt idx="70">
                  <c:v>43405</c:v>
                </c:pt>
                <c:pt idx="71">
                  <c:v>43435</c:v>
                </c:pt>
                <c:pt idx="72">
                  <c:v>43466</c:v>
                </c:pt>
                <c:pt idx="73">
                  <c:v>43497</c:v>
                </c:pt>
                <c:pt idx="74">
                  <c:v>43525</c:v>
                </c:pt>
                <c:pt idx="75">
                  <c:v>43556</c:v>
                </c:pt>
                <c:pt idx="76">
                  <c:v>43586</c:v>
                </c:pt>
                <c:pt idx="77">
                  <c:v>43617</c:v>
                </c:pt>
                <c:pt idx="78">
                  <c:v>43647</c:v>
                </c:pt>
                <c:pt idx="79">
                  <c:v>43678</c:v>
                </c:pt>
                <c:pt idx="80">
                  <c:v>43709</c:v>
                </c:pt>
                <c:pt idx="81">
                  <c:v>43739</c:v>
                </c:pt>
                <c:pt idx="82">
                  <c:v>43770</c:v>
                </c:pt>
                <c:pt idx="83">
                  <c:v>43800</c:v>
                </c:pt>
                <c:pt idx="84">
                  <c:v>43831</c:v>
                </c:pt>
                <c:pt idx="85">
                  <c:v>43862</c:v>
                </c:pt>
                <c:pt idx="86">
                  <c:v>43891</c:v>
                </c:pt>
                <c:pt idx="87">
                  <c:v>43922</c:v>
                </c:pt>
                <c:pt idx="88">
                  <c:v>43952</c:v>
                </c:pt>
                <c:pt idx="89">
                  <c:v>43983</c:v>
                </c:pt>
                <c:pt idx="90">
                  <c:v>44013</c:v>
                </c:pt>
                <c:pt idx="91">
                  <c:v>44044</c:v>
                </c:pt>
                <c:pt idx="92">
                  <c:v>44075</c:v>
                </c:pt>
                <c:pt idx="93">
                  <c:v>44105</c:v>
                </c:pt>
                <c:pt idx="94">
                  <c:v>44136</c:v>
                </c:pt>
                <c:pt idx="95">
                  <c:v>44166</c:v>
                </c:pt>
                <c:pt idx="96">
                  <c:v>44197</c:v>
                </c:pt>
                <c:pt idx="97">
                  <c:v>44228</c:v>
                </c:pt>
                <c:pt idx="98">
                  <c:v>44256</c:v>
                </c:pt>
                <c:pt idx="99">
                  <c:v>44287</c:v>
                </c:pt>
                <c:pt idx="100">
                  <c:v>44317</c:v>
                </c:pt>
                <c:pt idx="101">
                  <c:v>44348</c:v>
                </c:pt>
                <c:pt idx="102">
                  <c:v>44378</c:v>
                </c:pt>
                <c:pt idx="103">
                  <c:v>44409</c:v>
                </c:pt>
                <c:pt idx="104">
                  <c:v>44440</c:v>
                </c:pt>
                <c:pt idx="105">
                  <c:v>44470</c:v>
                </c:pt>
                <c:pt idx="106">
                  <c:v>44501</c:v>
                </c:pt>
                <c:pt idx="107">
                  <c:v>44531</c:v>
                </c:pt>
                <c:pt idx="108">
                  <c:v>44562</c:v>
                </c:pt>
                <c:pt idx="109">
                  <c:v>44593</c:v>
                </c:pt>
                <c:pt idx="110">
                  <c:v>44621</c:v>
                </c:pt>
                <c:pt idx="111">
                  <c:v>44652</c:v>
                </c:pt>
                <c:pt idx="112">
                  <c:v>44682</c:v>
                </c:pt>
                <c:pt idx="113">
                  <c:v>44713</c:v>
                </c:pt>
                <c:pt idx="114">
                  <c:v>44743</c:v>
                </c:pt>
                <c:pt idx="115">
                  <c:v>44774</c:v>
                </c:pt>
                <c:pt idx="116">
                  <c:v>44805</c:v>
                </c:pt>
                <c:pt idx="117">
                  <c:v>44835</c:v>
                </c:pt>
                <c:pt idx="118">
                  <c:v>44866</c:v>
                </c:pt>
                <c:pt idx="119">
                  <c:v>44896</c:v>
                </c:pt>
                <c:pt idx="120">
                  <c:v>44927</c:v>
                </c:pt>
                <c:pt idx="121">
                  <c:v>44958</c:v>
                </c:pt>
                <c:pt idx="122">
                  <c:v>44986</c:v>
                </c:pt>
                <c:pt idx="123">
                  <c:v>45017</c:v>
                </c:pt>
                <c:pt idx="124">
                  <c:v>45047</c:v>
                </c:pt>
                <c:pt idx="125">
                  <c:v>45078</c:v>
                </c:pt>
                <c:pt idx="126">
                  <c:v>45108</c:v>
                </c:pt>
                <c:pt idx="127">
                  <c:v>45139</c:v>
                </c:pt>
                <c:pt idx="128">
                  <c:v>45170</c:v>
                </c:pt>
                <c:pt idx="129">
                  <c:v>45200</c:v>
                </c:pt>
                <c:pt idx="130">
                  <c:v>45231</c:v>
                </c:pt>
                <c:pt idx="131">
                  <c:v>45261</c:v>
                </c:pt>
                <c:pt idx="132">
                  <c:v>45292</c:v>
                </c:pt>
                <c:pt idx="133">
                  <c:v>45323</c:v>
                </c:pt>
                <c:pt idx="134">
                  <c:v>45352</c:v>
                </c:pt>
                <c:pt idx="135">
                  <c:v>45383</c:v>
                </c:pt>
                <c:pt idx="136">
                  <c:v>45413</c:v>
                </c:pt>
                <c:pt idx="137">
                  <c:v>45444</c:v>
                </c:pt>
                <c:pt idx="138">
                  <c:v>45474</c:v>
                </c:pt>
                <c:pt idx="139">
                  <c:v>45505</c:v>
                </c:pt>
                <c:pt idx="140">
                  <c:v>45536</c:v>
                </c:pt>
                <c:pt idx="141">
                  <c:v>45566</c:v>
                </c:pt>
                <c:pt idx="142">
                  <c:v>45597</c:v>
                </c:pt>
                <c:pt idx="143">
                  <c:v>45627</c:v>
                </c:pt>
                <c:pt idx="144">
                  <c:v>45658</c:v>
                </c:pt>
                <c:pt idx="145">
                  <c:v>45689</c:v>
                </c:pt>
                <c:pt idx="146">
                  <c:v>45717</c:v>
                </c:pt>
                <c:pt idx="147">
                  <c:v>45748</c:v>
                </c:pt>
                <c:pt idx="148">
                  <c:v>45778</c:v>
                </c:pt>
                <c:pt idx="149">
                  <c:v>45809</c:v>
                </c:pt>
                <c:pt idx="150">
                  <c:v>45839</c:v>
                </c:pt>
                <c:pt idx="151">
                  <c:v>45870</c:v>
                </c:pt>
                <c:pt idx="152">
                  <c:v>45901</c:v>
                </c:pt>
                <c:pt idx="153">
                  <c:v>45931</c:v>
                </c:pt>
                <c:pt idx="154">
                  <c:v>45962</c:v>
                </c:pt>
                <c:pt idx="155">
                  <c:v>45992</c:v>
                </c:pt>
                <c:pt idx="156">
                  <c:v>46023</c:v>
                </c:pt>
                <c:pt idx="157">
                  <c:v>46054</c:v>
                </c:pt>
                <c:pt idx="158">
                  <c:v>46082</c:v>
                </c:pt>
                <c:pt idx="159">
                  <c:v>46113</c:v>
                </c:pt>
                <c:pt idx="160">
                  <c:v>46143</c:v>
                </c:pt>
                <c:pt idx="161">
                  <c:v>46174</c:v>
                </c:pt>
                <c:pt idx="162">
                  <c:v>46204</c:v>
                </c:pt>
                <c:pt idx="163">
                  <c:v>46235</c:v>
                </c:pt>
                <c:pt idx="164">
                  <c:v>46266</c:v>
                </c:pt>
                <c:pt idx="165">
                  <c:v>46296</c:v>
                </c:pt>
                <c:pt idx="166">
                  <c:v>46327</c:v>
                </c:pt>
                <c:pt idx="167">
                  <c:v>46357</c:v>
                </c:pt>
                <c:pt idx="168">
                  <c:v>46388</c:v>
                </c:pt>
                <c:pt idx="169">
                  <c:v>46419</c:v>
                </c:pt>
                <c:pt idx="170">
                  <c:v>46447</c:v>
                </c:pt>
                <c:pt idx="171">
                  <c:v>46478</c:v>
                </c:pt>
                <c:pt idx="172">
                  <c:v>46508</c:v>
                </c:pt>
                <c:pt idx="173">
                  <c:v>46539</c:v>
                </c:pt>
                <c:pt idx="174">
                  <c:v>46569</c:v>
                </c:pt>
                <c:pt idx="175">
                  <c:v>46600</c:v>
                </c:pt>
                <c:pt idx="176">
                  <c:v>46631</c:v>
                </c:pt>
                <c:pt idx="177">
                  <c:v>46661</c:v>
                </c:pt>
                <c:pt idx="178">
                  <c:v>46692</c:v>
                </c:pt>
                <c:pt idx="179">
                  <c:v>46722</c:v>
                </c:pt>
                <c:pt idx="180">
                  <c:v>46753</c:v>
                </c:pt>
                <c:pt idx="181">
                  <c:v>46784</c:v>
                </c:pt>
                <c:pt idx="182">
                  <c:v>46813</c:v>
                </c:pt>
                <c:pt idx="183">
                  <c:v>46844</c:v>
                </c:pt>
                <c:pt idx="184">
                  <c:v>46874</c:v>
                </c:pt>
                <c:pt idx="185">
                  <c:v>46905</c:v>
                </c:pt>
                <c:pt idx="186">
                  <c:v>46935</c:v>
                </c:pt>
                <c:pt idx="187">
                  <c:v>46966</c:v>
                </c:pt>
                <c:pt idx="188">
                  <c:v>46997</c:v>
                </c:pt>
                <c:pt idx="189">
                  <c:v>47027</c:v>
                </c:pt>
                <c:pt idx="190">
                  <c:v>47058</c:v>
                </c:pt>
                <c:pt idx="191">
                  <c:v>47088</c:v>
                </c:pt>
                <c:pt idx="192">
                  <c:v>47119</c:v>
                </c:pt>
                <c:pt idx="193">
                  <c:v>47150</c:v>
                </c:pt>
                <c:pt idx="194">
                  <c:v>47178</c:v>
                </c:pt>
                <c:pt idx="195">
                  <c:v>47209</c:v>
                </c:pt>
                <c:pt idx="196">
                  <c:v>47239</c:v>
                </c:pt>
                <c:pt idx="197">
                  <c:v>47270</c:v>
                </c:pt>
                <c:pt idx="198">
                  <c:v>47300</c:v>
                </c:pt>
                <c:pt idx="199">
                  <c:v>47331</c:v>
                </c:pt>
                <c:pt idx="200">
                  <c:v>47362</c:v>
                </c:pt>
                <c:pt idx="201">
                  <c:v>47392</c:v>
                </c:pt>
                <c:pt idx="202">
                  <c:v>47423</c:v>
                </c:pt>
                <c:pt idx="203">
                  <c:v>47453</c:v>
                </c:pt>
                <c:pt idx="204">
                  <c:v>47484</c:v>
                </c:pt>
                <c:pt idx="205">
                  <c:v>47515</c:v>
                </c:pt>
                <c:pt idx="206">
                  <c:v>47543</c:v>
                </c:pt>
                <c:pt idx="207">
                  <c:v>47574</c:v>
                </c:pt>
                <c:pt idx="208">
                  <c:v>47604</c:v>
                </c:pt>
                <c:pt idx="209">
                  <c:v>47635</c:v>
                </c:pt>
                <c:pt idx="210">
                  <c:v>47665</c:v>
                </c:pt>
                <c:pt idx="211">
                  <c:v>47696</c:v>
                </c:pt>
                <c:pt idx="212">
                  <c:v>47727</c:v>
                </c:pt>
                <c:pt idx="213">
                  <c:v>47757</c:v>
                </c:pt>
                <c:pt idx="214">
                  <c:v>47788</c:v>
                </c:pt>
                <c:pt idx="215">
                  <c:v>47818</c:v>
                </c:pt>
                <c:pt idx="216">
                  <c:v>47849</c:v>
                </c:pt>
                <c:pt idx="217">
                  <c:v>47880</c:v>
                </c:pt>
                <c:pt idx="218">
                  <c:v>47908</c:v>
                </c:pt>
                <c:pt idx="219">
                  <c:v>47939</c:v>
                </c:pt>
                <c:pt idx="220">
                  <c:v>47969</c:v>
                </c:pt>
                <c:pt idx="221">
                  <c:v>48000</c:v>
                </c:pt>
                <c:pt idx="222">
                  <c:v>48030</c:v>
                </c:pt>
                <c:pt idx="223">
                  <c:v>48061</c:v>
                </c:pt>
                <c:pt idx="224">
                  <c:v>48092</c:v>
                </c:pt>
                <c:pt idx="225">
                  <c:v>48122</c:v>
                </c:pt>
                <c:pt idx="226">
                  <c:v>48153</c:v>
                </c:pt>
                <c:pt idx="227">
                  <c:v>48183</c:v>
                </c:pt>
                <c:pt idx="228">
                  <c:v>48214</c:v>
                </c:pt>
                <c:pt idx="229">
                  <c:v>48245</c:v>
                </c:pt>
                <c:pt idx="230">
                  <c:v>48274</c:v>
                </c:pt>
                <c:pt idx="231">
                  <c:v>48305</c:v>
                </c:pt>
                <c:pt idx="232">
                  <c:v>48335</c:v>
                </c:pt>
                <c:pt idx="233">
                  <c:v>48366</c:v>
                </c:pt>
                <c:pt idx="234">
                  <c:v>48396</c:v>
                </c:pt>
                <c:pt idx="235">
                  <c:v>48427</c:v>
                </c:pt>
                <c:pt idx="236">
                  <c:v>48458</c:v>
                </c:pt>
                <c:pt idx="237">
                  <c:v>48488</c:v>
                </c:pt>
                <c:pt idx="238">
                  <c:v>48519</c:v>
                </c:pt>
                <c:pt idx="239">
                  <c:v>48549</c:v>
                </c:pt>
                <c:pt idx="240">
                  <c:v>48580</c:v>
                </c:pt>
                <c:pt idx="241">
                  <c:v>48611</c:v>
                </c:pt>
                <c:pt idx="242">
                  <c:v>48639</c:v>
                </c:pt>
                <c:pt idx="243">
                  <c:v>48670</c:v>
                </c:pt>
                <c:pt idx="244">
                  <c:v>48700</c:v>
                </c:pt>
                <c:pt idx="245">
                  <c:v>48731</c:v>
                </c:pt>
                <c:pt idx="246">
                  <c:v>48761</c:v>
                </c:pt>
                <c:pt idx="247">
                  <c:v>48792</c:v>
                </c:pt>
                <c:pt idx="248">
                  <c:v>48823</c:v>
                </c:pt>
                <c:pt idx="249">
                  <c:v>48853</c:v>
                </c:pt>
                <c:pt idx="250">
                  <c:v>48884</c:v>
                </c:pt>
                <c:pt idx="251">
                  <c:v>48914</c:v>
                </c:pt>
                <c:pt idx="252">
                  <c:v>48945</c:v>
                </c:pt>
                <c:pt idx="253">
                  <c:v>48976</c:v>
                </c:pt>
                <c:pt idx="254">
                  <c:v>49004</c:v>
                </c:pt>
                <c:pt idx="255">
                  <c:v>49035</c:v>
                </c:pt>
                <c:pt idx="256">
                  <c:v>49065</c:v>
                </c:pt>
                <c:pt idx="257">
                  <c:v>49096</c:v>
                </c:pt>
                <c:pt idx="258">
                  <c:v>49126</c:v>
                </c:pt>
                <c:pt idx="259">
                  <c:v>49157</c:v>
                </c:pt>
                <c:pt idx="260">
                  <c:v>49188</c:v>
                </c:pt>
                <c:pt idx="261">
                  <c:v>49218</c:v>
                </c:pt>
                <c:pt idx="262">
                  <c:v>49249</c:v>
                </c:pt>
                <c:pt idx="263">
                  <c:v>49279</c:v>
                </c:pt>
                <c:pt idx="264">
                  <c:v>49310</c:v>
                </c:pt>
                <c:pt idx="265">
                  <c:v>49341</c:v>
                </c:pt>
                <c:pt idx="266">
                  <c:v>49369</c:v>
                </c:pt>
                <c:pt idx="267">
                  <c:v>49400</c:v>
                </c:pt>
                <c:pt idx="268">
                  <c:v>49430</c:v>
                </c:pt>
                <c:pt idx="269">
                  <c:v>49461</c:v>
                </c:pt>
                <c:pt idx="270">
                  <c:v>49491</c:v>
                </c:pt>
                <c:pt idx="271">
                  <c:v>49522</c:v>
                </c:pt>
                <c:pt idx="272">
                  <c:v>49553</c:v>
                </c:pt>
                <c:pt idx="273">
                  <c:v>49583</c:v>
                </c:pt>
                <c:pt idx="274">
                  <c:v>49614</c:v>
                </c:pt>
                <c:pt idx="275">
                  <c:v>49644</c:v>
                </c:pt>
                <c:pt idx="276">
                  <c:v>49675</c:v>
                </c:pt>
                <c:pt idx="277">
                  <c:v>49706</c:v>
                </c:pt>
                <c:pt idx="278">
                  <c:v>49735</c:v>
                </c:pt>
                <c:pt idx="279">
                  <c:v>49766</c:v>
                </c:pt>
                <c:pt idx="280">
                  <c:v>49796</c:v>
                </c:pt>
                <c:pt idx="281">
                  <c:v>49827</c:v>
                </c:pt>
                <c:pt idx="282">
                  <c:v>49857</c:v>
                </c:pt>
                <c:pt idx="283">
                  <c:v>49888</c:v>
                </c:pt>
                <c:pt idx="284">
                  <c:v>49919</c:v>
                </c:pt>
                <c:pt idx="285">
                  <c:v>49949</c:v>
                </c:pt>
                <c:pt idx="286">
                  <c:v>49980</c:v>
                </c:pt>
                <c:pt idx="287">
                  <c:v>50010</c:v>
                </c:pt>
              </c:numCache>
            </c:numRef>
          </c:cat>
          <c:val>
            <c:numRef>
              <c:f>Проверка_кг_и_накл!$J$2:$J$289</c:f>
              <c:numCache>
                <c:formatCode>#,##0</c:formatCode>
                <c:ptCount val="28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numCache>
            </c:numRef>
          </c:val>
          <c:smooth val="1"/>
          <c:extLst>
            <c:ext xmlns:c16="http://schemas.microsoft.com/office/drawing/2014/chart" uri="{C3380CC4-5D6E-409C-BE32-E72D297353CC}">
              <c16:uniqueId val="{00000001-DF69-4A01-A0C1-952B59F0B935}"/>
            </c:ext>
          </c:extLst>
        </c:ser>
        <c:dLbls>
          <c:showLegendKey val="0"/>
          <c:showVal val="0"/>
          <c:showCatName val="0"/>
          <c:showSerName val="0"/>
          <c:showPercent val="0"/>
          <c:showBubbleSize val="0"/>
        </c:dLbls>
        <c:marker val="1"/>
        <c:smooth val="0"/>
        <c:axId val="567485744"/>
        <c:axId val="567493944"/>
      </c:lineChart>
      <c:lineChart>
        <c:grouping val="standard"/>
        <c:varyColors val="0"/>
        <c:ser>
          <c:idx val="0"/>
          <c:order val="0"/>
          <c:tx>
            <c:strRef>
              <c:f>Проверка_кг_и_накл!$K$1</c:f>
              <c:strCache>
                <c:ptCount val="1"/>
                <c:pt idx="0">
                  <c:v>МТ вход
кг/накл</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Проверка_кг_и_накл!$D$2:$D$289</c:f>
              <c:numCache>
                <c:formatCode>mmm\-yy</c:formatCode>
                <c:ptCount val="288"/>
                <c:pt idx="0">
                  <c:v>41275</c:v>
                </c:pt>
                <c:pt idx="1">
                  <c:v>41306</c:v>
                </c:pt>
                <c:pt idx="2">
                  <c:v>41334</c:v>
                </c:pt>
                <c:pt idx="3">
                  <c:v>41365</c:v>
                </c:pt>
                <c:pt idx="4">
                  <c:v>41395</c:v>
                </c:pt>
                <c:pt idx="5">
                  <c:v>41426</c:v>
                </c:pt>
                <c:pt idx="6">
                  <c:v>41456</c:v>
                </c:pt>
                <c:pt idx="7">
                  <c:v>41487</c:v>
                </c:pt>
                <c:pt idx="8">
                  <c:v>41518</c:v>
                </c:pt>
                <c:pt idx="9">
                  <c:v>41548</c:v>
                </c:pt>
                <c:pt idx="10">
                  <c:v>41579</c:v>
                </c:pt>
                <c:pt idx="11">
                  <c:v>41609</c:v>
                </c:pt>
                <c:pt idx="12">
                  <c:v>41640</c:v>
                </c:pt>
                <c:pt idx="13">
                  <c:v>41671</c:v>
                </c:pt>
                <c:pt idx="14">
                  <c:v>41699</c:v>
                </c:pt>
                <c:pt idx="15">
                  <c:v>41730</c:v>
                </c:pt>
                <c:pt idx="16">
                  <c:v>41760</c:v>
                </c:pt>
                <c:pt idx="17">
                  <c:v>41791</c:v>
                </c:pt>
                <c:pt idx="18">
                  <c:v>41821</c:v>
                </c:pt>
                <c:pt idx="19">
                  <c:v>41852</c:v>
                </c:pt>
                <c:pt idx="20">
                  <c:v>41883</c:v>
                </c:pt>
                <c:pt idx="21">
                  <c:v>41913</c:v>
                </c:pt>
                <c:pt idx="22">
                  <c:v>41944</c:v>
                </c:pt>
                <c:pt idx="23">
                  <c:v>41974</c:v>
                </c:pt>
                <c:pt idx="24">
                  <c:v>42005</c:v>
                </c:pt>
                <c:pt idx="25">
                  <c:v>42036</c:v>
                </c:pt>
                <c:pt idx="26">
                  <c:v>42064</c:v>
                </c:pt>
                <c:pt idx="27">
                  <c:v>42095</c:v>
                </c:pt>
                <c:pt idx="28">
                  <c:v>42125</c:v>
                </c:pt>
                <c:pt idx="29">
                  <c:v>42156</c:v>
                </c:pt>
                <c:pt idx="30">
                  <c:v>42186</c:v>
                </c:pt>
                <c:pt idx="31">
                  <c:v>42217</c:v>
                </c:pt>
                <c:pt idx="32">
                  <c:v>42248</c:v>
                </c:pt>
                <c:pt idx="33">
                  <c:v>42278</c:v>
                </c:pt>
                <c:pt idx="34">
                  <c:v>42309</c:v>
                </c:pt>
                <c:pt idx="35">
                  <c:v>42339</c:v>
                </c:pt>
                <c:pt idx="36">
                  <c:v>42370</c:v>
                </c:pt>
                <c:pt idx="37">
                  <c:v>42401</c:v>
                </c:pt>
                <c:pt idx="38">
                  <c:v>42430</c:v>
                </c:pt>
                <c:pt idx="39">
                  <c:v>42461</c:v>
                </c:pt>
                <c:pt idx="40">
                  <c:v>42491</c:v>
                </c:pt>
                <c:pt idx="41">
                  <c:v>42522</c:v>
                </c:pt>
                <c:pt idx="42">
                  <c:v>42552</c:v>
                </c:pt>
                <c:pt idx="43">
                  <c:v>42583</c:v>
                </c:pt>
                <c:pt idx="44">
                  <c:v>42614</c:v>
                </c:pt>
                <c:pt idx="45">
                  <c:v>42644</c:v>
                </c:pt>
                <c:pt idx="46">
                  <c:v>42675</c:v>
                </c:pt>
                <c:pt idx="47">
                  <c:v>42705</c:v>
                </c:pt>
                <c:pt idx="48">
                  <c:v>42736</c:v>
                </c:pt>
                <c:pt idx="49">
                  <c:v>42767</c:v>
                </c:pt>
                <c:pt idx="50">
                  <c:v>42795</c:v>
                </c:pt>
                <c:pt idx="51">
                  <c:v>42826</c:v>
                </c:pt>
                <c:pt idx="52">
                  <c:v>42856</c:v>
                </c:pt>
                <c:pt idx="53">
                  <c:v>42887</c:v>
                </c:pt>
                <c:pt idx="54">
                  <c:v>42917</c:v>
                </c:pt>
                <c:pt idx="55">
                  <c:v>42948</c:v>
                </c:pt>
                <c:pt idx="56">
                  <c:v>42979</c:v>
                </c:pt>
                <c:pt idx="57">
                  <c:v>43009</c:v>
                </c:pt>
                <c:pt idx="58">
                  <c:v>43040</c:v>
                </c:pt>
                <c:pt idx="59">
                  <c:v>43070</c:v>
                </c:pt>
                <c:pt idx="60">
                  <c:v>43101</c:v>
                </c:pt>
                <c:pt idx="61">
                  <c:v>43132</c:v>
                </c:pt>
                <c:pt idx="62">
                  <c:v>43160</c:v>
                </c:pt>
                <c:pt idx="63">
                  <c:v>43191</c:v>
                </c:pt>
                <c:pt idx="64">
                  <c:v>43221</c:v>
                </c:pt>
                <c:pt idx="65">
                  <c:v>43252</c:v>
                </c:pt>
                <c:pt idx="66">
                  <c:v>43282</c:v>
                </c:pt>
                <c:pt idx="67">
                  <c:v>43313</c:v>
                </c:pt>
                <c:pt idx="68">
                  <c:v>43344</c:v>
                </c:pt>
                <c:pt idx="69">
                  <c:v>43374</c:v>
                </c:pt>
                <c:pt idx="70">
                  <c:v>43405</c:v>
                </c:pt>
                <c:pt idx="71">
                  <c:v>43435</c:v>
                </c:pt>
                <c:pt idx="72">
                  <c:v>43466</c:v>
                </c:pt>
                <c:pt idx="73">
                  <c:v>43497</c:v>
                </c:pt>
                <c:pt idx="74">
                  <c:v>43525</c:v>
                </c:pt>
                <c:pt idx="75">
                  <c:v>43556</c:v>
                </c:pt>
                <c:pt idx="76">
                  <c:v>43586</c:v>
                </c:pt>
                <c:pt idx="77">
                  <c:v>43617</c:v>
                </c:pt>
                <c:pt idx="78">
                  <c:v>43647</c:v>
                </c:pt>
                <c:pt idx="79">
                  <c:v>43678</c:v>
                </c:pt>
                <c:pt idx="80">
                  <c:v>43709</c:v>
                </c:pt>
                <c:pt idx="81">
                  <c:v>43739</c:v>
                </c:pt>
                <c:pt idx="82">
                  <c:v>43770</c:v>
                </c:pt>
                <c:pt idx="83">
                  <c:v>43800</c:v>
                </c:pt>
                <c:pt idx="84">
                  <c:v>43831</c:v>
                </c:pt>
                <c:pt idx="85">
                  <c:v>43862</c:v>
                </c:pt>
                <c:pt idx="86">
                  <c:v>43891</c:v>
                </c:pt>
                <c:pt idx="87">
                  <c:v>43922</c:v>
                </c:pt>
                <c:pt idx="88">
                  <c:v>43952</c:v>
                </c:pt>
                <c:pt idx="89">
                  <c:v>43983</c:v>
                </c:pt>
                <c:pt idx="90">
                  <c:v>44013</c:v>
                </c:pt>
                <c:pt idx="91">
                  <c:v>44044</c:v>
                </c:pt>
                <c:pt idx="92">
                  <c:v>44075</c:v>
                </c:pt>
                <c:pt idx="93">
                  <c:v>44105</c:v>
                </c:pt>
                <c:pt idx="94">
                  <c:v>44136</c:v>
                </c:pt>
                <c:pt idx="95">
                  <c:v>44166</c:v>
                </c:pt>
                <c:pt idx="96">
                  <c:v>44197</c:v>
                </c:pt>
                <c:pt idx="97">
                  <c:v>44228</c:v>
                </c:pt>
                <c:pt idx="98">
                  <c:v>44256</c:v>
                </c:pt>
                <c:pt idx="99">
                  <c:v>44287</c:v>
                </c:pt>
                <c:pt idx="100">
                  <c:v>44317</c:v>
                </c:pt>
                <c:pt idx="101">
                  <c:v>44348</c:v>
                </c:pt>
                <c:pt idx="102">
                  <c:v>44378</c:v>
                </c:pt>
                <c:pt idx="103">
                  <c:v>44409</c:v>
                </c:pt>
                <c:pt idx="104">
                  <c:v>44440</c:v>
                </c:pt>
                <c:pt idx="105">
                  <c:v>44470</c:v>
                </c:pt>
                <c:pt idx="106">
                  <c:v>44501</c:v>
                </c:pt>
                <c:pt idx="107">
                  <c:v>44531</c:v>
                </c:pt>
                <c:pt idx="108">
                  <c:v>44562</c:v>
                </c:pt>
                <c:pt idx="109">
                  <c:v>44593</c:v>
                </c:pt>
                <c:pt idx="110">
                  <c:v>44621</c:v>
                </c:pt>
                <c:pt idx="111">
                  <c:v>44652</c:v>
                </c:pt>
                <c:pt idx="112">
                  <c:v>44682</c:v>
                </c:pt>
                <c:pt idx="113">
                  <c:v>44713</c:v>
                </c:pt>
                <c:pt idx="114">
                  <c:v>44743</c:v>
                </c:pt>
                <c:pt idx="115">
                  <c:v>44774</c:v>
                </c:pt>
                <c:pt idx="116">
                  <c:v>44805</c:v>
                </c:pt>
                <c:pt idx="117">
                  <c:v>44835</c:v>
                </c:pt>
                <c:pt idx="118">
                  <c:v>44866</c:v>
                </c:pt>
                <c:pt idx="119">
                  <c:v>44896</c:v>
                </c:pt>
                <c:pt idx="120">
                  <c:v>44927</c:v>
                </c:pt>
                <c:pt idx="121">
                  <c:v>44958</c:v>
                </c:pt>
                <c:pt idx="122">
                  <c:v>44986</c:v>
                </c:pt>
                <c:pt idx="123">
                  <c:v>45017</c:v>
                </c:pt>
                <c:pt idx="124">
                  <c:v>45047</c:v>
                </c:pt>
                <c:pt idx="125">
                  <c:v>45078</c:v>
                </c:pt>
                <c:pt idx="126">
                  <c:v>45108</c:v>
                </c:pt>
                <c:pt idx="127">
                  <c:v>45139</c:v>
                </c:pt>
                <c:pt idx="128">
                  <c:v>45170</c:v>
                </c:pt>
                <c:pt idx="129">
                  <c:v>45200</c:v>
                </c:pt>
                <c:pt idx="130">
                  <c:v>45231</c:v>
                </c:pt>
                <c:pt idx="131">
                  <c:v>45261</c:v>
                </c:pt>
                <c:pt idx="132">
                  <c:v>45292</c:v>
                </c:pt>
                <c:pt idx="133">
                  <c:v>45323</c:v>
                </c:pt>
                <c:pt idx="134">
                  <c:v>45352</c:v>
                </c:pt>
                <c:pt idx="135">
                  <c:v>45383</c:v>
                </c:pt>
                <c:pt idx="136">
                  <c:v>45413</c:v>
                </c:pt>
                <c:pt idx="137">
                  <c:v>45444</c:v>
                </c:pt>
                <c:pt idx="138">
                  <c:v>45474</c:v>
                </c:pt>
                <c:pt idx="139">
                  <c:v>45505</c:v>
                </c:pt>
                <c:pt idx="140">
                  <c:v>45536</c:v>
                </c:pt>
                <c:pt idx="141">
                  <c:v>45566</c:v>
                </c:pt>
                <c:pt idx="142">
                  <c:v>45597</c:v>
                </c:pt>
                <c:pt idx="143">
                  <c:v>45627</c:v>
                </c:pt>
                <c:pt idx="144">
                  <c:v>45658</c:v>
                </c:pt>
                <c:pt idx="145">
                  <c:v>45689</c:v>
                </c:pt>
                <c:pt idx="146">
                  <c:v>45717</c:v>
                </c:pt>
                <c:pt idx="147">
                  <c:v>45748</c:v>
                </c:pt>
                <c:pt idx="148">
                  <c:v>45778</c:v>
                </c:pt>
                <c:pt idx="149">
                  <c:v>45809</c:v>
                </c:pt>
                <c:pt idx="150">
                  <c:v>45839</c:v>
                </c:pt>
                <c:pt idx="151">
                  <c:v>45870</c:v>
                </c:pt>
                <c:pt idx="152">
                  <c:v>45901</c:v>
                </c:pt>
                <c:pt idx="153">
                  <c:v>45931</c:v>
                </c:pt>
                <c:pt idx="154">
                  <c:v>45962</c:v>
                </c:pt>
                <c:pt idx="155">
                  <c:v>45992</c:v>
                </c:pt>
                <c:pt idx="156">
                  <c:v>46023</c:v>
                </c:pt>
                <c:pt idx="157">
                  <c:v>46054</c:v>
                </c:pt>
                <c:pt idx="158">
                  <c:v>46082</c:v>
                </c:pt>
                <c:pt idx="159">
                  <c:v>46113</c:v>
                </c:pt>
                <c:pt idx="160">
                  <c:v>46143</c:v>
                </c:pt>
                <c:pt idx="161">
                  <c:v>46174</c:v>
                </c:pt>
                <c:pt idx="162">
                  <c:v>46204</c:v>
                </c:pt>
                <c:pt idx="163">
                  <c:v>46235</c:v>
                </c:pt>
                <c:pt idx="164">
                  <c:v>46266</c:v>
                </c:pt>
                <c:pt idx="165">
                  <c:v>46296</c:v>
                </c:pt>
                <c:pt idx="166">
                  <c:v>46327</c:v>
                </c:pt>
                <c:pt idx="167">
                  <c:v>46357</c:v>
                </c:pt>
                <c:pt idx="168">
                  <c:v>46388</c:v>
                </c:pt>
                <c:pt idx="169">
                  <c:v>46419</c:v>
                </c:pt>
                <c:pt idx="170">
                  <c:v>46447</c:v>
                </c:pt>
                <c:pt idx="171">
                  <c:v>46478</c:v>
                </c:pt>
                <c:pt idx="172">
                  <c:v>46508</c:v>
                </c:pt>
                <c:pt idx="173">
                  <c:v>46539</c:v>
                </c:pt>
                <c:pt idx="174">
                  <c:v>46569</c:v>
                </c:pt>
                <c:pt idx="175">
                  <c:v>46600</c:v>
                </c:pt>
                <c:pt idx="176">
                  <c:v>46631</c:v>
                </c:pt>
                <c:pt idx="177">
                  <c:v>46661</c:v>
                </c:pt>
                <c:pt idx="178">
                  <c:v>46692</c:v>
                </c:pt>
                <c:pt idx="179">
                  <c:v>46722</c:v>
                </c:pt>
                <c:pt idx="180">
                  <c:v>46753</c:v>
                </c:pt>
                <c:pt idx="181">
                  <c:v>46784</c:v>
                </c:pt>
                <c:pt idx="182">
                  <c:v>46813</c:v>
                </c:pt>
                <c:pt idx="183">
                  <c:v>46844</c:v>
                </c:pt>
                <c:pt idx="184">
                  <c:v>46874</c:v>
                </c:pt>
                <c:pt idx="185">
                  <c:v>46905</c:v>
                </c:pt>
                <c:pt idx="186">
                  <c:v>46935</c:v>
                </c:pt>
                <c:pt idx="187">
                  <c:v>46966</c:v>
                </c:pt>
                <c:pt idx="188">
                  <c:v>46997</c:v>
                </c:pt>
                <c:pt idx="189">
                  <c:v>47027</c:v>
                </c:pt>
                <c:pt idx="190">
                  <c:v>47058</c:v>
                </c:pt>
                <c:pt idx="191">
                  <c:v>47088</c:v>
                </c:pt>
                <c:pt idx="192">
                  <c:v>47119</c:v>
                </c:pt>
                <c:pt idx="193">
                  <c:v>47150</c:v>
                </c:pt>
                <c:pt idx="194">
                  <c:v>47178</c:v>
                </c:pt>
                <c:pt idx="195">
                  <c:v>47209</c:v>
                </c:pt>
                <c:pt idx="196">
                  <c:v>47239</c:v>
                </c:pt>
                <c:pt idx="197">
                  <c:v>47270</c:v>
                </c:pt>
                <c:pt idx="198">
                  <c:v>47300</c:v>
                </c:pt>
                <c:pt idx="199">
                  <c:v>47331</c:v>
                </c:pt>
                <c:pt idx="200">
                  <c:v>47362</c:v>
                </c:pt>
                <c:pt idx="201">
                  <c:v>47392</c:v>
                </c:pt>
                <c:pt idx="202">
                  <c:v>47423</c:v>
                </c:pt>
                <c:pt idx="203">
                  <c:v>47453</c:v>
                </c:pt>
                <c:pt idx="204">
                  <c:v>47484</c:v>
                </c:pt>
                <c:pt idx="205">
                  <c:v>47515</c:v>
                </c:pt>
                <c:pt idx="206">
                  <c:v>47543</c:v>
                </c:pt>
                <c:pt idx="207">
                  <c:v>47574</c:v>
                </c:pt>
                <c:pt idx="208">
                  <c:v>47604</c:v>
                </c:pt>
                <c:pt idx="209">
                  <c:v>47635</c:v>
                </c:pt>
                <c:pt idx="210">
                  <c:v>47665</c:v>
                </c:pt>
                <c:pt idx="211">
                  <c:v>47696</c:v>
                </c:pt>
                <c:pt idx="212">
                  <c:v>47727</c:v>
                </c:pt>
                <c:pt idx="213">
                  <c:v>47757</c:v>
                </c:pt>
                <c:pt idx="214">
                  <c:v>47788</c:v>
                </c:pt>
                <c:pt idx="215">
                  <c:v>47818</c:v>
                </c:pt>
                <c:pt idx="216">
                  <c:v>47849</c:v>
                </c:pt>
                <c:pt idx="217">
                  <c:v>47880</c:v>
                </c:pt>
                <c:pt idx="218">
                  <c:v>47908</c:v>
                </c:pt>
                <c:pt idx="219">
                  <c:v>47939</c:v>
                </c:pt>
                <c:pt idx="220">
                  <c:v>47969</c:v>
                </c:pt>
                <c:pt idx="221">
                  <c:v>48000</c:v>
                </c:pt>
                <c:pt idx="222">
                  <c:v>48030</c:v>
                </c:pt>
                <c:pt idx="223">
                  <c:v>48061</c:v>
                </c:pt>
                <c:pt idx="224">
                  <c:v>48092</c:v>
                </c:pt>
                <c:pt idx="225">
                  <c:v>48122</c:v>
                </c:pt>
                <c:pt idx="226">
                  <c:v>48153</c:v>
                </c:pt>
                <c:pt idx="227">
                  <c:v>48183</c:v>
                </c:pt>
                <c:pt idx="228">
                  <c:v>48214</c:v>
                </c:pt>
                <c:pt idx="229">
                  <c:v>48245</c:v>
                </c:pt>
                <c:pt idx="230">
                  <c:v>48274</c:v>
                </c:pt>
                <c:pt idx="231">
                  <c:v>48305</c:v>
                </c:pt>
                <c:pt idx="232">
                  <c:v>48335</c:v>
                </c:pt>
                <c:pt idx="233">
                  <c:v>48366</c:v>
                </c:pt>
                <c:pt idx="234">
                  <c:v>48396</c:v>
                </c:pt>
                <c:pt idx="235">
                  <c:v>48427</c:v>
                </c:pt>
                <c:pt idx="236">
                  <c:v>48458</c:v>
                </c:pt>
                <c:pt idx="237">
                  <c:v>48488</c:v>
                </c:pt>
                <c:pt idx="238">
                  <c:v>48519</c:v>
                </c:pt>
                <c:pt idx="239">
                  <c:v>48549</c:v>
                </c:pt>
                <c:pt idx="240">
                  <c:v>48580</c:v>
                </c:pt>
                <c:pt idx="241">
                  <c:v>48611</c:v>
                </c:pt>
                <c:pt idx="242">
                  <c:v>48639</c:v>
                </c:pt>
                <c:pt idx="243">
                  <c:v>48670</c:v>
                </c:pt>
                <c:pt idx="244">
                  <c:v>48700</c:v>
                </c:pt>
                <c:pt idx="245">
                  <c:v>48731</c:v>
                </c:pt>
                <c:pt idx="246">
                  <c:v>48761</c:v>
                </c:pt>
                <c:pt idx="247">
                  <c:v>48792</c:v>
                </c:pt>
                <c:pt idx="248">
                  <c:v>48823</c:v>
                </c:pt>
                <c:pt idx="249">
                  <c:v>48853</c:v>
                </c:pt>
                <c:pt idx="250">
                  <c:v>48884</c:v>
                </c:pt>
                <c:pt idx="251">
                  <c:v>48914</c:v>
                </c:pt>
                <c:pt idx="252">
                  <c:v>48945</c:v>
                </c:pt>
                <c:pt idx="253">
                  <c:v>48976</c:v>
                </c:pt>
                <c:pt idx="254">
                  <c:v>49004</c:v>
                </c:pt>
                <c:pt idx="255">
                  <c:v>49035</c:v>
                </c:pt>
                <c:pt idx="256">
                  <c:v>49065</c:v>
                </c:pt>
                <c:pt idx="257">
                  <c:v>49096</c:v>
                </c:pt>
                <c:pt idx="258">
                  <c:v>49126</c:v>
                </c:pt>
                <c:pt idx="259">
                  <c:v>49157</c:v>
                </c:pt>
                <c:pt idx="260">
                  <c:v>49188</c:v>
                </c:pt>
                <c:pt idx="261">
                  <c:v>49218</c:v>
                </c:pt>
                <c:pt idx="262">
                  <c:v>49249</c:v>
                </c:pt>
                <c:pt idx="263">
                  <c:v>49279</c:v>
                </c:pt>
                <c:pt idx="264">
                  <c:v>49310</c:v>
                </c:pt>
                <c:pt idx="265">
                  <c:v>49341</c:v>
                </c:pt>
                <c:pt idx="266">
                  <c:v>49369</c:v>
                </c:pt>
                <c:pt idx="267">
                  <c:v>49400</c:v>
                </c:pt>
                <c:pt idx="268">
                  <c:v>49430</c:v>
                </c:pt>
                <c:pt idx="269">
                  <c:v>49461</c:v>
                </c:pt>
                <c:pt idx="270">
                  <c:v>49491</c:v>
                </c:pt>
                <c:pt idx="271">
                  <c:v>49522</c:v>
                </c:pt>
                <c:pt idx="272">
                  <c:v>49553</c:v>
                </c:pt>
                <c:pt idx="273">
                  <c:v>49583</c:v>
                </c:pt>
                <c:pt idx="274">
                  <c:v>49614</c:v>
                </c:pt>
                <c:pt idx="275">
                  <c:v>49644</c:v>
                </c:pt>
                <c:pt idx="276">
                  <c:v>49675</c:v>
                </c:pt>
                <c:pt idx="277">
                  <c:v>49706</c:v>
                </c:pt>
                <c:pt idx="278">
                  <c:v>49735</c:v>
                </c:pt>
                <c:pt idx="279">
                  <c:v>49766</c:v>
                </c:pt>
                <c:pt idx="280">
                  <c:v>49796</c:v>
                </c:pt>
                <c:pt idx="281">
                  <c:v>49827</c:v>
                </c:pt>
                <c:pt idx="282">
                  <c:v>49857</c:v>
                </c:pt>
                <c:pt idx="283">
                  <c:v>49888</c:v>
                </c:pt>
                <c:pt idx="284">
                  <c:v>49919</c:v>
                </c:pt>
                <c:pt idx="285">
                  <c:v>49949</c:v>
                </c:pt>
                <c:pt idx="286">
                  <c:v>49980</c:v>
                </c:pt>
                <c:pt idx="287">
                  <c:v>50010</c:v>
                </c:pt>
              </c:numCache>
            </c:numRef>
          </c:cat>
          <c:val>
            <c:numRef>
              <c:f>Проверка_кг_и_накл!$K$2:$K$289</c:f>
              <c:numCache>
                <c:formatCode>#,##0</c:formatCode>
                <c:ptCount val="28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numCache>
            </c:numRef>
          </c:val>
          <c:smooth val="1"/>
          <c:extLst>
            <c:ext xmlns:c16="http://schemas.microsoft.com/office/drawing/2014/chart" uri="{C3380CC4-5D6E-409C-BE32-E72D297353CC}">
              <c16:uniqueId val="{00000000-DF69-4A01-A0C1-952B59F0B935}"/>
            </c:ext>
          </c:extLst>
        </c:ser>
        <c:dLbls>
          <c:showLegendKey val="0"/>
          <c:showVal val="0"/>
          <c:showCatName val="0"/>
          <c:showSerName val="0"/>
          <c:showPercent val="0"/>
          <c:showBubbleSize val="0"/>
        </c:dLbls>
        <c:marker val="1"/>
        <c:smooth val="0"/>
        <c:axId val="565238608"/>
        <c:axId val="649798768"/>
      </c:lineChart>
      <c:dateAx>
        <c:axId val="567485744"/>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567493944"/>
        <c:crosses val="autoZero"/>
        <c:auto val="1"/>
        <c:lblOffset val="100"/>
        <c:baseTimeUnit val="months"/>
      </c:dateAx>
      <c:valAx>
        <c:axId val="56749394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567485744"/>
        <c:crosses val="autoZero"/>
        <c:crossBetween val="between"/>
      </c:valAx>
      <c:valAx>
        <c:axId val="649798768"/>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565238608"/>
        <c:crosses val="max"/>
        <c:crossBetween val="between"/>
      </c:valAx>
      <c:dateAx>
        <c:axId val="565238608"/>
        <c:scaling>
          <c:orientation val="minMax"/>
        </c:scaling>
        <c:delete val="1"/>
        <c:axPos val="b"/>
        <c:numFmt formatCode="mmm\-yy" sourceLinked="1"/>
        <c:majorTickMark val="out"/>
        <c:minorTickMark val="none"/>
        <c:tickLblPos val="nextTo"/>
        <c:crossAx val="649798768"/>
        <c:crosses val="autoZero"/>
        <c:auto val="1"/>
        <c:lblOffset val="100"/>
        <c:baseTimeUnit val="month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0"/>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5" Type="http://schemas.openxmlformats.org/officeDocument/2006/relationships/chart" Target="../charts/chart8.xml"/><Relationship Id="rId4" Type="http://schemas.openxmlformats.org/officeDocument/2006/relationships/chart" Target="../charts/chart7.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 Id="rId5" Type="http://schemas.openxmlformats.org/officeDocument/2006/relationships/chart" Target="../charts/chart13.xml"/><Relationship Id="rId4" Type="http://schemas.openxmlformats.org/officeDocument/2006/relationships/chart" Target="../charts/chart1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5.xml"/></Relationships>
</file>

<file path=xl/drawings/drawing1.xml><?xml version="1.0" encoding="utf-8"?>
<xdr:wsDr xmlns:xdr="http://schemas.openxmlformats.org/drawingml/2006/spreadsheetDrawing" xmlns:a="http://schemas.openxmlformats.org/drawingml/2006/main">
  <xdr:twoCellAnchor>
    <xdr:from>
      <xdr:col>1</xdr:col>
      <xdr:colOff>708567</xdr:colOff>
      <xdr:row>108</xdr:row>
      <xdr:rowOff>11615</xdr:rowOff>
    </xdr:from>
    <xdr:to>
      <xdr:col>38</xdr:col>
      <xdr:colOff>0</xdr:colOff>
      <xdr:row>141</xdr:row>
      <xdr:rowOff>69695</xdr:rowOff>
    </xdr:to>
    <xdr:grpSp>
      <xdr:nvGrpSpPr>
        <xdr:cNvPr id="6" name="Группа 5">
          <a:extLst>
            <a:ext uri="{FF2B5EF4-FFF2-40B4-BE49-F238E27FC236}">
              <a16:creationId xmlns:a16="http://schemas.microsoft.com/office/drawing/2014/main" id="{00000000-0008-0000-0000-000006000000}"/>
            </a:ext>
          </a:extLst>
        </xdr:cNvPr>
        <xdr:cNvGrpSpPr/>
      </xdr:nvGrpSpPr>
      <xdr:grpSpPr>
        <a:xfrm>
          <a:off x="2604274" y="14926371"/>
          <a:ext cx="25199433" cy="5577934"/>
          <a:chOff x="2625183" y="18213656"/>
          <a:chExt cx="21335659" cy="4692807"/>
        </a:xfrm>
      </xdr:grpSpPr>
      <xdr:graphicFrame macro="">
        <xdr:nvGraphicFramePr>
          <xdr:cNvPr id="3" name="Диаграмма 2">
            <a:extLst>
              <a:ext uri="{FF2B5EF4-FFF2-40B4-BE49-F238E27FC236}">
                <a16:creationId xmlns:a16="http://schemas.microsoft.com/office/drawing/2014/main" id="{00000000-0008-0000-0000-000003000000}"/>
              </a:ext>
            </a:extLst>
          </xdr:cNvPr>
          <xdr:cNvGraphicFramePr/>
        </xdr:nvGraphicFramePr>
        <xdr:xfrm>
          <a:off x="2625183" y="18213657"/>
          <a:ext cx="6943615" cy="4692803"/>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4" name="Диаграмма 3">
            <a:extLst>
              <a:ext uri="{FF2B5EF4-FFF2-40B4-BE49-F238E27FC236}">
                <a16:creationId xmlns:a16="http://schemas.microsoft.com/office/drawing/2014/main" id="{00000000-0008-0000-0000-000004000000}"/>
              </a:ext>
            </a:extLst>
          </xdr:cNvPr>
          <xdr:cNvGraphicFramePr/>
        </xdr:nvGraphicFramePr>
        <xdr:xfrm>
          <a:off x="9754544" y="18213656"/>
          <a:ext cx="7181781" cy="4692803"/>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5" name="Диаграмма 4">
            <a:extLst>
              <a:ext uri="{FF2B5EF4-FFF2-40B4-BE49-F238E27FC236}">
                <a16:creationId xmlns:a16="http://schemas.microsoft.com/office/drawing/2014/main" id="{00000000-0008-0000-0000-000005000000}"/>
              </a:ext>
            </a:extLst>
          </xdr:cNvPr>
          <xdr:cNvGraphicFramePr>
            <a:graphicFrameLocks/>
          </xdr:cNvGraphicFramePr>
        </xdr:nvGraphicFramePr>
        <xdr:xfrm>
          <a:off x="17017227" y="18213659"/>
          <a:ext cx="6943615" cy="4692804"/>
        </xdr:xfrm>
        <a:graphic>
          <a:graphicData uri="http://schemas.openxmlformats.org/drawingml/2006/chart">
            <c:chart xmlns:c="http://schemas.openxmlformats.org/drawingml/2006/chart" xmlns:r="http://schemas.openxmlformats.org/officeDocument/2006/relationships" r:id="rId3"/>
          </a:graphicData>
        </a:graphic>
      </xdr:graphicFrame>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49</xdr:col>
      <xdr:colOff>198292</xdr:colOff>
      <xdr:row>299</xdr:row>
      <xdr:rowOff>0</xdr:rowOff>
    </xdr:from>
    <xdr:to>
      <xdr:col>67</xdr:col>
      <xdr:colOff>377413</xdr:colOff>
      <xdr:row>331</xdr:row>
      <xdr:rowOff>163285</xdr:rowOff>
    </xdr:to>
    <xdr:graphicFrame macro="">
      <xdr:nvGraphicFramePr>
        <xdr:cNvPr id="2" name="Диаграмма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33</xdr:col>
      <xdr:colOff>16864</xdr:colOff>
      <xdr:row>321</xdr:row>
      <xdr:rowOff>27537</xdr:rowOff>
    </xdr:from>
    <xdr:to>
      <xdr:col>49</xdr:col>
      <xdr:colOff>9072</xdr:colOff>
      <xdr:row>346</xdr:row>
      <xdr:rowOff>20812</xdr:rowOff>
    </xdr:to>
    <xdr:graphicFrame macro="">
      <xdr:nvGraphicFramePr>
        <xdr:cNvPr id="3" name="Диаграмма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69</xdr:col>
      <xdr:colOff>0</xdr:colOff>
      <xdr:row>317</xdr:row>
      <xdr:rowOff>11206</xdr:rowOff>
    </xdr:from>
    <xdr:to>
      <xdr:col>85</xdr:col>
      <xdr:colOff>0</xdr:colOff>
      <xdr:row>339</xdr:row>
      <xdr:rowOff>34159</xdr:rowOff>
    </xdr:to>
    <xdr:graphicFrame macro="">
      <xdr:nvGraphicFramePr>
        <xdr:cNvPr id="7" name="Диаграмма 6">
          <a:extLst>
            <a:ext uri="{FF2B5EF4-FFF2-40B4-BE49-F238E27FC236}">
              <a16:creationId xmlns:a16="http://schemas.microsoft.com/office/drawing/2014/main" id="{00000000-0008-0000-01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94</xdr:col>
      <xdr:colOff>10886</xdr:colOff>
      <xdr:row>317</xdr:row>
      <xdr:rowOff>10886</xdr:rowOff>
    </xdr:from>
    <xdr:to>
      <xdr:col>110</xdr:col>
      <xdr:colOff>228600</xdr:colOff>
      <xdr:row>339</xdr:row>
      <xdr:rowOff>15263</xdr:rowOff>
    </xdr:to>
    <xdr:graphicFrame macro="">
      <xdr:nvGraphicFramePr>
        <xdr:cNvPr id="10" name="Диаграмма 9">
          <a:extLst>
            <a:ext uri="{FF2B5EF4-FFF2-40B4-BE49-F238E27FC236}">
              <a16:creationId xmlns:a16="http://schemas.microsoft.com/office/drawing/2014/main" id="{00000000-0008-0000-01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49</xdr:col>
      <xdr:colOff>190500</xdr:colOff>
      <xdr:row>238</xdr:row>
      <xdr:rowOff>11206</xdr:rowOff>
    </xdr:from>
    <xdr:to>
      <xdr:col>67</xdr:col>
      <xdr:colOff>377241</xdr:colOff>
      <xdr:row>268</xdr:row>
      <xdr:rowOff>166872</xdr:rowOff>
    </xdr:to>
    <xdr:graphicFrame macro="">
      <xdr:nvGraphicFramePr>
        <xdr:cNvPr id="6" name="Диаграмма 5">
          <a:extLst>
            <a:ext uri="{FF2B5EF4-FFF2-40B4-BE49-F238E27FC236}">
              <a16:creationId xmlns:a16="http://schemas.microsoft.com/office/drawing/2014/main" id="{00000000-0008-0000-01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49</xdr:col>
      <xdr:colOff>198293</xdr:colOff>
      <xdr:row>299</xdr:row>
      <xdr:rowOff>0</xdr:rowOff>
    </xdr:from>
    <xdr:to>
      <xdr:col>67</xdr:col>
      <xdr:colOff>376508</xdr:colOff>
      <xdr:row>332</xdr:row>
      <xdr:rowOff>7762</xdr:rowOff>
    </xdr:to>
    <xdr:graphicFrame macro="">
      <xdr:nvGraphicFramePr>
        <xdr:cNvPr id="2" name="Диаграмма 1">
          <a:extLst>
            <a:ext uri="{FF2B5EF4-FFF2-40B4-BE49-F238E27FC236}">
              <a16:creationId xmlns:a16="http://schemas.microsoft.com/office/drawing/2014/main" id="{00000000-0008-0000-03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33</xdr:col>
      <xdr:colOff>19700</xdr:colOff>
      <xdr:row>321</xdr:row>
      <xdr:rowOff>11206</xdr:rowOff>
    </xdr:from>
    <xdr:to>
      <xdr:col>49</xdr:col>
      <xdr:colOff>15493</xdr:colOff>
      <xdr:row>345</xdr:row>
      <xdr:rowOff>177799</xdr:rowOff>
    </xdr:to>
    <xdr:graphicFrame macro="">
      <xdr:nvGraphicFramePr>
        <xdr:cNvPr id="3" name="Диаграмма 2">
          <a:extLst>
            <a:ext uri="{FF2B5EF4-FFF2-40B4-BE49-F238E27FC236}">
              <a16:creationId xmlns:a16="http://schemas.microsoft.com/office/drawing/2014/main" id="{00000000-0008-0000-03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69</xdr:col>
      <xdr:colOff>0</xdr:colOff>
      <xdr:row>317</xdr:row>
      <xdr:rowOff>11206</xdr:rowOff>
    </xdr:from>
    <xdr:to>
      <xdr:col>85</xdr:col>
      <xdr:colOff>0</xdr:colOff>
      <xdr:row>339</xdr:row>
      <xdr:rowOff>34161</xdr:rowOff>
    </xdr:to>
    <xdr:graphicFrame macro="">
      <xdr:nvGraphicFramePr>
        <xdr:cNvPr id="4" name="Диаграмма 3">
          <a:extLst>
            <a:ext uri="{FF2B5EF4-FFF2-40B4-BE49-F238E27FC236}">
              <a16:creationId xmlns:a16="http://schemas.microsoft.com/office/drawing/2014/main" id="{00000000-0008-0000-03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94</xdr:col>
      <xdr:colOff>605116</xdr:colOff>
      <xdr:row>317</xdr:row>
      <xdr:rowOff>11906</xdr:rowOff>
    </xdr:from>
    <xdr:to>
      <xdr:col>111</xdr:col>
      <xdr:colOff>0</xdr:colOff>
      <xdr:row>339</xdr:row>
      <xdr:rowOff>16285</xdr:rowOff>
    </xdr:to>
    <xdr:graphicFrame macro="">
      <xdr:nvGraphicFramePr>
        <xdr:cNvPr id="5" name="Диаграмма 4">
          <a:extLst>
            <a:ext uri="{FF2B5EF4-FFF2-40B4-BE49-F238E27FC236}">
              <a16:creationId xmlns:a16="http://schemas.microsoft.com/office/drawing/2014/main" id="{00000000-0008-0000-03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50</xdr:col>
      <xdr:colOff>0</xdr:colOff>
      <xdr:row>237</xdr:row>
      <xdr:rowOff>0</xdr:rowOff>
    </xdr:from>
    <xdr:to>
      <xdr:col>67</xdr:col>
      <xdr:colOff>377017</xdr:colOff>
      <xdr:row>270</xdr:row>
      <xdr:rowOff>1</xdr:rowOff>
    </xdr:to>
    <xdr:graphicFrame macro="">
      <xdr:nvGraphicFramePr>
        <xdr:cNvPr id="6" name="Диаграмма 5">
          <a:extLst>
            <a:ext uri="{FF2B5EF4-FFF2-40B4-BE49-F238E27FC236}">
              <a16:creationId xmlns:a16="http://schemas.microsoft.com/office/drawing/2014/main" id="{00000000-0008-0000-03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10</xdr:col>
      <xdr:colOff>243416</xdr:colOff>
      <xdr:row>14</xdr:row>
      <xdr:rowOff>7</xdr:rowOff>
    </xdr:from>
    <xdr:to>
      <xdr:col>21</xdr:col>
      <xdr:colOff>10583</xdr:colOff>
      <xdr:row>30</xdr:row>
      <xdr:rowOff>21167</xdr:rowOff>
    </xdr:to>
    <xdr:graphicFrame macro="">
      <xdr:nvGraphicFramePr>
        <xdr:cNvPr id="2" name="Диаграмма 1">
          <a:extLst>
            <a:ext uri="{FF2B5EF4-FFF2-40B4-BE49-F238E27FC236}">
              <a16:creationId xmlns:a16="http://schemas.microsoft.com/office/drawing/2014/main" id="{00000000-0008-0000-07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12</xdr:col>
      <xdr:colOff>0</xdr:colOff>
      <xdr:row>2</xdr:row>
      <xdr:rowOff>179916</xdr:rowOff>
    </xdr:from>
    <xdr:to>
      <xdr:col>32</xdr:col>
      <xdr:colOff>0</xdr:colOff>
      <xdr:row>23</xdr:row>
      <xdr:rowOff>0</xdr:rowOff>
    </xdr:to>
    <xdr:graphicFrame macro="">
      <xdr:nvGraphicFramePr>
        <xdr:cNvPr id="3" name="Диаграмма 2">
          <a:extLst>
            <a:ext uri="{FF2B5EF4-FFF2-40B4-BE49-F238E27FC236}">
              <a16:creationId xmlns:a16="http://schemas.microsoft.com/office/drawing/2014/main" id="{00000000-0008-0000-08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Тема Office">
  <a:themeElements>
    <a:clrScheme name="Адаптивная">
      <a:dk1>
        <a:sysClr val="windowText" lastClr="000000"/>
      </a:dk1>
      <a:lt1>
        <a:sysClr val="window" lastClr="FFFFFF"/>
      </a:lt1>
      <a:dk2>
        <a:srgbClr val="1F497D"/>
      </a:dk2>
      <a:lt2>
        <a:srgbClr val="EEECE1"/>
      </a:lt2>
      <a:accent1>
        <a:srgbClr val="4F81BD"/>
      </a:accent1>
      <a:accent2>
        <a:srgbClr val="F79646"/>
      </a:accent2>
      <a:accent3>
        <a:srgbClr val="9BBB59"/>
      </a:accent3>
      <a:accent4>
        <a:srgbClr val="8064A2"/>
      </a:accent4>
      <a:accent5>
        <a:srgbClr val="4BACC6"/>
      </a:accent5>
      <a:accent6>
        <a:srgbClr val="C0504D"/>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7.bin"/><Relationship Id="rId4" Type="http://schemas.openxmlformats.org/officeDocument/2006/relationships/comments" Target="../comments4.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Лист1"/>
  <dimension ref="A1:DR148"/>
  <sheetViews>
    <sheetView zoomScale="82" zoomScaleNormal="82" workbookViewId="0">
      <pane ySplit="11" topLeftCell="A12" activePane="bottomLeft" state="frozen"/>
      <selection pane="bottomLeft" activeCell="B1" sqref="B1:C1"/>
    </sheetView>
  </sheetViews>
  <sheetFormatPr defaultColWidth="9.109375" defaultRowHeight="13.2" outlineLevelRow="1"/>
  <cols>
    <col min="1" max="1" width="27.6640625" style="71" customWidth="1"/>
    <col min="2" max="2" width="10.6640625" style="71" customWidth="1"/>
    <col min="3" max="3" width="11.44140625" style="71" customWidth="1"/>
    <col min="4" max="122" width="10.109375" style="71" bestFit="1" customWidth="1"/>
    <col min="123" max="16384" width="9.109375" style="71"/>
  </cols>
  <sheetData>
    <row r="1" spans="1:122">
      <c r="A1" s="70" t="s">
        <v>354</v>
      </c>
      <c r="B1" s="273"/>
      <c r="C1" s="273"/>
    </row>
    <row r="2" spans="1:122">
      <c r="A2" s="70"/>
      <c r="B2" s="274" t="s">
        <v>15</v>
      </c>
      <c r="C2" s="274"/>
    </row>
    <row r="3" spans="1:122">
      <c r="A3" s="70"/>
      <c r="B3" s="72"/>
      <c r="C3" s="73"/>
    </row>
    <row r="4" spans="1:122">
      <c r="A4" s="70" t="s">
        <v>107</v>
      </c>
      <c r="B4" s="273">
        <f>B1</f>
        <v>0</v>
      </c>
      <c r="C4" s="273"/>
    </row>
    <row r="5" spans="1:122">
      <c r="A5" s="70"/>
      <c r="B5" s="274" t="s">
        <v>15</v>
      </c>
      <c r="C5" s="274"/>
    </row>
    <row r="6" spans="1:122">
      <c r="A6" s="70"/>
      <c r="B6" s="72"/>
      <c r="C6" s="73"/>
    </row>
    <row r="7" spans="1:122">
      <c r="A7" s="70" t="s">
        <v>108</v>
      </c>
      <c r="B7" s="275">
        <v>46023</v>
      </c>
      <c r="C7" s="275"/>
    </row>
    <row r="8" spans="1:122">
      <c r="A8" s="70"/>
      <c r="B8" s="272" t="s">
        <v>16</v>
      </c>
      <c r="C8" s="272"/>
      <c r="E8" s="170"/>
      <c r="F8" s="107"/>
      <c r="G8" s="107"/>
      <c r="H8" s="107"/>
    </row>
    <row r="10" spans="1:122">
      <c r="A10" s="264" t="s">
        <v>352</v>
      </c>
      <c r="B10" s="265"/>
      <c r="C10" s="265"/>
      <c r="D10" s="265"/>
      <c r="E10" s="265"/>
      <c r="F10" s="265"/>
      <c r="G10" s="265"/>
      <c r="H10" s="265"/>
      <c r="I10" s="265"/>
      <c r="J10" s="265"/>
      <c r="K10" s="265"/>
      <c r="L10" s="265"/>
      <c r="M10" s="265"/>
      <c r="N10" s="265"/>
      <c r="O10" s="266"/>
    </row>
    <row r="11" spans="1:122">
      <c r="A11" s="267"/>
      <c r="B11" s="268"/>
      <c r="C11" s="268"/>
      <c r="D11" s="268"/>
      <c r="E11" s="268"/>
      <c r="F11" s="268"/>
      <c r="G11" s="268"/>
      <c r="H11" s="268"/>
      <c r="I11" s="268"/>
      <c r="J11" s="268"/>
      <c r="K11" s="268"/>
      <c r="L11" s="268"/>
      <c r="M11" s="268"/>
      <c r="N11" s="268"/>
      <c r="O11" s="269"/>
    </row>
    <row r="13" spans="1:122">
      <c r="A13" s="72" t="s">
        <v>109</v>
      </c>
    </row>
    <row r="15" spans="1:122" s="171" customFormat="1">
      <c r="A15" s="70" t="str">
        <f>$B$1&amp;" без переезда"</f>
        <v xml:space="preserve"> без переезда</v>
      </c>
      <c r="C15" s="110" t="s">
        <v>17</v>
      </c>
      <c r="D15" s="110" t="s">
        <v>18</v>
      </c>
      <c r="E15" s="110" t="s">
        <v>19</v>
      </c>
      <c r="F15" s="110" t="s">
        <v>20</v>
      </c>
      <c r="G15" s="110" t="s">
        <v>21</v>
      </c>
      <c r="H15" s="110" t="s">
        <v>22</v>
      </c>
      <c r="I15" s="110" t="s">
        <v>23</v>
      </c>
      <c r="J15" s="110" t="s">
        <v>24</v>
      </c>
      <c r="K15" s="110" t="s">
        <v>25</v>
      </c>
      <c r="L15" s="110" t="s">
        <v>26</v>
      </c>
      <c r="M15" s="110" t="s">
        <v>27</v>
      </c>
      <c r="N15" s="110" t="s">
        <v>28</v>
      </c>
      <c r="O15" s="110" t="s">
        <v>29</v>
      </c>
      <c r="P15" s="110" t="s">
        <v>30</v>
      </c>
      <c r="Q15" s="110" t="s">
        <v>31</v>
      </c>
      <c r="R15" s="110" t="s">
        <v>32</v>
      </c>
      <c r="S15" s="110" t="s">
        <v>33</v>
      </c>
      <c r="T15" s="110" t="s">
        <v>34</v>
      </c>
      <c r="U15" s="110" t="s">
        <v>35</v>
      </c>
      <c r="V15" s="110" t="s">
        <v>36</v>
      </c>
      <c r="W15" s="110" t="s">
        <v>37</v>
      </c>
      <c r="X15" s="110" t="s">
        <v>38</v>
      </c>
      <c r="Y15" s="110" t="s">
        <v>39</v>
      </c>
      <c r="Z15" s="110" t="s">
        <v>40</v>
      </c>
      <c r="AA15" s="110" t="s">
        <v>68</v>
      </c>
      <c r="AB15" s="110" t="s">
        <v>69</v>
      </c>
      <c r="AC15" s="110" t="s">
        <v>70</v>
      </c>
      <c r="AD15" s="110" t="s">
        <v>71</v>
      </c>
      <c r="AE15" s="110" t="s">
        <v>72</v>
      </c>
      <c r="AF15" s="110" t="s">
        <v>73</v>
      </c>
      <c r="AG15" s="110" t="s">
        <v>74</v>
      </c>
      <c r="AH15" s="110" t="s">
        <v>75</v>
      </c>
      <c r="AI15" s="110" t="s">
        <v>76</v>
      </c>
      <c r="AJ15" s="110" t="s">
        <v>77</v>
      </c>
      <c r="AK15" s="110" t="s">
        <v>78</v>
      </c>
      <c r="AL15" s="110" t="s">
        <v>79</v>
      </c>
      <c r="AM15" s="110" t="s">
        <v>355</v>
      </c>
      <c r="AN15" s="110" t="s">
        <v>356</v>
      </c>
      <c r="AO15" s="110" t="s">
        <v>357</v>
      </c>
      <c r="AP15" s="110" t="s">
        <v>358</v>
      </c>
      <c r="AQ15" s="110" t="s">
        <v>359</v>
      </c>
      <c r="AR15" s="110" t="s">
        <v>360</v>
      </c>
      <c r="AS15" s="110" t="s">
        <v>361</v>
      </c>
      <c r="AT15" s="110" t="s">
        <v>362</v>
      </c>
      <c r="AU15" s="110" t="s">
        <v>363</v>
      </c>
      <c r="AV15" s="110" t="s">
        <v>364</v>
      </c>
      <c r="AW15" s="110" t="s">
        <v>365</v>
      </c>
      <c r="AX15" s="110" t="s">
        <v>366</v>
      </c>
      <c r="AY15" s="110" t="s">
        <v>367</v>
      </c>
      <c r="AZ15" s="110" t="s">
        <v>368</v>
      </c>
      <c r="BA15" s="110" t="s">
        <v>369</v>
      </c>
      <c r="BB15" s="110" t="s">
        <v>370</v>
      </c>
      <c r="BC15" s="110" t="s">
        <v>371</v>
      </c>
      <c r="BD15" s="110" t="s">
        <v>372</v>
      </c>
      <c r="BE15" s="110" t="s">
        <v>373</v>
      </c>
      <c r="BF15" s="110" t="s">
        <v>374</v>
      </c>
      <c r="BG15" s="110" t="s">
        <v>375</v>
      </c>
      <c r="BH15" s="110" t="s">
        <v>376</v>
      </c>
      <c r="BI15" s="110" t="s">
        <v>377</v>
      </c>
      <c r="BJ15" s="110" t="s">
        <v>378</v>
      </c>
      <c r="BK15" s="110" t="s">
        <v>379</v>
      </c>
      <c r="BL15" s="110" t="s">
        <v>380</v>
      </c>
      <c r="BM15" s="110" t="s">
        <v>381</v>
      </c>
      <c r="BN15" s="110" t="s">
        <v>382</v>
      </c>
      <c r="BO15" s="110" t="s">
        <v>383</v>
      </c>
      <c r="BP15" s="110" t="s">
        <v>384</v>
      </c>
      <c r="BQ15" s="110" t="s">
        <v>385</v>
      </c>
      <c r="BR15" s="110" t="s">
        <v>386</v>
      </c>
      <c r="BS15" s="110" t="s">
        <v>387</v>
      </c>
      <c r="BT15" s="110" t="s">
        <v>388</v>
      </c>
      <c r="BU15" s="110" t="s">
        <v>389</v>
      </c>
      <c r="BV15" s="110" t="s">
        <v>390</v>
      </c>
      <c r="BW15" s="110" t="s">
        <v>391</v>
      </c>
      <c r="BX15" s="110" t="s">
        <v>392</v>
      </c>
      <c r="BY15" s="110" t="s">
        <v>393</v>
      </c>
      <c r="BZ15" s="110" t="s">
        <v>394</v>
      </c>
      <c r="CA15" s="110" t="s">
        <v>395</v>
      </c>
      <c r="CB15" s="110" t="s">
        <v>396</v>
      </c>
      <c r="CC15" s="110" t="s">
        <v>397</v>
      </c>
      <c r="CD15" s="110" t="s">
        <v>398</v>
      </c>
      <c r="CE15" s="110" t="s">
        <v>399</v>
      </c>
      <c r="CF15" s="110" t="s">
        <v>400</v>
      </c>
      <c r="CG15" s="110" t="s">
        <v>401</v>
      </c>
      <c r="CH15" s="110" t="s">
        <v>402</v>
      </c>
      <c r="CI15" s="110" t="s">
        <v>403</v>
      </c>
      <c r="CJ15" s="110" t="s">
        <v>404</v>
      </c>
      <c r="CK15" s="110" t="s">
        <v>405</v>
      </c>
      <c r="CL15" s="110" t="s">
        <v>406</v>
      </c>
      <c r="CM15" s="110" t="s">
        <v>407</v>
      </c>
      <c r="CN15" s="110" t="s">
        <v>408</v>
      </c>
      <c r="CO15" s="110" t="s">
        <v>409</v>
      </c>
      <c r="CP15" s="110" t="s">
        <v>410</v>
      </c>
      <c r="CQ15" s="110" t="s">
        <v>411</v>
      </c>
      <c r="CR15" s="110" t="s">
        <v>412</v>
      </c>
      <c r="CS15" s="110" t="s">
        <v>413</v>
      </c>
      <c r="CT15" s="110" t="s">
        <v>414</v>
      </c>
      <c r="CU15" s="110" t="s">
        <v>415</v>
      </c>
      <c r="CV15" s="110" t="s">
        <v>416</v>
      </c>
      <c r="CW15" s="110" t="s">
        <v>417</v>
      </c>
      <c r="CX15" s="110" t="s">
        <v>418</v>
      </c>
      <c r="CY15" s="110" t="s">
        <v>419</v>
      </c>
      <c r="CZ15" s="110" t="s">
        <v>420</v>
      </c>
      <c r="DA15" s="110" t="s">
        <v>421</v>
      </c>
      <c r="DB15" s="110" t="s">
        <v>422</v>
      </c>
      <c r="DC15" s="110" t="s">
        <v>423</v>
      </c>
      <c r="DD15" s="110" t="s">
        <v>424</v>
      </c>
      <c r="DE15" s="110" t="s">
        <v>425</v>
      </c>
      <c r="DF15" s="110" t="s">
        <v>426</v>
      </c>
      <c r="DG15" s="110" t="s">
        <v>427</v>
      </c>
      <c r="DH15" s="110" t="s">
        <v>428</v>
      </c>
      <c r="DI15" s="110" t="s">
        <v>429</v>
      </c>
      <c r="DJ15" s="110" t="s">
        <v>430</v>
      </c>
      <c r="DK15" s="110" t="s">
        <v>431</v>
      </c>
      <c r="DL15" s="110" t="s">
        <v>432</v>
      </c>
      <c r="DM15" s="110" t="s">
        <v>433</v>
      </c>
      <c r="DN15" s="110" t="s">
        <v>434</v>
      </c>
      <c r="DO15" s="110" t="s">
        <v>435</v>
      </c>
      <c r="DP15" s="110" t="s">
        <v>436</v>
      </c>
      <c r="DQ15" s="110" t="s">
        <v>437</v>
      </c>
      <c r="DR15" s="110" t="s">
        <v>438</v>
      </c>
    </row>
    <row r="16" spans="1:122" s="171" customFormat="1">
      <c r="A16" s="270"/>
      <c r="B16" s="270"/>
      <c r="C16" s="109">
        <f>$B$7</f>
        <v>46023</v>
      </c>
      <c r="D16" s="109">
        <f t="shared" ref="D16:I16" si="0">DATE(YEAR(C16),MONTH(C16)+1,1)</f>
        <v>46054</v>
      </c>
      <c r="E16" s="109">
        <f t="shared" si="0"/>
        <v>46082</v>
      </c>
      <c r="F16" s="109">
        <f t="shared" si="0"/>
        <v>46113</v>
      </c>
      <c r="G16" s="109">
        <f t="shared" si="0"/>
        <v>46143</v>
      </c>
      <c r="H16" s="109">
        <f t="shared" si="0"/>
        <v>46174</v>
      </c>
      <c r="I16" s="109">
        <f t="shared" si="0"/>
        <v>46204</v>
      </c>
      <c r="J16" s="109">
        <f t="shared" ref="J16:AL16" si="1">DATE(YEAR(I16),MONTH(I16)+1,1)</f>
        <v>46235</v>
      </c>
      <c r="K16" s="109">
        <f t="shared" si="1"/>
        <v>46266</v>
      </c>
      <c r="L16" s="109">
        <f t="shared" si="1"/>
        <v>46296</v>
      </c>
      <c r="M16" s="109">
        <f t="shared" si="1"/>
        <v>46327</v>
      </c>
      <c r="N16" s="109">
        <f t="shared" si="1"/>
        <v>46357</v>
      </c>
      <c r="O16" s="109">
        <f t="shared" si="1"/>
        <v>46388</v>
      </c>
      <c r="P16" s="109">
        <f t="shared" si="1"/>
        <v>46419</v>
      </c>
      <c r="Q16" s="109">
        <f t="shared" si="1"/>
        <v>46447</v>
      </c>
      <c r="R16" s="109">
        <f t="shared" si="1"/>
        <v>46478</v>
      </c>
      <c r="S16" s="109">
        <f t="shared" si="1"/>
        <v>46508</v>
      </c>
      <c r="T16" s="109">
        <f t="shared" si="1"/>
        <v>46539</v>
      </c>
      <c r="U16" s="109">
        <f t="shared" si="1"/>
        <v>46569</v>
      </c>
      <c r="V16" s="109">
        <f t="shared" si="1"/>
        <v>46600</v>
      </c>
      <c r="W16" s="109">
        <f t="shared" si="1"/>
        <v>46631</v>
      </c>
      <c r="X16" s="109">
        <f t="shared" si="1"/>
        <v>46661</v>
      </c>
      <c r="Y16" s="109">
        <f t="shared" si="1"/>
        <v>46692</v>
      </c>
      <c r="Z16" s="109">
        <f t="shared" si="1"/>
        <v>46722</v>
      </c>
      <c r="AA16" s="109">
        <f t="shared" si="1"/>
        <v>46753</v>
      </c>
      <c r="AB16" s="109">
        <f t="shared" si="1"/>
        <v>46784</v>
      </c>
      <c r="AC16" s="109">
        <f t="shared" si="1"/>
        <v>46813</v>
      </c>
      <c r="AD16" s="109">
        <f t="shared" si="1"/>
        <v>46844</v>
      </c>
      <c r="AE16" s="109">
        <f t="shared" si="1"/>
        <v>46874</v>
      </c>
      <c r="AF16" s="109">
        <f t="shared" si="1"/>
        <v>46905</v>
      </c>
      <c r="AG16" s="109">
        <f t="shared" si="1"/>
        <v>46935</v>
      </c>
      <c r="AH16" s="109">
        <f t="shared" si="1"/>
        <v>46966</v>
      </c>
      <c r="AI16" s="109">
        <f t="shared" si="1"/>
        <v>46997</v>
      </c>
      <c r="AJ16" s="109">
        <f t="shared" si="1"/>
        <v>47027</v>
      </c>
      <c r="AK16" s="109">
        <f t="shared" si="1"/>
        <v>47058</v>
      </c>
      <c r="AL16" s="109">
        <f t="shared" si="1"/>
        <v>47088</v>
      </c>
      <c r="AM16" s="109">
        <f t="shared" ref="AM16" si="2">DATE(YEAR(AL16),MONTH(AL16)+1,1)</f>
        <v>47119</v>
      </c>
      <c r="AN16" s="109">
        <f t="shared" ref="AN16" si="3">DATE(YEAR(AM16),MONTH(AM16)+1,1)</f>
        <v>47150</v>
      </c>
      <c r="AO16" s="109">
        <f t="shared" ref="AO16" si="4">DATE(YEAR(AN16),MONTH(AN16)+1,1)</f>
        <v>47178</v>
      </c>
      <c r="AP16" s="109">
        <f t="shared" ref="AP16" si="5">DATE(YEAR(AO16),MONTH(AO16)+1,1)</f>
        <v>47209</v>
      </c>
      <c r="AQ16" s="109">
        <f t="shared" ref="AQ16" si="6">DATE(YEAR(AP16),MONTH(AP16)+1,1)</f>
        <v>47239</v>
      </c>
      <c r="AR16" s="109">
        <f t="shared" ref="AR16" si="7">DATE(YEAR(AQ16),MONTH(AQ16)+1,1)</f>
        <v>47270</v>
      </c>
      <c r="AS16" s="109">
        <f t="shared" ref="AS16" si="8">DATE(YEAR(AR16),MONTH(AR16)+1,1)</f>
        <v>47300</v>
      </c>
      <c r="AT16" s="109">
        <f t="shared" ref="AT16" si="9">DATE(YEAR(AS16),MONTH(AS16)+1,1)</f>
        <v>47331</v>
      </c>
      <c r="AU16" s="109">
        <f t="shared" ref="AU16" si="10">DATE(YEAR(AT16),MONTH(AT16)+1,1)</f>
        <v>47362</v>
      </c>
      <c r="AV16" s="109">
        <f t="shared" ref="AV16" si="11">DATE(YEAR(AU16),MONTH(AU16)+1,1)</f>
        <v>47392</v>
      </c>
      <c r="AW16" s="109">
        <f t="shared" ref="AW16" si="12">DATE(YEAR(AV16),MONTH(AV16)+1,1)</f>
        <v>47423</v>
      </c>
      <c r="AX16" s="109">
        <f t="shared" ref="AX16" si="13">DATE(YEAR(AW16),MONTH(AW16)+1,1)</f>
        <v>47453</v>
      </c>
      <c r="AY16" s="109">
        <f t="shared" ref="AY16" si="14">DATE(YEAR(AX16),MONTH(AX16)+1,1)</f>
        <v>47484</v>
      </c>
      <c r="AZ16" s="109">
        <f t="shared" ref="AZ16" si="15">DATE(YEAR(AY16),MONTH(AY16)+1,1)</f>
        <v>47515</v>
      </c>
      <c r="BA16" s="109">
        <f t="shared" ref="BA16" si="16">DATE(YEAR(AZ16),MONTH(AZ16)+1,1)</f>
        <v>47543</v>
      </c>
      <c r="BB16" s="109">
        <f t="shared" ref="BB16" si="17">DATE(YEAR(BA16),MONTH(BA16)+1,1)</f>
        <v>47574</v>
      </c>
      <c r="BC16" s="109">
        <f t="shared" ref="BC16" si="18">DATE(YEAR(BB16),MONTH(BB16)+1,1)</f>
        <v>47604</v>
      </c>
      <c r="BD16" s="109">
        <f t="shared" ref="BD16" si="19">DATE(YEAR(BC16),MONTH(BC16)+1,1)</f>
        <v>47635</v>
      </c>
      <c r="BE16" s="109">
        <f t="shared" ref="BE16" si="20">DATE(YEAR(BD16),MONTH(BD16)+1,1)</f>
        <v>47665</v>
      </c>
      <c r="BF16" s="109">
        <f t="shared" ref="BF16" si="21">DATE(YEAR(BE16),MONTH(BE16)+1,1)</f>
        <v>47696</v>
      </c>
      <c r="BG16" s="109">
        <f t="shared" ref="BG16" si="22">DATE(YEAR(BF16),MONTH(BF16)+1,1)</f>
        <v>47727</v>
      </c>
      <c r="BH16" s="109">
        <f t="shared" ref="BH16" si="23">DATE(YEAR(BG16),MONTH(BG16)+1,1)</f>
        <v>47757</v>
      </c>
      <c r="BI16" s="109">
        <f t="shared" ref="BI16" si="24">DATE(YEAR(BH16),MONTH(BH16)+1,1)</f>
        <v>47788</v>
      </c>
      <c r="BJ16" s="109">
        <f t="shared" ref="BJ16" si="25">DATE(YEAR(BI16),MONTH(BI16)+1,1)</f>
        <v>47818</v>
      </c>
      <c r="BK16" s="109">
        <f t="shared" ref="BK16" si="26">DATE(YEAR(BJ16),MONTH(BJ16)+1,1)</f>
        <v>47849</v>
      </c>
      <c r="BL16" s="109">
        <f t="shared" ref="BL16" si="27">DATE(YEAR(BK16),MONTH(BK16)+1,1)</f>
        <v>47880</v>
      </c>
      <c r="BM16" s="109">
        <f t="shared" ref="BM16" si="28">DATE(YEAR(BL16),MONTH(BL16)+1,1)</f>
        <v>47908</v>
      </c>
      <c r="BN16" s="109">
        <f t="shared" ref="BN16" si="29">DATE(YEAR(BM16),MONTH(BM16)+1,1)</f>
        <v>47939</v>
      </c>
      <c r="BO16" s="109">
        <f t="shared" ref="BO16" si="30">DATE(YEAR(BN16),MONTH(BN16)+1,1)</f>
        <v>47969</v>
      </c>
      <c r="BP16" s="109">
        <f t="shared" ref="BP16" si="31">DATE(YEAR(BO16),MONTH(BO16)+1,1)</f>
        <v>48000</v>
      </c>
      <c r="BQ16" s="109">
        <f t="shared" ref="BQ16" si="32">DATE(YEAR(BP16),MONTH(BP16)+1,1)</f>
        <v>48030</v>
      </c>
      <c r="BR16" s="109">
        <f t="shared" ref="BR16" si="33">DATE(YEAR(BQ16),MONTH(BQ16)+1,1)</f>
        <v>48061</v>
      </c>
      <c r="BS16" s="109">
        <f t="shared" ref="BS16" si="34">DATE(YEAR(BR16),MONTH(BR16)+1,1)</f>
        <v>48092</v>
      </c>
      <c r="BT16" s="109">
        <f t="shared" ref="BT16" si="35">DATE(YEAR(BS16),MONTH(BS16)+1,1)</f>
        <v>48122</v>
      </c>
      <c r="BU16" s="109">
        <f t="shared" ref="BU16" si="36">DATE(YEAR(BT16),MONTH(BT16)+1,1)</f>
        <v>48153</v>
      </c>
      <c r="BV16" s="109">
        <f t="shared" ref="BV16" si="37">DATE(YEAR(BU16),MONTH(BU16)+1,1)</f>
        <v>48183</v>
      </c>
      <c r="BW16" s="109">
        <f t="shared" ref="BW16" si="38">DATE(YEAR(BV16),MONTH(BV16)+1,1)</f>
        <v>48214</v>
      </c>
      <c r="BX16" s="109">
        <f t="shared" ref="BX16" si="39">DATE(YEAR(BW16),MONTH(BW16)+1,1)</f>
        <v>48245</v>
      </c>
      <c r="BY16" s="109">
        <f t="shared" ref="BY16" si="40">DATE(YEAR(BX16),MONTH(BX16)+1,1)</f>
        <v>48274</v>
      </c>
      <c r="BZ16" s="109">
        <f t="shared" ref="BZ16" si="41">DATE(YEAR(BY16),MONTH(BY16)+1,1)</f>
        <v>48305</v>
      </c>
      <c r="CA16" s="109">
        <f t="shared" ref="CA16" si="42">DATE(YEAR(BZ16),MONTH(BZ16)+1,1)</f>
        <v>48335</v>
      </c>
      <c r="CB16" s="109">
        <f t="shared" ref="CB16" si="43">DATE(YEAR(CA16),MONTH(CA16)+1,1)</f>
        <v>48366</v>
      </c>
      <c r="CC16" s="109">
        <f t="shared" ref="CC16" si="44">DATE(YEAR(CB16),MONTH(CB16)+1,1)</f>
        <v>48396</v>
      </c>
      <c r="CD16" s="109">
        <f t="shared" ref="CD16" si="45">DATE(YEAR(CC16),MONTH(CC16)+1,1)</f>
        <v>48427</v>
      </c>
      <c r="CE16" s="109">
        <f t="shared" ref="CE16" si="46">DATE(YEAR(CD16),MONTH(CD16)+1,1)</f>
        <v>48458</v>
      </c>
      <c r="CF16" s="109">
        <f t="shared" ref="CF16" si="47">DATE(YEAR(CE16),MONTH(CE16)+1,1)</f>
        <v>48488</v>
      </c>
      <c r="CG16" s="109">
        <f t="shared" ref="CG16" si="48">DATE(YEAR(CF16),MONTH(CF16)+1,1)</f>
        <v>48519</v>
      </c>
      <c r="CH16" s="109">
        <f t="shared" ref="CH16" si="49">DATE(YEAR(CG16),MONTH(CG16)+1,1)</f>
        <v>48549</v>
      </c>
      <c r="CI16" s="109">
        <f t="shared" ref="CI16" si="50">DATE(YEAR(CH16),MONTH(CH16)+1,1)</f>
        <v>48580</v>
      </c>
      <c r="CJ16" s="109">
        <f t="shared" ref="CJ16" si="51">DATE(YEAR(CI16),MONTH(CI16)+1,1)</f>
        <v>48611</v>
      </c>
      <c r="CK16" s="109">
        <f t="shared" ref="CK16" si="52">DATE(YEAR(CJ16),MONTH(CJ16)+1,1)</f>
        <v>48639</v>
      </c>
      <c r="CL16" s="109">
        <f t="shared" ref="CL16" si="53">DATE(YEAR(CK16),MONTH(CK16)+1,1)</f>
        <v>48670</v>
      </c>
      <c r="CM16" s="109">
        <f t="shared" ref="CM16" si="54">DATE(YEAR(CL16),MONTH(CL16)+1,1)</f>
        <v>48700</v>
      </c>
      <c r="CN16" s="109">
        <f t="shared" ref="CN16" si="55">DATE(YEAR(CM16),MONTH(CM16)+1,1)</f>
        <v>48731</v>
      </c>
      <c r="CO16" s="109">
        <f t="shared" ref="CO16" si="56">DATE(YEAR(CN16),MONTH(CN16)+1,1)</f>
        <v>48761</v>
      </c>
      <c r="CP16" s="109">
        <f t="shared" ref="CP16" si="57">DATE(YEAR(CO16),MONTH(CO16)+1,1)</f>
        <v>48792</v>
      </c>
      <c r="CQ16" s="109">
        <f t="shared" ref="CQ16" si="58">DATE(YEAR(CP16),MONTH(CP16)+1,1)</f>
        <v>48823</v>
      </c>
      <c r="CR16" s="109">
        <f t="shared" ref="CR16" si="59">DATE(YEAR(CQ16),MONTH(CQ16)+1,1)</f>
        <v>48853</v>
      </c>
      <c r="CS16" s="109">
        <f t="shared" ref="CS16" si="60">DATE(YEAR(CR16),MONTH(CR16)+1,1)</f>
        <v>48884</v>
      </c>
      <c r="CT16" s="109">
        <f t="shared" ref="CT16" si="61">DATE(YEAR(CS16),MONTH(CS16)+1,1)</f>
        <v>48914</v>
      </c>
      <c r="CU16" s="109">
        <f t="shared" ref="CU16" si="62">DATE(YEAR(CT16),MONTH(CT16)+1,1)</f>
        <v>48945</v>
      </c>
      <c r="CV16" s="109">
        <f t="shared" ref="CV16" si="63">DATE(YEAR(CU16),MONTH(CU16)+1,1)</f>
        <v>48976</v>
      </c>
      <c r="CW16" s="109">
        <f t="shared" ref="CW16" si="64">DATE(YEAR(CV16),MONTH(CV16)+1,1)</f>
        <v>49004</v>
      </c>
      <c r="CX16" s="109">
        <f t="shared" ref="CX16" si="65">DATE(YEAR(CW16),MONTH(CW16)+1,1)</f>
        <v>49035</v>
      </c>
      <c r="CY16" s="109">
        <f t="shared" ref="CY16" si="66">DATE(YEAR(CX16),MONTH(CX16)+1,1)</f>
        <v>49065</v>
      </c>
      <c r="CZ16" s="109">
        <f t="shared" ref="CZ16" si="67">DATE(YEAR(CY16),MONTH(CY16)+1,1)</f>
        <v>49096</v>
      </c>
      <c r="DA16" s="109">
        <f t="shared" ref="DA16" si="68">DATE(YEAR(CZ16),MONTH(CZ16)+1,1)</f>
        <v>49126</v>
      </c>
      <c r="DB16" s="109">
        <f t="shared" ref="DB16" si="69">DATE(YEAR(DA16),MONTH(DA16)+1,1)</f>
        <v>49157</v>
      </c>
      <c r="DC16" s="109">
        <f t="shared" ref="DC16" si="70">DATE(YEAR(DB16),MONTH(DB16)+1,1)</f>
        <v>49188</v>
      </c>
      <c r="DD16" s="109">
        <f t="shared" ref="DD16" si="71">DATE(YEAR(DC16),MONTH(DC16)+1,1)</f>
        <v>49218</v>
      </c>
      <c r="DE16" s="109">
        <f t="shared" ref="DE16" si="72">DATE(YEAR(DD16),MONTH(DD16)+1,1)</f>
        <v>49249</v>
      </c>
      <c r="DF16" s="109">
        <f t="shared" ref="DF16" si="73">DATE(YEAR(DE16),MONTH(DE16)+1,1)</f>
        <v>49279</v>
      </c>
      <c r="DG16" s="109">
        <f t="shared" ref="DG16" si="74">DATE(YEAR(DF16),MONTH(DF16)+1,1)</f>
        <v>49310</v>
      </c>
      <c r="DH16" s="109">
        <f t="shared" ref="DH16" si="75">DATE(YEAR(DG16),MONTH(DG16)+1,1)</f>
        <v>49341</v>
      </c>
      <c r="DI16" s="109">
        <f t="shared" ref="DI16" si="76">DATE(YEAR(DH16),MONTH(DH16)+1,1)</f>
        <v>49369</v>
      </c>
      <c r="DJ16" s="109">
        <f t="shared" ref="DJ16" si="77">DATE(YEAR(DI16),MONTH(DI16)+1,1)</f>
        <v>49400</v>
      </c>
      <c r="DK16" s="109">
        <f t="shared" ref="DK16" si="78">DATE(YEAR(DJ16),MONTH(DJ16)+1,1)</f>
        <v>49430</v>
      </c>
      <c r="DL16" s="109">
        <f t="shared" ref="DL16" si="79">DATE(YEAR(DK16),MONTH(DK16)+1,1)</f>
        <v>49461</v>
      </c>
      <c r="DM16" s="109">
        <f t="shared" ref="DM16" si="80">DATE(YEAR(DL16),MONTH(DL16)+1,1)</f>
        <v>49491</v>
      </c>
      <c r="DN16" s="109">
        <f t="shared" ref="DN16" si="81">DATE(YEAR(DM16),MONTH(DM16)+1,1)</f>
        <v>49522</v>
      </c>
      <c r="DO16" s="109">
        <f t="shared" ref="DO16" si="82">DATE(YEAR(DN16),MONTH(DN16)+1,1)</f>
        <v>49553</v>
      </c>
      <c r="DP16" s="109">
        <f t="shared" ref="DP16" si="83">DATE(YEAR(DO16),MONTH(DO16)+1,1)</f>
        <v>49583</v>
      </c>
      <c r="DQ16" s="109">
        <f t="shared" ref="DQ16" si="84">DATE(YEAR(DP16),MONTH(DP16)+1,1)</f>
        <v>49614</v>
      </c>
      <c r="DR16" s="109">
        <f t="shared" ref="DR16" si="85">DATE(YEAR(DQ16),MONTH(DQ16)+1,1)</f>
        <v>49644</v>
      </c>
    </row>
    <row r="17" spans="1:122" s="171" customFormat="1">
      <c r="A17" s="271"/>
      <c r="B17" s="271"/>
      <c r="C17" s="74">
        <f>YEAR(C16)</f>
        <v>2026</v>
      </c>
      <c r="D17" s="74">
        <f t="shared" ref="D17:AL17" si="86">YEAR(D16)</f>
        <v>2026</v>
      </c>
      <c r="E17" s="74">
        <f t="shared" si="86"/>
        <v>2026</v>
      </c>
      <c r="F17" s="74">
        <f t="shared" si="86"/>
        <v>2026</v>
      </c>
      <c r="G17" s="74">
        <f t="shared" si="86"/>
        <v>2026</v>
      </c>
      <c r="H17" s="74">
        <f t="shared" si="86"/>
        <v>2026</v>
      </c>
      <c r="I17" s="74">
        <f t="shared" si="86"/>
        <v>2026</v>
      </c>
      <c r="J17" s="74">
        <f t="shared" si="86"/>
        <v>2026</v>
      </c>
      <c r="K17" s="74">
        <f t="shared" si="86"/>
        <v>2026</v>
      </c>
      <c r="L17" s="74">
        <f t="shared" si="86"/>
        <v>2026</v>
      </c>
      <c r="M17" s="74">
        <f t="shared" si="86"/>
        <v>2026</v>
      </c>
      <c r="N17" s="74">
        <f t="shared" si="86"/>
        <v>2026</v>
      </c>
      <c r="O17" s="74">
        <f t="shared" si="86"/>
        <v>2027</v>
      </c>
      <c r="P17" s="74">
        <f t="shared" si="86"/>
        <v>2027</v>
      </c>
      <c r="Q17" s="74">
        <f t="shared" si="86"/>
        <v>2027</v>
      </c>
      <c r="R17" s="74">
        <f t="shared" si="86"/>
        <v>2027</v>
      </c>
      <c r="S17" s="74">
        <f t="shared" si="86"/>
        <v>2027</v>
      </c>
      <c r="T17" s="74">
        <f t="shared" si="86"/>
        <v>2027</v>
      </c>
      <c r="U17" s="74">
        <f t="shared" si="86"/>
        <v>2027</v>
      </c>
      <c r="V17" s="74">
        <f t="shared" si="86"/>
        <v>2027</v>
      </c>
      <c r="W17" s="74">
        <f t="shared" si="86"/>
        <v>2027</v>
      </c>
      <c r="X17" s="74">
        <f t="shared" si="86"/>
        <v>2027</v>
      </c>
      <c r="Y17" s="74">
        <f t="shared" si="86"/>
        <v>2027</v>
      </c>
      <c r="Z17" s="74">
        <f t="shared" si="86"/>
        <v>2027</v>
      </c>
      <c r="AA17" s="74">
        <f t="shared" si="86"/>
        <v>2028</v>
      </c>
      <c r="AB17" s="74">
        <f t="shared" si="86"/>
        <v>2028</v>
      </c>
      <c r="AC17" s="74">
        <f t="shared" si="86"/>
        <v>2028</v>
      </c>
      <c r="AD17" s="74">
        <f t="shared" si="86"/>
        <v>2028</v>
      </c>
      <c r="AE17" s="74">
        <f t="shared" si="86"/>
        <v>2028</v>
      </c>
      <c r="AF17" s="74">
        <f t="shared" si="86"/>
        <v>2028</v>
      </c>
      <c r="AG17" s="74">
        <f t="shared" si="86"/>
        <v>2028</v>
      </c>
      <c r="AH17" s="74">
        <f t="shared" si="86"/>
        <v>2028</v>
      </c>
      <c r="AI17" s="74">
        <f t="shared" si="86"/>
        <v>2028</v>
      </c>
      <c r="AJ17" s="74">
        <f t="shared" si="86"/>
        <v>2028</v>
      </c>
      <c r="AK17" s="74">
        <f t="shared" si="86"/>
        <v>2028</v>
      </c>
      <c r="AL17" s="74">
        <f t="shared" si="86"/>
        <v>2028</v>
      </c>
      <c r="AM17" s="74">
        <f t="shared" ref="AM17:BD17" si="87">YEAR(AM16)</f>
        <v>2029</v>
      </c>
      <c r="AN17" s="74">
        <f t="shared" si="87"/>
        <v>2029</v>
      </c>
      <c r="AO17" s="74">
        <f t="shared" si="87"/>
        <v>2029</v>
      </c>
      <c r="AP17" s="74">
        <f t="shared" si="87"/>
        <v>2029</v>
      </c>
      <c r="AQ17" s="74">
        <f t="shared" si="87"/>
        <v>2029</v>
      </c>
      <c r="AR17" s="74">
        <f t="shared" si="87"/>
        <v>2029</v>
      </c>
      <c r="AS17" s="74">
        <f t="shared" si="87"/>
        <v>2029</v>
      </c>
      <c r="AT17" s="74">
        <f t="shared" si="87"/>
        <v>2029</v>
      </c>
      <c r="AU17" s="74">
        <f t="shared" si="87"/>
        <v>2029</v>
      </c>
      <c r="AV17" s="74">
        <f t="shared" si="87"/>
        <v>2029</v>
      </c>
      <c r="AW17" s="74">
        <f t="shared" si="87"/>
        <v>2029</v>
      </c>
      <c r="AX17" s="74">
        <f t="shared" si="87"/>
        <v>2029</v>
      </c>
      <c r="AY17" s="74">
        <f t="shared" si="87"/>
        <v>2030</v>
      </c>
      <c r="AZ17" s="74">
        <f t="shared" si="87"/>
        <v>2030</v>
      </c>
      <c r="BA17" s="74">
        <f t="shared" si="87"/>
        <v>2030</v>
      </c>
      <c r="BB17" s="74">
        <f t="shared" si="87"/>
        <v>2030</v>
      </c>
      <c r="BC17" s="74">
        <f t="shared" si="87"/>
        <v>2030</v>
      </c>
      <c r="BD17" s="74">
        <f t="shared" si="87"/>
        <v>2030</v>
      </c>
      <c r="BE17" s="74">
        <f t="shared" ref="BE17:DN17" si="88">YEAR(BE16)</f>
        <v>2030</v>
      </c>
      <c r="BF17" s="74">
        <f t="shared" si="88"/>
        <v>2030</v>
      </c>
      <c r="BG17" s="74">
        <f t="shared" si="88"/>
        <v>2030</v>
      </c>
      <c r="BH17" s="74">
        <f t="shared" si="88"/>
        <v>2030</v>
      </c>
      <c r="BI17" s="74">
        <f t="shared" si="88"/>
        <v>2030</v>
      </c>
      <c r="BJ17" s="74">
        <f t="shared" si="88"/>
        <v>2030</v>
      </c>
      <c r="BK17" s="74">
        <f t="shared" si="88"/>
        <v>2031</v>
      </c>
      <c r="BL17" s="74">
        <f t="shared" si="88"/>
        <v>2031</v>
      </c>
      <c r="BM17" s="74">
        <f t="shared" si="88"/>
        <v>2031</v>
      </c>
      <c r="BN17" s="74">
        <f t="shared" si="88"/>
        <v>2031</v>
      </c>
      <c r="BO17" s="74">
        <f t="shared" si="88"/>
        <v>2031</v>
      </c>
      <c r="BP17" s="74">
        <f t="shared" si="88"/>
        <v>2031</v>
      </c>
      <c r="BQ17" s="74">
        <f t="shared" si="88"/>
        <v>2031</v>
      </c>
      <c r="BR17" s="74">
        <f t="shared" si="88"/>
        <v>2031</v>
      </c>
      <c r="BS17" s="74">
        <f t="shared" si="88"/>
        <v>2031</v>
      </c>
      <c r="BT17" s="74">
        <f t="shared" si="88"/>
        <v>2031</v>
      </c>
      <c r="BU17" s="74">
        <f t="shared" si="88"/>
        <v>2031</v>
      </c>
      <c r="BV17" s="74">
        <f t="shared" si="88"/>
        <v>2031</v>
      </c>
      <c r="BW17" s="74">
        <f t="shared" si="88"/>
        <v>2032</v>
      </c>
      <c r="BX17" s="74">
        <f t="shared" si="88"/>
        <v>2032</v>
      </c>
      <c r="BY17" s="74">
        <f t="shared" si="88"/>
        <v>2032</v>
      </c>
      <c r="BZ17" s="74">
        <f t="shared" si="88"/>
        <v>2032</v>
      </c>
      <c r="CA17" s="74">
        <f t="shared" si="88"/>
        <v>2032</v>
      </c>
      <c r="CB17" s="74">
        <f t="shared" si="88"/>
        <v>2032</v>
      </c>
      <c r="CC17" s="74">
        <f t="shared" si="88"/>
        <v>2032</v>
      </c>
      <c r="CD17" s="74">
        <f t="shared" si="88"/>
        <v>2032</v>
      </c>
      <c r="CE17" s="74">
        <f t="shared" si="88"/>
        <v>2032</v>
      </c>
      <c r="CF17" s="74">
        <f t="shared" si="88"/>
        <v>2032</v>
      </c>
      <c r="CG17" s="74">
        <f t="shared" si="88"/>
        <v>2032</v>
      </c>
      <c r="CH17" s="74">
        <f t="shared" si="88"/>
        <v>2032</v>
      </c>
      <c r="CI17" s="74">
        <f t="shared" si="88"/>
        <v>2033</v>
      </c>
      <c r="CJ17" s="74">
        <f t="shared" si="88"/>
        <v>2033</v>
      </c>
      <c r="CK17" s="74">
        <f t="shared" si="88"/>
        <v>2033</v>
      </c>
      <c r="CL17" s="74">
        <f t="shared" si="88"/>
        <v>2033</v>
      </c>
      <c r="CM17" s="74">
        <f t="shared" si="88"/>
        <v>2033</v>
      </c>
      <c r="CN17" s="74">
        <f t="shared" si="88"/>
        <v>2033</v>
      </c>
      <c r="CO17" s="74">
        <f t="shared" si="88"/>
        <v>2033</v>
      </c>
      <c r="CP17" s="74">
        <f t="shared" si="88"/>
        <v>2033</v>
      </c>
      <c r="CQ17" s="74">
        <f t="shared" si="88"/>
        <v>2033</v>
      </c>
      <c r="CR17" s="74">
        <f t="shared" si="88"/>
        <v>2033</v>
      </c>
      <c r="CS17" s="74">
        <f t="shared" si="88"/>
        <v>2033</v>
      </c>
      <c r="CT17" s="74">
        <f t="shared" si="88"/>
        <v>2033</v>
      </c>
      <c r="CU17" s="74">
        <f t="shared" si="88"/>
        <v>2034</v>
      </c>
      <c r="CV17" s="74">
        <f t="shared" si="88"/>
        <v>2034</v>
      </c>
      <c r="CW17" s="74">
        <f t="shared" si="88"/>
        <v>2034</v>
      </c>
      <c r="CX17" s="74">
        <f t="shared" si="88"/>
        <v>2034</v>
      </c>
      <c r="CY17" s="74">
        <f t="shared" si="88"/>
        <v>2034</v>
      </c>
      <c r="CZ17" s="74">
        <f t="shared" si="88"/>
        <v>2034</v>
      </c>
      <c r="DA17" s="74">
        <f t="shared" si="88"/>
        <v>2034</v>
      </c>
      <c r="DB17" s="74">
        <f t="shared" si="88"/>
        <v>2034</v>
      </c>
      <c r="DC17" s="74">
        <f t="shared" si="88"/>
        <v>2034</v>
      </c>
      <c r="DD17" s="74">
        <f t="shared" si="88"/>
        <v>2034</v>
      </c>
      <c r="DE17" s="74">
        <f t="shared" si="88"/>
        <v>2034</v>
      </c>
      <c r="DF17" s="74">
        <f t="shared" si="88"/>
        <v>2034</v>
      </c>
      <c r="DG17" s="74">
        <f t="shared" si="88"/>
        <v>2035</v>
      </c>
      <c r="DH17" s="74">
        <f t="shared" si="88"/>
        <v>2035</v>
      </c>
      <c r="DI17" s="74">
        <f t="shared" si="88"/>
        <v>2035</v>
      </c>
      <c r="DJ17" s="74">
        <f t="shared" si="88"/>
        <v>2035</v>
      </c>
      <c r="DK17" s="74">
        <f t="shared" si="88"/>
        <v>2035</v>
      </c>
      <c r="DL17" s="74">
        <f t="shared" si="88"/>
        <v>2035</v>
      </c>
      <c r="DM17" s="74">
        <f t="shared" si="88"/>
        <v>2035</v>
      </c>
      <c r="DN17" s="74">
        <f t="shared" si="88"/>
        <v>2035</v>
      </c>
      <c r="DO17" s="74">
        <f t="shared" ref="DO17:DR17" si="89">YEAR(DO16)</f>
        <v>2035</v>
      </c>
      <c r="DP17" s="74">
        <f t="shared" si="89"/>
        <v>2035</v>
      </c>
      <c r="DQ17" s="74">
        <f t="shared" si="89"/>
        <v>2035</v>
      </c>
      <c r="DR17" s="74">
        <f t="shared" si="89"/>
        <v>2035</v>
      </c>
    </row>
    <row r="18" spans="1:122" s="77" customFormat="1">
      <c r="A18" s="75" t="s">
        <v>110</v>
      </c>
      <c r="B18" s="75" t="s">
        <v>111</v>
      </c>
      <c r="C18" s="76">
        <f>C21+C24</f>
        <v>0</v>
      </c>
      <c r="D18" s="76">
        <f t="shared" ref="D18:AL20" si="90">D21+D24</f>
        <v>0</v>
      </c>
      <c r="E18" s="76">
        <f t="shared" si="90"/>
        <v>0</v>
      </c>
      <c r="F18" s="76">
        <f t="shared" si="90"/>
        <v>0</v>
      </c>
      <c r="G18" s="76">
        <f t="shared" si="90"/>
        <v>0</v>
      </c>
      <c r="H18" s="76">
        <f t="shared" si="90"/>
        <v>0</v>
      </c>
      <c r="I18" s="76">
        <f t="shared" si="90"/>
        <v>0</v>
      </c>
      <c r="J18" s="76">
        <f t="shared" si="90"/>
        <v>0</v>
      </c>
      <c r="K18" s="76">
        <f t="shared" si="90"/>
        <v>0</v>
      </c>
      <c r="L18" s="76">
        <f t="shared" si="90"/>
        <v>0</v>
      </c>
      <c r="M18" s="76">
        <f t="shared" si="90"/>
        <v>0</v>
      </c>
      <c r="N18" s="76">
        <f t="shared" si="90"/>
        <v>0</v>
      </c>
      <c r="O18" s="76">
        <f t="shared" si="90"/>
        <v>0</v>
      </c>
      <c r="P18" s="76">
        <f t="shared" si="90"/>
        <v>0</v>
      </c>
      <c r="Q18" s="76">
        <f t="shared" si="90"/>
        <v>0</v>
      </c>
      <c r="R18" s="76">
        <f t="shared" si="90"/>
        <v>0</v>
      </c>
      <c r="S18" s="76">
        <f t="shared" si="90"/>
        <v>0</v>
      </c>
      <c r="T18" s="76">
        <f t="shared" si="90"/>
        <v>0</v>
      </c>
      <c r="U18" s="76">
        <f t="shared" si="90"/>
        <v>0</v>
      </c>
      <c r="V18" s="76">
        <f t="shared" si="90"/>
        <v>0</v>
      </c>
      <c r="W18" s="76">
        <f t="shared" si="90"/>
        <v>0</v>
      </c>
      <c r="X18" s="76">
        <f t="shared" si="90"/>
        <v>0</v>
      </c>
      <c r="Y18" s="76">
        <f t="shared" si="90"/>
        <v>0</v>
      </c>
      <c r="Z18" s="76">
        <f t="shared" si="90"/>
        <v>0</v>
      </c>
      <c r="AA18" s="76">
        <f t="shared" si="90"/>
        <v>0</v>
      </c>
      <c r="AB18" s="76">
        <f t="shared" si="90"/>
        <v>0</v>
      </c>
      <c r="AC18" s="76">
        <f t="shared" si="90"/>
        <v>0</v>
      </c>
      <c r="AD18" s="76">
        <f t="shared" si="90"/>
        <v>0</v>
      </c>
      <c r="AE18" s="76">
        <f t="shared" si="90"/>
        <v>0</v>
      </c>
      <c r="AF18" s="76">
        <f t="shared" si="90"/>
        <v>0</v>
      </c>
      <c r="AG18" s="76">
        <f t="shared" si="90"/>
        <v>0</v>
      </c>
      <c r="AH18" s="76">
        <f t="shared" si="90"/>
        <v>0</v>
      </c>
      <c r="AI18" s="76">
        <f t="shared" si="90"/>
        <v>0</v>
      </c>
      <c r="AJ18" s="76">
        <f t="shared" si="90"/>
        <v>0</v>
      </c>
      <c r="AK18" s="76">
        <f t="shared" si="90"/>
        <v>0</v>
      </c>
      <c r="AL18" s="76">
        <f t="shared" si="90"/>
        <v>0</v>
      </c>
      <c r="AM18" s="76">
        <f t="shared" ref="AM18:BD18" si="91">AM21+AM24</f>
        <v>0</v>
      </c>
      <c r="AN18" s="76">
        <f t="shared" si="91"/>
        <v>0</v>
      </c>
      <c r="AO18" s="76">
        <f t="shared" si="91"/>
        <v>0</v>
      </c>
      <c r="AP18" s="76">
        <f t="shared" si="91"/>
        <v>0</v>
      </c>
      <c r="AQ18" s="76">
        <f t="shared" si="91"/>
        <v>0</v>
      </c>
      <c r="AR18" s="76">
        <f t="shared" si="91"/>
        <v>0</v>
      </c>
      <c r="AS18" s="76">
        <f t="shared" si="91"/>
        <v>0</v>
      </c>
      <c r="AT18" s="76">
        <f t="shared" si="91"/>
        <v>0</v>
      </c>
      <c r="AU18" s="76">
        <f t="shared" si="91"/>
        <v>0</v>
      </c>
      <c r="AV18" s="76">
        <f t="shared" si="91"/>
        <v>0</v>
      </c>
      <c r="AW18" s="76">
        <f t="shared" si="91"/>
        <v>0</v>
      </c>
      <c r="AX18" s="76">
        <f t="shared" si="91"/>
        <v>0</v>
      </c>
      <c r="AY18" s="76">
        <f t="shared" si="91"/>
        <v>0</v>
      </c>
      <c r="AZ18" s="76">
        <f t="shared" si="91"/>
        <v>0</v>
      </c>
      <c r="BA18" s="76">
        <f t="shared" si="91"/>
        <v>0</v>
      </c>
      <c r="BB18" s="76">
        <f t="shared" si="91"/>
        <v>0</v>
      </c>
      <c r="BC18" s="76">
        <f t="shared" si="91"/>
        <v>0</v>
      </c>
      <c r="BD18" s="76">
        <f t="shared" si="91"/>
        <v>0</v>
      </c>
      <c r="BE18" s="76">
        <f t="shared" ref="BE18:DN18" si="92">BE21+BE24</f>
        <v>0</v>
      </c>
      <c r="BF18" s="76">
        <f t="shared" si="92"/>
        <v>0</v>
      </c>
      <c r="BG18" s="76">
        <f t="shared" si="92"/>
        <v>0</v>
      </c>
      <c r="BH18" s="76">
        <f t="shared" si="92"/>
        <v>0</v>
      </c>
      <c r="BI18" s="76">
        <f t="shared" si="92"/>
        <v>0</v>
      </c>
      <c r="BJ18" s="76">
        <f t="shared" si="92"/>
        <v>0</v>
      </c>
      <c r="BK18" s="76">
        <f t="shared" si="92"/>
        <v>0</v>
      </c>
      <c r="BL18" s="76">
        <f t="shared" si="92"/>
        <v>0</v>
      </c>
      <c r="BM18" s="76">
        <f t="shared" si="92"/>
        <v>0</v>
      </c>
      <c r="BN18" s="76">
        <f t="shared" si="92"/>
        <v>0</v>
      </c>
      <c r="BO18" s="76">
        <f t="shared" si="92"/>
        <v>0</v>
      </c>
      <c r="BP18" s="76">
        <f t="shared" si="92"/>
        <v>0</v>
      </c>
      <c r="BQ18" s="76">
        <f t="shared" si="92"/>
        <v>0</v>
      </c>
      <c r="BR18" s="76">
        <f t="shared" si="92"/>
        <v>0</v>
      </c>
      <c r="BS18" s="76">
        <f t="shared" si="92"/>
        <v>0</v>
      </c>
      <c r="BT18" s="76">
        <f t="shared" si="92"/>
        <v>0</v>
      </c>
      <c r="BU18" s="76">
        <f t="shared" si="92"/>
        <v>0</v>
      </c>
      <c r="BV18" s="76">
        <f t="shared" si="92"/>
        <v>0</v>
      </c>
      <c r="BW18" s="76">
        <f t="shared" si="92"/>
        <v>0</v>
      </c>
      <c r="BX18" s="76">
        <f t="shared" si="92"/>
        <v>0</v>
      </c>
      <c r="BY18" s="76">
        <f t="shared" si="92"/>
        <v>0</v>
      </c>
      <c r="BZ18" s="76">
        <f t="shared" si="92"/>
        <v>0</v>
      </c>
      <c r="CA18" s="76">
        <f t="shared" si="92"/>
        <v>0</v>
      </c>
      <c r="CB18" s="76">
        <f t="shared" si="92"/>
        <v>0</v>
      </c>
      <c r="CC18" s="76">
        <f t="shared" si="92"/>
        <v>0</v>
      </c>
      <c r="CD18" s="76">
        <f t="shared" si="92"/>
        <v>0</v>
      </c>
      <c r="CE18" s="76">
        <f t="shared" si="92"/>
        <v>0</v>
      </c>
      <c r="CF18" s="76">
        <f t="shared" si="92"/>
        <v>0</v>
      </c>
      <c r="CG18" s="76">
        <f t="shared" si="92"/>
        <v>0</v>
      </c>
      <c r="CH18" s="76">
        <f t="shared" si="92"/>
        <v>0</v>
      </c>
      <c r="CI18" s="76">
        <f t="shared" si="92"/>
        <v>0</v>
      </c>
      <c r="CJ18" s="76">
        <f t="shared" si="92"/>
        <v>0</v>
      </c>
      <c r="CK18" s="76">
        <f t="shared" si="92"/>
        <v>0</v>
      </c>
      <c r="CL18" s="76">
        <f t="shared" si="92"/>
        <v>0</v>
      </c>
      <c r="CM18" s="76">
        <f t="shared" si="92"/>
        <v>0</v>
      </c>
      <c r="CN18" s="76">
        <f t="shared" si="92"/>
        <v>0</v>
      </c>
      <c r="CO18" s="76">
        <f t="shared" si="92"/>
        <v>0</v>
      </c>
      <c r="CP18" s="76">
        <f t="shared" si="92"/>
        <v>0</v>
      </c>
      <c r="CQ18" s="76">
        <f t="shared" si="92"/>
        <v>0</v>
      </c>
      <c r="CR18" s="76">
        <f t="shared" si="92"/>
        <v>0</v>
      </c>
      <c r="CS18" s="76">
        <f t="shared" si="92"/>
        <v>0</v>
      </c>
      <c r="CT18" s="76">
        <f t="shared" si="92"/>
        <v>0</v>
      </c>
      <c r="CU18" s="76">
        <f t="shared" si="92"/>
        <v>0</v>
      </c>
      <c r="CV18" s="76">
        <f t="shared" si="92"/>
        <v>0</v>
      </c>
      <c r="CW18" s="76">
        <f t="shared" si="92"/>
        <v>0</v>
      </c>
      <c r="CX18" s="76">
        <f t="shared" si="92"/>
        <v>0</v>
      </c>
      <c r="CY18" s="76">
        <f t="shared" si="92"/>
        <v>0</v>
      </c>
      <c r="CZ18" s="76">
        <f t="shared" si="92"/>
        <v>0</v>
      </c>
      <c r="DA18" s="76">
        <f t="shared" si="92"/>
        <v>0</v>
      </c>
      <c r="DB18" s="76">
        <f t="shared" si="92"/>
        <v>0</v>
      </c>
      <c r="DC18" s="76">
        <f t="shared" si="92"/>
        <v>0</v>
      </c>
      <c r="DD18" s="76">
        <f t="shared" si="92"/>
        <v>0</v>
      </c>
      <c r="DE18" s="76">
        <f t="shared" si="92"/>
        <v>0</v>
      </c>
      <c r="DF18" s="76">
        <f t="shared" si="92"/>
        <v>0</v>
      </c>
      <c r="DG18" s="76">
        <f t="shared" si="92"/>
        <v>0</v>
      </c>
      <c r="DH18" s="76">
        <f t="shared" si="92"/>
        <v>0</v>
      </c>
      <c r="DI18" s="76">
        <f t="shared" si="92"/>
        <v>0</v>
      </c>
      <c r="DJ18" s="76">
        <f t="shared" si="92"/>
        <v>0</v>
      </c>
      <c r="DK18" s="76">
        <f t="shared" si="92"/>
        <v>0</v>
      </c>
      <c r="DL18" s="76">
        <f t="shared" si="92"/>
        <v>0</v>
      </c>
      <c r="DM18" s="76">
        <f t="shared" si="92"/>
        <v>0</v>
      </c>
      <c r="DN18" s="76">
        <f t="shared" si="92"/>
        <v>0</v>
      </c>
      <c r="DO18" s="76">
        <f t="shared" ref="DO18:DR18" si="93">DO21+DO24</f>
        <v>0</v>
      </c>
      <c r="DP18" s="76">
        <f t="shared" si="93"/>
        <v>0</v>
      </c>
      <c r="DQ18" s="76">
        <f t="shared" si="93"/>
        <v>0</v>
      </c>
      <c r="DR18" s="76">
        <f t="shared" si="93"/>
        <v>0</v>
      </c>
    </row>
    <row r="19" spans="1:122" s="77" customFormat="1">
      <c r="A19" s="75" t="s">
        <v>110</v>
      </c>
      <c r="B19" s="75" t="s">
        <v>112</v>
      </c>
      <c r="C19" s="76" t="e">
        <f>(C22+C25)/2</f>
        <v>#N/A</v>
      </c>
      <c r="D19" s="76" t="e">
        <f t="shared" ref="D19:AL19" si="94">(D22+D25)/2</f>
        <v>#N/A</v>
      </c>
      <c r="E19" s="76" t="e">
        <f t="shared" si="94"/>
        <v>#N/A</v>
      </c>
      <c r="F19" s="76" t="e">
        <f t="shared" si="94"/>
        <v>#N/A</v>
      </c>
      <c r="G19" s="76" t="e">
        <f t="shared" si="94"/>
        <v>#N/A</v>
      </c>
      <c r="H19" s="76" t="e">
        <f t="shared" si="94"/>
        <v>#N/A</v>
      </c>
      <c r="I19" s="76" t="e">
        <f t="shared" si="94"/>
        <v>#N/A</v>
      </c>
      <c r="J19" s="76" t="e">
        <f t="shared" si="94"/>
        <v>#N/A</v>
      </c>
      <c r="K19" s="76" t="e">
        <f t="shared" si="94"/>
        <v>#N/A</v>
      </c>
      <c r="L19" s="76" t="e">
        <f t="shared" si="94"/>
        <v>#N/A</v>
      </c>
      <c r="M19" s="76" t="e">
        <f t="shared" si="94"/>
        <v>#N/A</v>
      </c>
      <c r="N19" s="76" t="e">
        <f t="shared" si="94"/>
        <v>#N/A</v>
      </c>
      <c r="O19" s="76" t="e">
        <f t="shared" si="94"/>
        <v>#N/A</v>
      </c>
      <c r="P19" s="76" t="e">
        <f t="shared" si="94"/>
        <v>#N/A</v>
      </c>
      <c r="Q19" s="76" t="e">
        <f t="shared" si="94"/>
        <v>#N/A</v>
      </c>
      <c r="R19" s="76" t="e">
        <f t="shared" si="94"/>
        <v>#N/A</v>
      </c>
      <c r="S19" s="76" t="e">
        <f t="shared" si="94"/>
        <v>#N/A</v>
      </c>
      <c r="T19" s="76" t="e">
        <f t="shared" si="94"/>
        <v>#N/A</v>
      </c>
      <c r="U19" s="76" t="e">
        <f t="shared" si="94"/>
        <v>#N/A</v>
      </c>
      <c r="V19" s="76" t="e">
        <f t="shared" si="94"/>
        <v>#N/A</v>
      </c>
      <c r="W19" s="76" t="e">
        <f t="shared" si="94"/>
        <v>#N/A</v>
      </c>
      <c r="X19" s="76" t="e">
        <f t="shared" si="94"/>
        <v>#N/A</v>
      </c>
      <c r="Y19" s="76" t="e">
        <f t="shared" si="94"/>
        <v>#N/A</v>
      </c>
      <c r="Z19" s="76" t="e">
        <f t="shared" si="94"/>
        <v>#N/A</v>
      </c>
      <c r="AA19" s="76" t="e">
        <f t="shared" si="94"/>
        <v>#N/A</v>
      </c>
      <c r="AB19" s="76" t="e">
        <f t="shared" si="94"/>
        <v>#N/A</v>
      </c>
      <c r="AC19" s="76" t="e">
        <f t="shared" si="94"/>
        <v>#N/A</v>
      </c>
      <c r="AD19" s="76" t="e">
        <f t="shared" si="94"/>
        <v>#N/A</v>
      </c>
      <c r="AE19" s="76" t="e">
        <f t="shared" si="94"/>
        <v>#N/A</v>
      </c>
      <c r="AF19" s="76" t="e">
        <f t="shared" si="94"/>
        <v>#N/A</v>
      </c>
      <c r="AG19" s="76" t="e">
        <f t="shared" si="94"/>
        <v>#N/A</v>
      </c>
      <c r="AH19" s="76" t="e">
        <f t="shared" si="94"/>
        <v>#N/A</v>
      </c>
      <c r="AI19" s="76" t="e">
        <f t="shared" si="94"/>
        <v>#N/A</v>
      </c>
      <c r="AJ19" s="76" t="e">
        <f t="shared" si="94"/>
        <v>#N/A</v>
      </c>
      <c r="AK19" s="76" t="e">
        <f t="shared" si="94"/>
        <v>#N/A</v>
      </c>
      <c r="AL19" s="76" t="e">
        <f t="shared" si="94"/>
        <v>#N/A</v>
      </c>
      <c r="AM19" s="76" t="e">
        <f t="shared" ref="AM19:BD19" si="95">(AM22+AM25)/2</f>
        <v>#N/A</v>
      </c>
      <c r="AN19" s="76" t="e">
        <f t="shared" si="95"/>
        <v>#N/A</v>
      </c>
      <c r="AO19" s="76" t="e">
        <f t="shared" si="95"/>
        <v>#N/A</v>
      </c>
      <c r="AP19" s="76" t="e">
        <f t="shared" si="95"/>
        <v>#N/A</v>
      </c>
      <c r="AQ19" s="76" t="e">
        <f t="shared" si="95"/>
        <v>#N/A</v>
      </c>
      <c r="AR19" s="76" t="e">
        <f t="shared" si="95"/>
        <v>#N/A</v>
      </c>
      <c r="AS19" s="76" t="e">
        <f t="shared" si="95"/>
        <v>#N/A</v>
      </c>
      <c r="AT19" s="76" t="e">
        <f t="shared" si="95"/>
        <v>#N/A</v>
      </c>
      <c r="AU19" s="76" t="e">
        <f t="shared" si="95"/>
        <v>#N/A</v>
      </c>
      <c r="AV19" s="76" t="e">
        <f t="shared" si="95"/>
        <v>#N/A</v>
      </c>
      <c r="AW19" s="76" t="e">
        <f t="shared" si="95"/>
        <v>#N/A</v>
      </c>
      <c r="AX19" s="76" t="e">
        <f t="shared" si="95"/>
        <v>#N/A</v>
      </c>
      <c r="AY19" s="76" t="e">
        <f t="shared" si="95"/>
        <v>#N/A</v>
      </c>
      <c r="AZ19" s="76" t="e">
        <f t="shared" si="95"/>
        <v>#N/A</v>
      </c>
      <c r="BA19" s="76" t="e">
        <f t="shared" si="95"/>
        <v>#N/A</v>
      </c>
      <c r="BB19" s="76" t="e">
        <f t="shared" si="95"/>
        <v>#N/A</v>
      </c>
      <c r="BC19" s="76" t="e">
        <f t="shared" si="95"/>
        <v>#N/A</v>
      </c>
      <c r="BD19" s="76" t="e">
        <f t="shared" si="95"/>
        <v>#N/A</v>
      </c>
      <c r="BE19" s="76" t="e">
        <f t="shared" ref="BE19:DN19" si="96">(BE22+BE25)/2</f>
        <v>#N/A</v>
      </c>
      <c r="BF19" s="76" t="e">
        <f t="shared" si="96"/>
        <v>#N/A</v>
      </c>
      <c r="BG19" s="76" t="e">
        <f t="shared" si="96"/>
        <v>#N/A</v>
      </c>
      <c r="BH19" s="76" t="e">
        <f t="shared" si="96"/>
        <v>#N/A</v>
      </c>
      <c r="BI19" s="76" t="e">
        <f t="shared" si="96"/>
        <v>#N/A</v>
      </c>
      <c r="BJ19" s="76" t="e">
        <f t="shared" si="96"/>
        <v>#N/A</v>
      </c>
      <c r="BK19" s="76" t="e">
        <f t="shared" si="96"/>
        <v>#N/A</v>
      </c>
      <c r="BL19" s="76" t="e">
        <f t="shared" si="96"/>
        <v>#N/A</v>
      </c>
      <c r="BM19" s="76" t="e">
        <f t="shared" si="96"/>
        <v>#N/A</v>
      </c>
      <c r="BN19" s="76" t="e">
        <f t="shared" si="96"/>
        <v>#N/A</v>
      </c>
      <c r="BO19" s="76" t="e">
        <f t="shared" si="96"/>
        <v>#N/A</v>
      </c>
      <c r="BP19" s="76" t="e">
        <f t="shared" si="96"/>
        <v>#N/A</v>
      </c>
      <c r="BQ19" s="76" t="e">
        <f t="shared" si="96"/>
        <v>#N/A</v>
      </c>
      <c r="BR19" s="76" t="e">
        <f t="shared" si="96"/>
        <v>#N/A</v>
      </c>
      <c r="BS19" s="76" t="e">
        <f t="shared" si="96"/>
        <v>#N/A</v>
      </c>
      <c r="BT19" s="76" t="e">
        <f t="shared" si="96"/>
        <v>#N/A</v>
      </c>
      <c r="BU19" s="76" t="e">
        <f t="shared" si="96"/>
        <v>#N/A</v>
      </c>
      <c r="BV19" s="76" t="e">
        <f t="shared" si="96"/>
        <v>#N/A</v>
      </c>
      <c r="BW19" s="76" t="e">
        <f t="shared" si="96"/>
        <v>#N/A</v>
      </c>
      <c r="BX19" s="76" t="e">
        <f t="shared" si="96"/>
        <v>#N/A</v>
      </c>
      <c r="BY19" s="76" t="e">
        <f t="shared" si="96"/>
        <v>#N/A</v>
      </c>
      <c r="BZ19" s="76" t="e">
        <f t="shared" si="96"/>
        <v>#N/A</v>
      </c>
      <c r="CA19" s="76" t="e">
        <f t="shared" si="96"/>
        <v>#N/A</v>
      </c>
      <c r="CB19" s="76" t="e">
        <f t="shared" si="96"/>
        <v>#N/A</v>
      </c>
      <c r="CC19" s="76" t="e">
        <f t="shared" si="96"/>
        <v>#N/A</v>
      </c>
      <c r="CD19" s="76" t="e">
        <f t="shared" si="96"/>
        <v>#N/A</v>
      </c>
      <c r="CE19" s="76" t="e">
        <f t="shared" si="96"/>
        <v>#N/A</v>
      </c>
      <c r="CF19" s="76" t="e">
        <f t="shared" si="96"/>
        <v>#N/A</v>
      </c>
      <c r="CG19" s="76" t="e">
        <f t="shared" si="96"/>
        <v>#N/A</v>
      </c>
      <c r="CH19" s="76" t="e">
        <f t="shared" si="96"/>
        <v>#N/A</v>
      </c>
      <c r="CI19" s="76" t="e">
        <f t="shared" si="96"/>
        <v>#N/A</v>
      </c>
      <c r="CJ19" s="76" t="e">
        <f t="shared" si="96"/>
        <v>#N/A</v>
      </c>
      <c r="CK19" s="76" t="e">
        <f t="shared" si="96"/>
        <v>#N/A</v>
      </c>
      <c r="CL19" s="76" t="e">
        <f t="shared" si="96"/>
        <v>#N/A</v>
      </c>
      <c r="CM19" s="76" t="e">
        <f t="shared" si="96"/>
        <v>#N/A</v>
      </c>
      <c r="CN19" s="76" t="e">
        <f t="shared" si="96"/>
        <v>#N/A</v>
      </c>
      <c r="CO19" s="76" t="e">
        <f t="shared" si="96"/>
        <v>#N/A</v>
      </c>
      <c r="CP19" s="76" t="e">
        <f t="shared" si="96"/>
        <v>#N/A</v>
      </c>
      <c r="CQ19" s="76" t="e">
        <f t="shared" si="96"/>
        <v>#N/A</v>
      </c>
      <c r="CR19" s="76" t="e">
        <f t="shared" si="96"/>
        <v>#N/A</v>
      </c>
      <c r="CS19" s="76" t="e">
        <f t="shared" si="96"/>
        <v>#N/A</v>
      </c>
      <c r="CT19" s="76" t="e">
        <f t="shared" si="96"/>
        <v>#N/A</v>
      </c>
      <c r="CU19" s="76" t="e">
        <f t="shared" si="96"/>
        <v>#N/A</v>
      </c>
      <c r="CV19" s="76" t="e">
        <f t="shared" si="96"/>
        <v>#N/A</v>
      </c>
      <c r="CW19" s="76" t="e">
        <f t="shared" si="96"/>
        <v>#N/A</v>
      </c>
      <c r="CX19" s="76" t="e">
        <f t="shared" si="96"/>
        <v>#N/A</v>
      </c>
      <c r="CY19" s="76" t="e">
        <f t="shared" si="96"/>
        <v>#N/A</v>
      </c>
      <c r="CZ19" s="76" t="e">
        <f t="shared" si="96"/>
        <v>#N/A</v>
      </c>
      <c r="DA19" s="76" t="e">
        <f t="shared" si="96"/>
        <v>#N/A</v>
      </c>
      <c r="DB19" s="76" t="e">
        <f t="shared" si="96"/>
        <v>#N/A</v>
      </c>
      <c r="DC19" s="76" t="e">
        <f t="shared" si="96"/>
        <v>#N/A</v>
      </c>
      <c r="DD19" s="76" t="e">
        <f t="shared" si="96"/>
        <v>#N/A</v>
      </c>
      <c r="DE19" s="76" t="e">
        <f t="shared" si="96"/>
        <v>#N/A</v>
      </c>
      <c r="DF19" s="76" t="e">
        <f t="shared" si="96"/>
        <v>#N/A</v>
      </c>
      <c r="DG19" s="76" t="e">
        <f t="shared" si="96"/>
        <v>#N/A</v>
      </c>
      <c r="DH19" s="76" t="e">
        <f t="shared" si="96"/>
        <v>#N/A</v>
      </c>
      <c r="DI19" s="76" t="e">
        <f t="shared" si="96"/>
        <v>#N/A</v>
      </c>
      <c r="DJ19" s="76" t="e">
        <f t="shared" si="96"/>
        <v>#N/A</v>
      </c>
      <c r="DK19" s="76" t="e">
        <f t="shared" si="96"/>
        <v>#N/A</v>
      </c>
      <c r="DL19" s="76" t="e">
        <f t="shared" si="96"/>
        <v>#N/A</v>
      </c>
      <c r="DM19" s="76" t="e">
        <f t="shared" si="96"/>
        <v>#N/A</v>
      </c>
      <c r="DN19" s="76" t="e">
        <f t="shared" si="96"/>
        <v>#N/A</v>
      </c>
      <c r="DO19" s="76" t="e">
        <f t="shared" ref="DO19:DR19" si="97">(DO22+DO25)/2</f>
        <v>#N/A</v>
      </c>
      <c r="DP19" s="76" t="e">
        <f t="shared" si="97"/>
        <v>#N/A</v>
      </c>
      <c r="DQ19" s="76" t="e">
        <f t="shared" si="97"/>
        <v>#N/A</v>
      </c>
      <c r="DR19" s="76" t="e">
        <f t="shared" si="97"/>
        <v>#N/A</v>
      </c>
    </row>
    <row r="20" spans="1:122" s="77" customFormat="1" ht="13.8" thickBot="1">
      <c r="A20" s="78" t="s">
        <v>110</v>
      </c>
      <c r="B20" s="78" t="s">
        <v>113</v>
      </c>
      <c r="C20" s="79">
        <f>C23+C26</f>
        <v>0</v>
      </c>
      <c r="D20" s="79">
        <f t="shared" si="90"/>
        <v>0</v>
      </c>
      <c r="E20" s="79">
        <f t="shared" si="90"/>
        <v>0</v>
      </c>
      <c r="F20" s="79">
        <f t="shared" si="90"/>
        <v>0</v>
      </c>
      <c r="G20" s="79">
        <f t="shared" si="90"/>
        <v>0</v>
      </c>
      <c r="H20" s="79">
        <f t="shared" si="90"/>
        <v>0</v>
      </c>
      <c r="I20" s="79">
        <f t="shared" si="90"/>
        <v>0</v>
      </c>
      <c r="J20" s="79">
        <f t="shared" si="90"/>
        <v>0</v>
      </c>
      <c r="K20" s="79">
        <f t="shared" si="90"/>
        <v>0</v>
      </c>
      <c r="L20" s="79">
        <f t="shared" si="90"/>
        <v>0</v>
      </c>
      <c r="M20" s="79">
        <f t="shared" si="90"/>
        <v>0</v>
      </c>
      <c r="N20" s="79">
        <f t="shared" si="90"/>
        <v>0</v>
      </c>
      <c r="O20" s="79">
        <f t="shared" si="90"/>
        <v>0</v>
      </c>
      <c r="P20" s="79">
        <f t="shared" si="90"/>
        <v>0</v>
      </c>
      <c r="Q20" s="79">
        <f t="shared" si="90"/>
        <v>0</v>
      </c>
      <c r="R20" s="79">
        <f t="shared" si="90"/>
        <v>0</v>
      </c>
      <c r="S20" s="79">
        <f t="shared" si="90"/>
        <v>0</v>
      </c>
      <c r="T20" s="79">
        <f t="shared" si="90"/>
        <v>0</v>
      </c>
      <c r="U20" s="79">
        <f t="shared" si="90"/>
        <v>0</v>
      </c>
      <c r="V20" s="79">
        <f t="shared" si="90"/>
        <v>0</v>
      </c>
      <c r="W20" s="79">
        <f t="shared" si="90"/>
        <v>0</v>
      </c>
      <c r="X20" s="79">
        <f t="shared" si="90"/>
        <v>0</v>
      </c>
      <c r="Y20" s="79">
        <f t="shared" si="90"/>
        <v>0</v>
      </c>
      <c r="Z20" s="79">
        <f t="shared" si="90"/>
        <v>0</v>
      </c>
      <c r="AA20" s="79">
        <f t="shared" si="90"/>
        <v>0</v>
      </c>
      <c r="AB20" s="79">
        <f t="shared" si="90"/>
        <v>0</v>
      </c>
      <c r="AC20" s="79">
        <f t="shared" si="90"/>
        <v>0</v>
      </c>
      <c r="AD20" s="79">
        <f t="shared" si="90"/>
        <v>0</v>
      </c>
      <c r="AE20" s="79">
        <f t="shared" si="90"/>
        <v>0</v>
      </c>
      <c r="AF20" s="79">
        <f t="shared" si="90"/>
        <v>0</v>
      </c>
      <c r="AG20" s="79">
        <f t="shared" si="90"/>
        <v>0</v>
      </c>
      <c r="AH20" s="79">
        <f t="shared" si="90"/>
        <v>0</v>
      </c>
      <c r="AI20" s="79">
        <f t="shared" si="90"/>
        <v>0</v>
      </c>
      <c r="AJ20" s="79">
        <f t="shared" si="90"/>
        <v>0</v>
      </c>
      <c r="AK20" s="79">
        <f t="shared" si="90"/>
        <v>0</v>
      </c>
      <c r="AL20" s="79">
        <f t="shared" si="90"/>
        <v>0</v>
      </c>
      <c r="AM20" s="79">
        <f t="shared" ref="AM20:BD20" si="98">AM23+AM26</f>
        <v>0</v>
      </c>
      <c r="AN20" s="79">
        <f t="shared" si="98"/>
        <v>0</v>
      </c>
      <c r="AO20" s="79">
        <f t="shared" si="98"/>
        <v>0</v>
      </c>
      <c r="AP20" s="79">
        <f t="shared" si="98"/>
        <v>0</v>
      </c>
      <c r="AQ20" s="79">
        <f t="shared" si="98"/>
        <v>0</v>
      </c>
      <c r="AR20" s="79">
        <f t="shared" si="98"/>
        <v>0</v>
      </c>
      <c r="AS20" s="79">
        <f t="shared" si="98"/>
        <v>0</v>
      </c>
      <c r="AT20" s="79">
        <f t="shared" si="98"/>
        <v>0</v>
      </c>
      <c r="AU20" s="79">
        <f t="shared" si="98"/>
        <v>0</v>
      </c>
      <c r="AV20" s="79">
        <f t="shared" si="98"/>
        <v>0</v>
      </c>
      <c r="AW20" s="79">
        <f t="shared" si="98"/>
        <v>0</v>
      </c>
      <c r="AX20" s="79">
        <f t="shared" si="98"/>
        <v>0</v>
      </c>
      <c r="AY20" s="79">
        <f t="shared" si="98"/>
        <v>0</v>
      </c>
      <c r="AZ20" s="79">
        <f t="shared" si="98"/>
        <v>0</v>
      </c>
      <c r="BA20" s="79">
        <f t="shared" si="98"/>
        <v>0</v>
      </c>
      <c r="BB20" s="79">
        <f t="shared" si="98"/>
        <v>0</v>
      </c>
      <c r="BC20" s="79">
        <f t="shared" si="98"/>
        <v>0</v>
      </c>
      <c r="BD20" s="79">
        <f t="shared" si="98"/>
        <v>0</v>
      </c>
      <c r="BE20" s="79">
        <f t="shared" ref="BE20:DN20" si="99">BE23+BE26</f>
        <v>0</v>
      </c>
      <c r="BF20" s="79">
        <f t="shared" si="99"/>
        <v>0</v>
      </c>
      <c r="BG20" s="79">
        <f t="shared" si="99"/>
        <v>0</v>
      </c>
      <c r="BH20" s="79">
        <f t="shared" si="99"/>
        <v>0</v>
      </c>
      <c r="BI20" s="79">
        <f t="shared" si="99"/>
        <v>0</v>
      </c>
      <c r="BJ20" s="79">
        <f t="shared" si="99"/>
        <v>0</v>
      </c>
      <c r="BK20" s="79">
        <f t="shared" si="99"/>
        <v>0</v>
      </c>
      <c r="BL20" s="79">
        <f t="shared" si="99"/>
        <v>0</v>
      </c>
      <c r="BM20" s="79">
        <f t="shared" si="99"/>
        <v>0</v>
      </c>
      <c r="BN20" s="79">
        <f t="shared" si="99"/>
        <v>0</v>
      </c>
      <c r="BO20" s="79">
        <f t="shared" si="99"/>
        <v>0</v>
      </c>
      <c r="BP20" s="79">
        <f t="shared" si="99"/>
        <v>0</v>
      </c>
      <c r="BQ20" s="79">
        <f t="shared" si="99"/>
        <v>0</v>
      </c>
      <c r="BR20" s="79">
        <f t="shared" si="99"/>
        <v>0</v>
      </c>
      <c r="BS20" s="79">
        <f t="shared" si="99"/>
        <v>0</v>
      </c>
      <c r="BT20" s="79">
        <f t="shared" si="99"/>
        <v>0</v>
      </c>
      <c r="BU20" s="79">
        <f t="shared" si="99"/>
        <v>0</v>
      </c>
      <c r="BV20" s="79">
        <f t="shared" si="99"/>
        <v>0</v>
      </c>
      <c r="BW20" s="79">
        <f t="shared" si="99"/>
        <v>0</v>
      </c>
      <c r="BX20" s="79">
        <f t="shared" si="99"/>
        <v>0</v>
      </c>
      <c r="BY20" s="79">
        <f t="shared" si="99"/>
        <v>0</v>
      </c>
      <c r="BZ20" s="79">
        <f t="shared" si="99"/>
        <v>0</v>
      </c>
      <c r="CA20" s="79">
        <f t="shared" si="99"/>
        <v>0</v>
      </c>
      <c r="CB20" s="79">
        <f t="shared" si="99"/>
        <v>0</v>
      </c>
      <c r="CC20" s="79">
        <f t="shared" si="99"/>
        <v>0</v>
      </c>
      <c r="CD20" s="79">
        <f t="shared" si="99"/>
        <v>0</v>
      </c>
      <c r="CE20" s="79">
        <f t="shared" si="99"/>
        <v>0</v>
      </c>
      <c r="CF20" s="79">
        <f t="shared" si="99"/>
        <v>0</v>
      </c>
      <c r="CG20" s="79">
        <f t="shared" si="99"/>
        <v>0</v>
      </c>
      <c r="CH20" s="79">
        <f t="shared" si="99"/>
        <v>0</v>
      </c>
      <c r="CI20" s="79">
        <f t="shared" si="99"/>
        <v>0</v>
      </c>
      <c r="CJ20" s="79">
        <f t="shared" si="99"/>
        <v>0</v>
      </c>
      <c r="CK20" s="79">
        <f t="shared" si="99"/>
        <v>0</v>
      </c>
      <c r="CL20" s="79">
        <f t="shared" si="99"/>
        <v>0</v>
      </c>
      <c r="CM20" s="79">
        <f t="shared" si="99"/>
        <v>0</v>
      </c>
      <c r="CN20" s="79">
        <f t="shared" si="99"/>
        <v>0</v>
      </c>
      <c r="CO20" s="79">
        <f t="shared" si="99"/>
        <v>0</v>
      </c>
      <c r="CP20" s="79">
        <f t="shared" si="99"/>
        <v>0</v>
      </c>
      <c r="CQ20" s="79">
        <f t="shared" si="99"/>
        <v>0</v>
      </c>
      <c r="CR20" s="79">
        <f t="shared" si="99"/>
        <v>0</v>
      </c>
      <c r="CS20" s="79">
        <f t="shared" si="99"/>
        <v>0</v>
      </c>
      <c r="CT20" s="79">
        <f t="shared" si="99"/>
        <v>0</v>
      </c>
      <c r="CU20" s="79">
        <f t="shared" si="99"/>
        <v>0</v>
      </c>
      <c r="CV20" s="79">
        <f t="shared" si="99"/>
        <v>0</v>
      </c>
      <c r="CW20" s="79">
        <f t="shared" si="99"/>
        <v>0</v>
      </c>
      <c r="CX20" s="79">
        <f t="shared" si="99"/>
        <v>0</v>
      </c>
      <c r="CY20" s="79">
        <f t="shared" si="99"/>
        <v>0</v>
      </c>
      <c r="CZ20" s="79">
        <f t="shared" si="99"/>
        <v>0</v>
      </c>
      <c r="DA20" s="79">
        <f t="shared" si="99"/>
        <v>0</v>
      </c>
      <c r="DB20" s="79">
        <f t="shared" si="99"/>
        <v>0</v>
      </c>
      <c r="DC20" s="79">
        <f t="shared" si="99"/>
        <v>0</v>
      </c>
      <c r="DD20" s="79">
        <f t="shared" si="99"/>
        <v>0</v>
      </c>
      <c r="DE20" s="79">
        <f t="shared" si="99"/>
        <v>0</v>
      </c>
      <c r="DF20" s="79">
        <f t="shared" si="99"/>
        <v>0</v>
      </c>
      <c r="DG20" s="79">
        <f t="shared" si="99"/>
        <v>0</v>
      </c>
      <c r="DH20" s="79">
        <f t="shared" si="99"/>
        <v>0</v>
      </c>
      <c r="DI20" s="79">
        <f t="shared" si="99"/>
        <v>0</v>
      </c>
      <c r="DJ20" s="79">
        <f t="shared" si="99"/>
        <v>0</v>
      </c>
      <c r="DK20" s="79">
        <f t="shared" si="99"/>
        <v>0</v>
      </c>
      <c r="DL20" s="79">
        <f t="shared" si="99"/>
        <v>0</v>
      </c>
      <c r="DM20" s="79">
        <f t="shared" si="99"/>
        <v>0</v>
      </c>
      <c r="DN20" s="79">
        <f t="shared" si="99"/>
        <v>0</v>
      </c>
      <c r="DO20" s="79">
        <f t="shared" ref="DO20:DR20" si="100">DO23+DO26</f>
        <v>0</v>
      </c>
      <c r="DP20" s="79">
        <f t="shared" si="100"/>
        <v>0</v>
      </c>
      <c r="DQ20" s="79">
        <f t="shared" si="100"/>
        <v>0</v>
      </c>
      <c r="DR20" s="79">
        <f t="shared" si="100"/>
        <v>0</v>
      </c>
    </row>
    <row r="21" spans="1:122" s="171" customFormat="1">
      <c r="A21" s="80" t="s">
        <v>114</v>
      </c>
      <c r="B21" s="80" t="s">
        <v>111</v>
      </c>
      <c r="C21" s="81">
        <f>SUMIF('Расчёт (кг)'!$A:$A,C$15,'Расчёт (кг)'!$AT:$AT)</f>
        <v>0</v>
      </c>
      <c r="D21" s="81">
        <f>SUMIF('Расчёт (кг)'!$A:$A,D$15,'Расчёт (кг)'!$AT:$AT)</f>
        <v>0</v>
      </c>
      <c r="E21" s="81">
        <f>SUMIF('Расчёт (кг)'!$A:$A,E$15,'Расчёт (кг)'!$AT:$AT)</f>
        <v>0</v>
      </c>
      <c r="F21" s="81">
        <f>SUMIF('Расчёт (кг)'!$A:$A,F$15,'Расчёт (кг)'!$AT:$AT)</f>
        <v>0</v>
      </c>
      <c r="G21" s="81">
        <f>SUMIF('Расчёт (кг)'!$A:$A,G$15,'Расчёт (кг)'!$AT:$AT)</f>
        <v>0</v>
      </c>
      <c r="H21" s="81">
        <f>SUMIF('Расчёт (кг)'!$A:$A,H$15,'Расчёт (кг)'!$AT:$AT)</f>
        <v>0</v>
      </c>
      <c r="I21" s="81">
        <f>SUMIF('Расчёт (кг)'!$A:$A,I$15,'Расчёт (кг)'!$AT:$AT)</f>
        <v>0</v>
      </c>
      <c r="J21" s="81">
        <f>SUMIF('Расчёт (кг)'!$A:$A,J$15,'Расчёт (кг)'!$AT:$AT)</f>
        <v>0</v>
      </c>
      <c r="K21" s="81">
        <f>SUMIF('Расчёт (кг)'!$A:$A,K$15,'Расчёт (кг)'!$AT:$AT)</f>
        <v>0</v>
      </c>
      <c r="L21" s="81">
        <f>SUMIF('Расчёт (кг)'!$A:$A,L$15,'Расчёт (кг)'!$AT:$AT)</f>
        <v>0</v>
      </c>
      <c r="M21" s="81">
        <f>SUMIF('Расчёт (кг)'!$A:$A,M$15,'Расчёт (кг)'!$AT:$AT)</f>
        <v>0</v>
      </c>
      <c r="N21" s="81">
        <f>SUMIF('Расчёт (кг)'!$A:$A,N$15,'Расчёт (кг)'!$AT:$AT)</f>
        <v>0</v>
      </c>
      <c r="O21" s="81">
        <f>SUMIF('Расчёт (кг)'!$A:$A,O$15,'Расчёт (кг)'!$AT:$AT)</f>
        <v>0</v>
      </c>
      <c r="P21" s="81">
        <f>SUMIF('Расчёт (кг)'!$A:$A,P$15,'Расчёт (кг)'!$AT:$AT)</f>
        <v>0</v>
      </c>
      <c r="Q21" s="81">
        <f>SUMIF('Расчёт (кг)'!$A:$A,Q$15,'Расчёт (кг)'!$AT:$AT)</f>
        <v>0</v>
      </c>
      <c r="R21" s="81">
        <f>SUMIF('Расчёт (кг)'!$A:$A,R$15,'Расчёт (кг)'!$AT:$AT)</f>
        <v>0</v>
      </c>
      <c r="S21" s="81">
        <f>SUMIF('Расчёт (кг)'!$A:$A,S$15,'Расчёт (кг)'!$AT:$AT)</f>
        <v>0</v>
      </c>
      <c r="T21" s="81">
        <f>SUMIF('Расчёт (кг)'!$A:$A,T$15,'Расчёт (кг)'!$AT:$AT)</f>
        <v>0</v>
      </c>
      <c r="U21" s="81">
        <f>SUMIF('Расчёт (кг)'!$A:$A,U$15,'Расчёт (кг)'!$AT:$AT)</f>
        <v>0</v>
      </c>
      <c r="V21" s="81">
        <f>SUMIF('Расчёт (кг)'!$A:$A,V$15,'Расчёт (кг)'!$AT:$AT)</f>
        <v>0</v>
      </c>
      <c r="W21" s="81">
        <f>SUMIF('Расчёт (кг)'!$A:$A,W$15,'Расчёт (кг)'!$AT:$AT)</f>
        <v>0</v>
      </c>
      <c r="X21" s="81">
        <f>SUMIF('Расчёт (кг)'!$A:$A,X$15,'Расчёт (кг)'!$AT:$AT)</f>
        <v>0</v>
      </c>
      <c r="Y21" s="81">
        <f>SUMIF('Расчёт (кг)'!$A:$A,Y$15,'Расчёт (кг)'!$AT:$AT)</f>
        <v>0</v>
      </c>
      <c r="Z21" s="81">
        <f>SUMIF('Расчёт (кг)'!$A:$A,Z$15,'Расчёт (кг)'!$AT:$AT)</f>
        <v>0</v>
      </c>
      <c r="AA21" s="81">
        <f>SUMIF('Расчёт (кг)'!$A:$A,AA$15,'Расчёт (кг)'!$AT:$AT)</f>
        <v>0</v>
      </c>
      <c r="AB21" s="81">
        <f>SUMIF('Расчёт (кг)'!$A:$A,AB$15,'Расчёт (кг)'!$AT:$AT)</f>
        <v>0</v>
      </c>
      <c r="AC21" s="81">
        <f>SUMIF('Расчёт (кг)'!$A:$A,AC$15,'Расчёт (кг)'!$AT:$AT)</f>
        <v>0</v>
      </c>
      <c r="AD21" s="81">
        <f>SUMIF('Расчёт (кг)'!$A:$A,AD$15,'Расчёт (кг)'!$AT:$AT)</f>
        <v>0</v>
      </c>
      <c r="AE21" s="81">
        <f>SUMIF('Расчёт (кг)'!$A:$A,AE$15,'Расчёт (кг)'!$AT:$AT)</f>
        <v>0</v>
      </c>
      <c r="AF21" s="81">
        <f>SUMIF('Расчёт (кг)'!$A:$A,AF$15,'Расчёт (кг)'!$AT:$AT)</f>
        <v>0</v>
      </c>
      <c r="AG21" s="81">
        <f>SUMIF('Расчёт (кг)'!$A:$A,AG$15,'Расчёт (кг)'!$AT:$AT)</f>
        <v>0</v>
      </c>
      <c r="AH21" s="81">
        <f>SUMIF('Расчёт (кг)'!$A:$A,AH$15,'Расчёт (кг)'!$AT:$AT)</f>
        <v>0</v>
      </c>
      <c r="AI21" s="81">
        <f>SUMIF('Расчёт (кг)'!$A:$A,AI$15,'Расчёт (кг)'!$AT:$AT)</f>
        <v>0</v>
      </c>
      <c r="AJ21" s="81">
        <f>SUMIF('Расчёт (кг)'!$A:$A,AJ$15,'Расчёт (кг)'!$AT:$AT)</f>
        <v>0</v>
      </c>
      <c r="AK21" s="81">
        <f>SUMIF('Расчёт (кг)'!$A:$A,AK$15,'Расчёт (кг)'!$AT:$AT)</f>
        <v>0</v>
      </c>
      <c r="AL21" s="81">
        <f>SUMIF('Расчёт (кг)'!$A:$A,AL$15,'Расчёт (кг)'!$AT:$AT)</f>
        <v>0</v>
      </c>
      <c r="AM21" s="81">
        <f>SUMIF('Расчёт (кг)'!$A:$A,AM$15,'Расчёт (кг)'!$AT:$AT)</f>
        <v>0</v>
      </c>
      <c r="AN21" s="81">
        <f>SUMIF('Расчёт (кг)'!$A:$A,AN$15,'Расчёт (кг)'!$AT:$AT)</f>
        <v>0</v>
      </c>
      <c r="AO21" s="81">
        <f>SUMIF('Расчёт (кг)'!$A:$A,AO$15,'Расчёт (кг)'!$AT:$AT)</f>
        <v>0</v>
      </c>
      <c r="AP21" s="81">
        <f>SUMIF('Расчёт (кг)'!$A:$A,AP$15,'Расчёт (кг)'!$AT:$AT)</f>
        <v>0</v>
      </c>
      <c r="AQ21" s="81">
        <f>SUMIF('Расчёт (кг)'!$A:$A,AQ$15,'Расчёт (кг)'!$AT:$AT)</f>
        <v>0</v>
      </c>
      <c r="AR21" s="81">
        <f>SUMIF('Расчёт (кг)'!$A:$A,AR$15,'Расчёт (кг)'!$AT:$AT)</f>
        <v>0</v>
      </c>
      <c r="AS21" s="81">
        <f>SUMIF('Расчёт (кг)'!$A:$A,AS$15,'Расчёт (кг)'!$AT:$AT)</f>
        <v>0</v>
      </c>
      <c r="AT21" s="81">
        <f>SUMIF('Расчёт (кг)'!$A:$A,AT$15,'Расчёт (кг)'!$AT:$AT)</f>
        <v>0</v>
      </c>
      <c r="AU21" s="81">
        <f>SUMIF('Расчёт (кг)'!$A:$A,AU$15,'Расчёт (кг)'!$AT:$AT)</f>
        <v>0</v>
      </c>
      <c r="AV21" s="81">
        <f>SUMIF('Расчёт (кг)'!$A:$A,AV$15,'Расчёт (кг)'!$AT:$AT)</f>
        <v>0</v>
      </c>
      <c r="AW21" s="81">
        <f>SUMIF('Расчёт (кг)'!$A:$A,AW$15,'Расчёт (кг)'!$AT:$AT)</f>
        <v>0</v>
      </c>
      <c r="AX21" s="81">
        <f>SUMIF('Расчёт (кг)'!$A:$A,AX$15,'Расчёт (кг)'!$AT:$AT)</f>
        <v>0</v>
      </c>
      <c r="AY21" s="81">
        <f>SUMIF('Расчёт (кг)'!$A:$A,AY$15,'Расчёт (кг)'!$AT:$AT)</f>
        <v>0</v>
      </c>
      <c r="AZ21" s="81">
        <f>SUMIF('Расчёт (кг)'!$A:$A,AZ$15,'Расчёт (кг)'!$AT:$AT)</f>
        <v>0</v>
      </c>
      <c r="BA21" s="81">
        <f>SUMIF('Расчёт (кг)'!$A:$A,BA$15,'Расчёт (кг)'!$AT:$AT)</f>
        <v>0</v>
      </c>
      <c r="BB21" s="81">
        <f>SUMIF('Расчёт (кг)'!$A:$A,BB$15,'Расчёт (кг)'!$AT:$AT)</f>
        <v>0</v>
      </c>
      <c r="BC21" s="81">
        <f>SUMIF('Расчёт (кг)'!$A:$A,BC$15,'Расчёт (кг)'!$AT:$AT)</f>
        <v>0</v>
      </c>
      <c r="BD21" s="81">
        <f>SUMIF('Расчёт (кг)'!$A:$A,BD$15,'Расчёт (кг)'!$AT:$AT)</f>
        <v>0</v>
      </c>
      <c r="BE21" s="81">
        <f>SUMIF('Расчёт (кг)'!$A:$A,BE$15,'Расчёт (кг)'!$AT:$AT)</f>
        <v>0</v>
      </c>
      <c r="BF21" s="81">
        <f>SUMIF('Расчёт (кг)'!$A:$A,BF$15,'Расчёт (кг)'!$AT:$AT)</f>
        <v>0</v>
      </c>
      <c r="BG21" s="81">
        <f>SUMIF('Расчёт (кг)'!$A:$A,BG$15,'Расчёт (кг)'!$AT:$AT)</f>
        <v>0</v>
      </c>
      <c r="BH21" s="81">
        <f>SUMIF('Расчёт (кг)'!$A:$A,BH$15,'Расчёт (кг)'!$AT:$AT)</f>
        <v>0</v>
      </c>
      <c r="BI21" s="81">
        <f>SUMIF('Расчёт (кг)'!$A:$A,BI$15,'Расчёт (кг)'!$AT:$AT)</f>
        <v>0</v>
      </c>
      <c r="BJ21" s="81">
        <f>SUMIF('Расчёт (кг)'!$A:$A,BJ$15,'Расчёт (кг)'!$AT:$AT)</f>
        <v>0</v>
      </c>
      <c r="BK21" s="81">
        <f>SUMIF('Расчёт (кг)'!$A:$A,BK$15,'Расчёт (кг)'!$AT:$AT)</f>
        <v>0</v>
      </c>
      <c r="BL21" s="81">
        <f>SUMIF('Расчёт (кг)'!$A:$A,BL$15,'Расчёт (кг)'!$AT:$AT)</f>
        <v>0</v>
      </c>
      <c r="BM21" s="81">
        <f>SUMIF('Расчёт (кг)'!$A:$A,BM$15,'Расчёт (кг)'!$AT:$AT)</f>
        <v>0</v>
      </c>
      <c r="BN21" s="81">
        <f>SUMIF('Расчёт (кг)'!$A:$A,BN$15,'Расчёт (кг)'!$AT:$AT)</f>
        <v>0</v>
      </c>
      <c r="BO21" s="81">
        <f>SUMIF('Расчёт (кг)'!$A:$A,BO$15,'Расчёт (кг)'!$AT:$AT)</f>
        <v>0</v>
      </c>
      <c r="BP21" s="81">
        <f>SUMIF('Расчёт (кг)'!$A:$A,BP$15,'Расчёт (кг)'!$AT:$AT)</f>
        <v>0</v>
      </c>
      <c r="BQ21" s="81">
        <f>SUMIF('Расчёт (кг)'!$A:$A,BQ$15,'Расчёт (кг)'!$AT:$AT)</f>
        <v>0</v>
      </c>
      <c r="BR21" s="81">
        <f>SUMIF('Расчёт (кг)'!$A:$A,BR$15,'Расчёт (кг)'!$AT:$AT)</f>
        <v>0</v>
      </c>
      <c r="BS21" s="81">
        <f>SUMIF('Расчёт (кг)'!$A:$A,BS$15,'Расчёт (кг)'!$AT:$AT)</f>
        <v>0</v>
      </c>
      <c r="BT21" s="81">
        <f>SUMIF('Расчёт (кг)'!$A:$A,BT$15,'Расчёт (кг)'!$AT:$AT)</f>
        <v>0</v>
      </c>
      <c r="BU21" s="81">
        <f>SUMIF('Расчёт (кг)'!$A:$A,BU$15,'Расчёт (кг)'!$AT:$AT)</f>
        <v>0</v>
      </c>
      <c r="BV21" s="81">
        <f>SUMIF('Расчёт (кг)'!$A:$A,BV$15,'Расчёт (кг)'!$AT:$AT)</f>
        <v>0</v>
      </c>
      <c r="BW21" s="81">
        <f>SUMIF('Расчёт (кг)'!$A:$A,BW$15,'Расчёт (кг)'!$AT:$AT)</f>
        <v>0</v>
      </c>
      <c r="BX21" s="81">
        <f>SUMIF('Расчёт (кг)'!$A:$A,BX$15,'Расчёт (кг)'!$AT:$AT)</f>
        <v>0</v>
      </c>
      <c r="BY21" s="81">
        <f>SUMIF('Расчёт (кг)'!$A:$A,BY$15,'Расчёт (кг)'!$AT:$AT)</f>
        <v>0</v>
      </c>
      <c r="BZ21" s="81">
        <f>SUMIF('Расчёт (кг)'!$A:$A,BZ$15,'Расчёт (кг)'!$AT:$AT)</f>
        <v>0</v>
      </c>
      <c r="CA21" s="81">
        <f>SUMIF('Расчёт (кг)'!$A:$A,CA$15,'Расчёт (кг)'!$AT:$AT)</f>
        <v>0</v>
      </c>
      <c r="CB21" s="81">
        <f>SUMIF('Расчёт (кг)'!$A:$A,CB$15,'Расчёт (кг)'!$AT:$AT)</f>
        <v>0</v>
      </c>
      <c r="CC21" s="81">
        <f>SUMIF('Расчёт (кг)'!$A:$A,CC$15,'Расчёт (кг)'!$AT:$AT)</f>
        <v>0</v>
      </c>
      <c r="CD21" s="81">
        <f>SUMIF('Расчёт (кг)'!$A:$A,CD$15,'Расчёт (кг)'!$AT:$AT)</f>
        <v>0</v>
      </c>
      <c r="CE21" s="81">
        <f>SUMIF('Расчёт (кг)'!$A:$A,CE$15,'Расчёт (кг)'!$AT:$AT)</f>
        <v>0</v>
      </c>
      <c r="CF21" s="81">
        <f>SUMIF('Расчёт (кг)'!$A:$A,CF$15,'Расчёт (кг)'!$AT:$AT)</f>
        <v>0</v>
      </c>
      <c r="CG21" s="81">
        <f>SUMIF('Расчёт (кг)'!$A:$A,CG$15,'Расчёт (кг)'!$AT:$AT)</f>
        <v>0</v>
      </c>
      <c r="CH21" s="81">
        <f>SUMIF('Расчёт (кг)'!$A:$A,CH$15,'Расчёт (кг)'!$AT:$AT)</f>
        <v>0</v>
      </c>
      <c r="CI21" s="81">
        <f>SUMIF('Расчёт (кг)'!$A:$A,CI$15,'Расчёт (кг)'!$AT:$AT)</f>
        <v>0</v>
      </c>
      <c r="CJ21" s="81">
        <f>SUMIF('Расчёт (кг)'!$A:$A,CJ$15,'Расчёт (кг)'!$AT:$AT)</f>
        <v>0</v>
      </c>
      <c r="CK21" s="81">
        <f>SUMIF('Расчёт (кг)'!$A:$A,CK$15,'Расчёт (кг)'!$AT:$AT)</f>
        <v>0</v>
      </c>
      <c r="CL21" s="81">
        <f>SUMIF('Расчёт (кг)'!$A:$A,CL$15,'Расчёт (кг)'!$AT:$AT)</f>
        <v>0</v>
      </c>
      <c r="CM21" s="81">
        <f>SUMIF('Расчёт (кг)'!$A:$A,CM$15,'Расчёт (кг)'!$AT:$AT)</f>
        <v>0</v>
      </c>
      <c r="CN21" s="81">
        <f>SUMIF('Расчёт (кг)'!$A:$A,CN$15,'Расчёт (кг)'!$AT:$AT)</f>
        <v>0</v>
      </c>
      <c r="CO21" s="81">
        <f>SUMIF('Расчёт (кг)'!$A:$A,CO$15,'Расчёт (кг)'!$AT:$AT)</f>
        <v>0</v>
      </c>
      <c r="CP21" s="81">
        <f>SUMIF('Расчёт (кг)'!$A:$A,CP$15,'Расчёт (кг)'!$AT:$AT)</f>
        <v>0</v>
      </c>
      <c r="CQ21" s="81">
        <f>SUMIF('Расчёт (кг)'!$A:$A,CQ$15,'Расчёт (кг)'!$AT:$AT)</f>
        <v>0</v>
      </c>
      <c r="CR21" s="81">
        <f>SUMIF('Расчёт (кг)'!$A:$A,CR$15,'Расчёт (кг)'!$AT:$AT)</f>
        <v>0</v>
      </c>
      <c r="CS21" s="81">
        <f>SUMIF('Расчёт (кг)'!$A:$A,CS$15,'Расчёт (кг)'!$AT:$AT)</f>
        <v>0</v>
      </c>
      <c r="CT21" s="81">
        <f>SUMIF('Расчёт (кг)'!$A:$A,CT$15,'Расчёт (кг)'!$AT:$AT)</f>
        <v>0</v>
      </c>
      <c r="CU21" s="81">
        <f>SUMIF('Расчёт (кг)'!$A:$A,CU$15,'Расчёт (кг)'!$AT:$AT)</f>
        <v>0</v>
      </c>
      <c r="CV21" s="81">
        <f>SUMIF('Расчёт (кг)'!$A:$A,CV$15,'Расчёт (кг)'!$AT:$AT)</f>
        <v>0</v>
      </c>
      <c r="CW21" s="81">
        <f>SUMIF('Расчёт (кг)'!$A:$A,CW$15,'Расчёт (кг)'!$AT:$AT)</f>
        <v>0</v>
      </c>
      <c r="CX21" s="81">
        <f>SUMIF('Расчёт (кг)'!$A:$A,CX$15,'Расчёт (кг)'!$AT:$AT)</f>
        <v>0</v>
      </c>
      <c r="CY21" s="81">
        <f>SUMIF('Расчёт (кг)'!$A:$A,CY$15,'Расчёт (кг)'!$AT:$AT)</f>
        <v>0</v>
      </c>
      <c r="CZ21" s="81">
        <f>SUMIF('Расчёт (кг)'!$A:$A,CZ$15,'Расчёт (кг)'!$AT:$AT)</f>
        <v>0</v>
      </c>
      <c r="DA21" s="81">
        <f>SUMIF('Расчёт (кг)'!$A:$A,DA$15,'Расчёт (кг)'!$AT:$AT)</f>
        <v>0</v>
      </c>
      <c r="DB21" s="81">
        <f>SUMIF('Расчёт (кг)'!$A:$A,DB$15,'Расчёт (кг)'!$AT:$AT)</f>
        <v>0</v>
      </c>
      <c r="DC21" s="81">
        <f>SUMIF('Расчёт (кг)'!$A:$A,DC$15,'Расчёт (кг)'!$AT:$AT)</f>
        <v>0</v>
      </c>
      <c r="DD21" s="81">
        <f>SUMIF('Расчёт (кг)'!$A:$A,DD$15,'Расчёт (кг)'!$AT:$AT)</f>
        <v>0</v>
      </c>
      <c r="DE21" s="81">
        <f>SUMIF('Расчёт (кг)'!$A:$A,DE$15,'Расчёт (кг)'!$AT:$AT)</f>
        <v>0</v>
      </c>
      <c r="DF21" s="81">
        <f>SUMIF('Расчёт (кг)'!$A:$A,DF$15,'Расчёт (кг)'!$AT:$AT)</f>
        <v>0</v>
      </c>
      <c r="DG21" s="81">
        <f>SUMIF('Расчёт (кг)'!$A:$A,DG$15,'Расчёт (кг)'!$AT:$AT)</f>
        <v>0</v>
      </c>
      <c r="DH21" s="81">
        <f>SUMIF('Расчёт (кг)'!$A:$A,DH$15,'Расчёт (кг)'!$AT:$AT)</f>
        <v>0</v>
      </c>
      <c r="DI21" s="81">
        <f>SUMIF('Расчёт (кг)'!$A:$A,DI$15,'Расчёт (кг)'!$AT:$AT)</f>
        <v>0</v>
      </c>
      <c r="DJ21" s="81">
        <f>SUMIF('Расчёт (кг)'!$A:$A,DJ$15,'Расчёт (кг)'!$AT:$AT)</f>
        <v>0</v>
      </c>
      <c r="DK21" s="81">
        <f>SUMIF('Расчёт (кг)'!$A:$A,DK$15,'Расчёт (кг)'!$AT:$AT)</f>
        <v>0</v>
      </c>
      <c r="DL21" s="81">
        <f>SUMIF('Расчёт (кг)'!$A:$A,DL$15,'Расчёт (кг)'!$AT:$AT)</f>
        <v>0</v>
      </c>
      <c r="DM21" s="81">
        <f>SUMIF('Расчёт (кг)'!$A:$A,DM$15,'Расчёт (кг)'!$AT:$AT)</f>
        <v>0</v>
      </c>
      <c r="DN21" s="81">
        <f>SUMIF('Расчёт (кг)'!$A:$A,DN$15,'Расчёт (кг)'!$AT:$AT)</f>
        <v>0</v>
      </c>
      <c r="DO21" s="81">
        <f>SUMIF('Расчёт (кг)'!$A:$A,DO$15,'Расчёт (кг)'!$AT:$AT)</f>
        <v>0</v>
      </c>
      <c r="DP21" s="81">
        <f>SUMIF('Расчёт (кг)'!$A:$A,DP$15,'Расчёт (кг)'!$AT:$AT)</f>
        <v>0</v>
      </c>
      <c r="DQ21" s="81">
        <f>SUMIF('Расчёт (кг)'!$A:$A,DQ$15,'Расчёт (кг)'!$AT:$AT)</f>
        <v>0</v>
      </c>
      <c r="DR21" s="81">
        <f>SUMIF('Расчёт (кг)'!$A:$A,DR$15,'Расчёт (кг)'!$AT:$AT)</f>
        <v>0</v>
      </c>
    </row>
    <row r="22" spans="1:122" s="171" customFormat="1">
      <c r="A22" s="82" t="s">
        <v>114</v>
      </c>
      <c r="B22" s="82" t="s">
        <v>112</v>
      </c>
      <c r="C22" s="83" t="e">
        <f>INDEX(Тарифы!$1:$1048576,MATCH($A22,Тарифы!$A:$A,0),MATCH(VLOOKUP(C$15,'Расчёт (кг)'!$A:$D,3,0),Тарифы!$2:$2,0))*C21</f>
        <v>#N/A</v>
      </c>
      <c r="D22" s="83" t="e">
        <f>INDEX(Тарифы!$1:$1048576,MATCH($A22,Тарифы!$A:$A,0),MATCH(VLOOKUP(D$15,'Расчёт (кг)'!$A:$D,3,0),Тарифы!$2:$2,0))*D21</f>
        <v>#N/A</v>
      </c>
      <c r="E22" s="83" t="e">
        <f>INDEX(Тарифы!$1:$1048576,MATCH($A22,Тарифы!$A:$A,0),MATCH(VLOOKUP(E$15,'Расчёт (кг)'!$A:$D,3,0),Тарифы!$2:$2,0))*E21</f>
        <v>#N/A</v>
      </c>
      <c r="F22" s="83" t="e">
        <f>INDEX(Тарифы!$1:$1048576,MATCH($A22,Тарифы!$A:$A,0),MATCH(VLOOKUP(F$15,'Расчёт (кг)'!$A:$D,3,0),Тарифы!$2:$2,0))*F21</f>
        <v>#N/A</v>
      </c>
      <c r="G22" s="83" t="e">
        <f>INDEX(Тарифы!$1:$1048576,MATCH($A22,Тарифы!$A:$A,0),MATCH(VLOOKUP(G$15,'Расчёт (кг)'!$A:$D,3,0),Тарифы!$2:$2,0))*G21</f>
        <v>#N/A</v>
      </c>
      <c r="H22" s="83" t="e">
        <f>INDEX(Тарифы!$1:$1048576,MATCH($A22,Тарифы!$A:$A,0),MATCH(VLOOKUP(H$15,'Расчёт (кг)'!$A:$D,3,0),Тарифы!$2:$2,0))*H21</f>
        <v>#N/A</v>
      </c>
      <c r="I22" s="83" t="e">
        <f>INDEX(Тарифы!$1:$1048576,MATCH($A22,Тарифы!$A:$A,0),MATCH(VLOOKUP(I$15,'Расчёт (кг)'!$A:$D,3,0),Тарифы!$2:$2,0))*I21</f>
        <v>#N/A</v>
      </c>
      <c r="J22" s="83" t="e">
        <f>INDEX(Тарифы!$1:$1048576,MATCH($A22,Тарифы!$A:$A,0),MATCH(VLOOKUP(J$15,'Расчёт (кг)'!$A:$D,3,0),Тарифы!$2:$2,0))*J21</f>
        <v>#N/A</v>
      </c>
      <c r="K22" s="83" t="e">
        <f>INDEX(Тарифы!$1:$1048576,MATCH($A22,Тарифы!$A:$A,0),MATCH(VLOOKUP(K$15,'Расчёт (кг)'!$A:$D,3,0),Тарифы!$2:$2,0))*K21</f>
        <v>#N/A</v>
      </c>
      <c r="L22" s="83" t="e">
        <f>INDEX(Тарифы!$1:$1048576,MATCH($A22,Тарифы!$A:$A,0),MATCH(VLOOKUP(L$15,'Расчёт (кг)'!$A:$D,3,0),Тарифы!$2:$2,0))*L21</f>
        <v>#N/A</v>
      </c>
      <c r="M22" s="83" t="e">
        <f>INDEX(Тарифы!$1:$1048576,MATCH($A22,Тарифы!$A:$A,0),MATCH(VLOOKUP(M$15,'Расчёт (кг)'!$A:$D,3,0),Тарифы!$2:$2,0))*M21</f>
        <v>#N/A</v>
      </c>
      <c r="N22" s="83" t="e">
        <f>INDEX(Тарифы!$1:$1048576,MATCH($A22,Тарифы!$A:$A,0),MATCH(VLOOKUP(N$15,'Расчёт (кг)'!$A:$D,3,0),Тарифы!$2:$2,0))*N21</f>
        <v>#N/A</v>
      </c>
      <c r="O22" s="83" t="e">
        <f>INDEX(Тарифы!$1:$1048576,MATCH($A22,Тарифы!$A:$A,0),MATCH(VLOOKUP(O$15,'Расчёт (кг)'!$A:$D,3,0),Тарифы!$2:$2,0))*O21</f>
        <v>#N/A</v>
      </c>
      <c r="P22" s="83" t="e">
        <f>INDEX(Тарифы!$1:$1048576,MATCH($A22,Тарифы!$A:$A,0),MATCH(VLOOKUP(P$15,'Расчёт (кг)'!$A:$D,3,0),Тарифы!$2:$2,0))*P21</f>
        <v>#N/A</v>
      </c>
      <c r="Q22" s="83" t="e">
        <f>INDEX(Тарифы!$1:$1048576,MATCH($A22,Тарифы!$A:$A,0),MATCH(VLOOKUP(Q$15,'Расчёт (кг)'!$A:$D,3,0),Тарифы!$2:$2,0))*Q21</f>
        <v>#N/A</v>
      </c>
      <c r="R22" s="83" t="e">
        <f>INDEX(Тарифы!$1:$1048576,MATCH($A22,Тарифы!$A:$A,0),MATCH(VLOOKUP(R$15,'Расчёт (кг)'!$A:$D,3,0),Тарифы!$2:$2,0))*R21</f>
        <v>#N/A</v>
      </c>
      <c r="S22" s="83" t="e">
        <f>INDEX(Тарифы!$1:$1048576,MATCH($A22,Тарифы!$A:$A,0),MATCH(VLOOKUP(S$15,'Расчёт (кг)'!$A:$D,3,0),Тарифы!$2:$2,0))*S21</f>
        <v>#N/A</v>
      </c>
      <c r="T22" s="83" t="e">
        <f>INDEX(Тарифы!$1:$1048576,MATCH($A22,Тарифы!$A:$A,0),MATCH(VLOOKUP(T$15,'Расчёт (кг)'!$A:$D,3,0),Тарифы!$2:$2,0))*T21</f>
        <v>#N/A</v>
      </c>
      <c r="U22" s="83" t="e">
        <f>INDEX(Тарифы!$1:$1048576,MATCH($A22,Тарифы!$A:$A,0),MATCH(VLOOKUP(U$15,'Расчёт (кг)'!$A:$D,3,0),Тарифы!$2:$2,0))*U21</f>
        <v>#N/A</v>
      </c>
      <c r="V22" s="83" t="e">
        <f>INDEX(Тарифы!$1:$1048576,MATCH($A22,Тарифы!$A:$A,0),MATCH(VLOOKUP(V$15,'Расчёт (кг)'!$A:$D,3,0),Тарифы!$2:$2,0))*V21</f>
        <v>#N/A</v>
      </c>
      <c r="W22" s="83" t="e">
        <f>INDEX(Тарифы!$1:$1048576,MATCH($A22,Тарифы!$A:$A,0),MATCH(VLOOKUP(W$15,'Расчёт (кг)'!$A:$D,3,0),Тарифы!$2:$2,0))*W21</f>
        <v>#N/A</v>
      </c>
      <c r="X22" s="83" t="e">
        <f>INDEX(Тарифы!$1:$1048576,MATCH($A22,Тарифы!$A:$A,0),MATCH(VLOOKUP(X$15,'Расчёт (кг)'!$A:$D,3,0),Тарифы!$2:$2,0))*X21</f>
        <v>#N/A</v>
      </c>
      <c r="Y22" s="83" t="e">
        <f>INDEX(Тарифы!$1:$1048576,MATCH($A22,Тарифы!$A:$A,0),MATCH(VLOOKUP(Y$15,'Расчёт (кг)'!$A:$D,3,0),Тарифы!$2:$2,0))*Y21</f>
        <v>#N/A</v>
      </c>
      <c r="Z22" s="83" t="e">
        <f>INDEX(Тарифы!$1:$1048576,MATCH($A22,Тарифы!$A:$A,0),MATCH(VLOOKUP(Z$15,'Расчёт (кг)'!$A:$D,3,0),Тарифы!$2:$2,0))*Z21</f>
        <v>#N/A</v>
      </c>
      <c r="AA22" s="83" t="e">
        <f>INDEX(Тарифы!$1:$1048576,MATCH($A22,Тарифы!$A:$A,0),MATCH(VLOOKUP(AA$15,'Расчёт (кг)'!$A:$D,3,0),Тарифы!$2:$2,0))*AA21</f>
        <v>#N/A</v>
      </c>
      <c r="AB22" s="83" t="e">
        <f>INDEX(Тарифы!$1:$1048576,MATCH($A22,Тарифы!$A:$A,0),MATCH(VLOOKUP(AB$15,'Расчёт (кг)'!$A:$D,3,0),Тарифы!$2:$2,0))*AB21</f>
        <v>#N/A</v>
      </c>
      <c r="AC22" s="83" t="e">
        <f>INDEX(Тарифы!$1:$1048576,MATCH($A22,Тарифы!$A:$A,0),MATCH(VLOOKUP(AC$15,'Расчёт (кг)'!$A:$D,3,0),Тарифы!$2:$2,0))*AC21</f>
        <v>#N/A</v>
      </c>
      <c r="AD22" s="83" t="e">
        <f>INDEX(Тарифы!$1:$1048576,MATCH($A22,Тарифы!$A:$A,0),MATCH(VLOOKUP(AD$15,'Расчёт (кг)'!$A:$D,3,0),Тарифы!$2:$2,0))*AD21</f>
        <v>#N/A</v>
      </c>
      <c r="AE22" s="83" t="e">
        <f>INDEX(Тарифы!$1:$1048576,MATCH($A22,Тарифы!$A:$A,0),MATCH(VLOOKUP(AE$15,'Расчёт (кг)'!$A:$D,3,0),Тарифы!$2:$2,0))*AE21</f>
        <v>#N/A</v>
      </c>
      <c r="AF22" s="83" t="e">
        <f>INDEX(Тарифы!$1:$1048576,MATCH($A22,Тарифы!$A:$A,0),MATCH(VLOOKUP(AF$15,'Расчёт (кг)'!$A:$D,3,0),Тарифы!$2:$2,0))*AF21</f>
        <v>#N/A</v>
      </c>
      <c r="AG22" s="83" t="e">
        <f>INDEX(Тарифы!$1:$1048576,MATCH($A22,Тарифы!$A:$A,0),MATCH(VLOOKUP(AG$15,'Расчёт (кг)'!$A:$D,3,0),Тарифы!$2:$2,0))*AG21</f>
        <v>#N/A</v>
      </c>
      <c r="AH22" s="83" t="e">
        <f>INDEX(Тарифы!$1:$1048576,MATCH($A22,Тарифы!$A:$A,0),MATCH(VLOOKUP(AH$15,'Расчёт (кг)'!$A:$D,3,0),Тарифы!$2:$2,0))*AH21</f>
        <v>#N/A</v>
      </c>
      <c r="AI22" s="83" t="e">
        <f>INDEX(Тарифы!$1:$1048576,MATCH($A22,Тарифы!$A:$A,0),MATCH(VLOOKUP(AI$15,'Расчёт (кг)'!$A:$D,3,0),Тарифы!$2:$2,0))*AI21</f>
        <v>#N/A</v>
      </c>
      <c r="AJ22" s="83" t="e">
        <f>INDEX(Тарифы!$1:$1048576,MATCH($A22,Тарифы!$A:$A,0),MATCH(VLOOKUP(AJ$15,'Расчёт (кг)'!$A:$D,3,0),Тарифы!$2:$2,0))*AJ21</f>
        <v>#N/A</v>
      </c>
      <c r="AK22" s="83" t="e">
        <f>INDEX(Тарифы!$1:$1048576,MATCH($A22,Тарифы!$A:$A,0),MATCH(VLOOKUP(AK$15,'Расчёт (кг)'!$A:$D,3,0),Тарифы!$2:$2,0))*AK21</f>
        <v>#N/A</v>
      </c>
      <c r="AL22" s="83" t="e">
        <f>INDEX(Тарифы!$1:$1048576,MATCH($A22,Тарифы!$A:$A,0),MATCH(VLOOKUP(AL$15,'Расчёт (кг)'!$A:$D,3,0),Тарифы!$2:$2,0))*AL21</f>
        <v>#N/A</v>
      </c>
      <c r="AM22" s="83" t="e">
        <f>INDEX(Тарифы!$1:$1048576,MATCH($A22,Тарифы!$A:$A,0),MATCH(VLOOKUP(AM$15,'Расчёт (кг)'!$A:$D,3,0),Тарифы!$2:$2,0))*AM21</f>
        <v>#N/A</v>
      </c>
      <c r="AN22" s="83" t="e">
        <f>INDEX(Тарифы!$1:$1048576,MATCH($A22,Тарифы!$A:$A,0),MATCH(VLOOKUP(AN$15,'Расчёт (кг)'!$A:$D,3,0),Тарифы!$2:$2,0))*AN21</f>
        <v>#N/A</v>
      </c>
      <c r="AO22" s="83" t="e">
        <f>INDEX(Тарифы!$1:$1048576,MATCH($A22,Тарифы!$A:$A,0),MATCH(VLOOKUP(AO$15,'Расчёт (кг)'!$A:$D,3,0),Тарифы!$2:$2,0))*AO21</f>
        <v>#N/A</v>
      </c>
      <c r="AP22" s="83" t="e">
        <f>INDEX(Тарифы!$1:$1048576,MATCH($A22,Тарифы!$A:$A,0),MATCH(VLOOKUP(AP$15,'Расчёт (кг)'!$A:$D,3,0),Тарифы!$2:$2,0))*AP21</f>
        <v>#N/A</v>
      </c>
      <c r="AQ22" s="83" t="e">
        <f>INDEX(Тарифы!$1:$1048576,MATCH($A22,Тарифы!$A:$A,0),MATCH(VLOOKUP(AQ$15,'Расчёт (кг)'!$A:$D,3,0),Тарифы!$2:$2,0))*AQ21</f>
        <v>#N/A</v>
      </c>
      <c r="AR22" s="83" t="e">
        <f>INDEX(Тарифы!$1:$1048576,MATCH($A22,Тарифы!$A:$A,0),MATCH(VLOOKUP(AR$15,'Расчёт (кг)'!$A:$D,3,0),Тарифы!$2:$2,0))*AR21</f>
        <v>#N/A</v>
      </c>
      <c r="AS22" s="83" t="e">
        <f>INDEX(Тарифы!$1:$1048576,MATCH($A22,Тарифы!$A:$A,0),MATCH(VLOOKUP(AS$15,'Расчёт (кг)'!$A:$D,3,0),Тарифы!$2:$2,0))*AS21</f>
        <v>#N/A</v>
      </c>
      <c r="AT22" s="83" t="e">
        <f>INDEX(Тарифы!$1:$1048576,MATCH($A22,Тарифы!$A:$A,0),MATCH(VLOOKUP(AT$15,'Расчёт (кг)'!$A:$D,3,0),Тарифы!$2:$2,0))*AT21</f>
        <v>#N/A</v>
      </c>
      <c r="AU22" s="83" t="e">
        <f>INDEX(Тарифы!$1:$1048576,MATCH($A22,Тарифы!$A:$A,0),MATCH(VLOOKUP(AU$15,'Расчёт (кг)'!$A:$D,3,0),Тарифы!$2:$2,0))*AU21</f>
        <v>#N/A</v>
      </c>
      <c r="AV22" s="83" t="e">
        <f>INDEX(Тарифы!$1:$1048576,MATCH($A22,Тарифы!$A:$A,0),MATCH(VLOOKUP(AV$15,'Расчёт (кг)'!$A:$D,3,0),Тарифы!$2:$2,0))*AV21</f>
        <v>#N/A</v>
      </c>
      <c r="AW22" s="83" t="e">
        <f>INDEX(Тарифы!$1:$1048576,MATCH($A22,Тарифы!$A:$A,0),MATCH(VLOOKUP(AW$15,'Расчёт (кг)'!$A:$D,3,0),Тарифы!$2:$2,0))*AW21</f>
        <v>#N/A</v>
      </c>
      <c r="AX22" s="83" t="e">
        <f>INDEX(Тарифы!$1:$1048576,MATCH($A22,Тарифы!$A:$A,0),MATCH(VLOOKUP(AX$15,'Расчёт (кг)'!$A:$D,3,0),Тарифы!$2:$2,0))*AX21</f>
        <v>#N/A</v>
      </c>
      <c r="AY22" s="83" t="e">
        <f>INDEX(Тарифы!$1:$1048576,MATCH($A22,Тарифы!$A:$A,0),MATCH(VLOOKUP(AY$15,'Расчёт (кг)'!$A:$D,3,0),Тарифы!$2:$2,0))*AY21</f>
        <v>#N/A</v>
      </c>
      <c r="AZ22" s="83" t="e">
        <f>INDEX(Тарифы!$1:$1048576,MATCH($A22,Тарифы!$A:$A,0),MATCH(VLOOKUP(AZ$15,'Расчёт (кг)'!$A:$D,3,0),Тарифы!$2:$2,0))*AZ21</f>
        <v>#N/A</v>
      </c>
      <c r="BA22" s="83" t="e">
        <f>INDEX(Тарифы!$1:$1048576,MATCH($A22,Тарифы!$A:$A,0),MATCH(VLOOKUP(BA$15,'Расчёт (кг)'!$A:$D,3,0),Тарифы!$2:$2,0))*BA21</f>
        <v>#N/A</v>
      </c>
      <c r="BB22" s="83" t="e">
        <f>INDEX(Тарифы!$1:$1048576,MATCH($A22,Тарифы!$A:$A,0),MATCH(VLOOKUP(BB$15,'Расчёт (кг)'!$A:$D,3,0),Тарифы!$2:$2,0))*BB21</f>
        <v>#N/A</v>
      </c>
      <c r="BC22" s="83" t="e">
        <f>INDEX(Тарифы!$1:$1048576,MATCH($A22,Тарифы!$A:$A,0),MATCH(VLOOKUP(BC$15,'Расчёт (кг)'!$A:$D,3,0),Тарифы!$2:$2,0))*BC21</f>
        <v>#N/A</v>
      </c>
      <c r="BD22" s="83" t="e">
        <f>INDEX(Тарифы!$1:$1048576,MATCH($A22,Тарифы!$A:$A,0),MATCH(VLOOKUP(BD$15,'Расчёт (кг)'!$A:$D,3,0),Тарифы!$2:$2,0))*BD21</f>
        <v>#N/A</v>
      </c>
      <c r="BE22" s="83" t="e">
        <f>INDEX(Тарифы!$1:$1048576,MATCH($A22,Тарифы!$A:$A,0),MATCH(VLOOKUP(BE$15,'Расчёт (кг)'!$A:$D,3,0),Тарифы!$2:$2,0))*BE21</f>
        <v>#N/A</v>
      </c>
      <c r="BF22" s="83" t="e">
        <f>INDEX(Тарифы!$1:$1048576,MATCH($A22,Тарифы!$A:$A,0),MATCH(VLOOKUP(BF$15,'Расчёт (кг)'!$A:$D,3,0),Тарифы!$2:$2,0))*BF21</f>
        <v>#N/A</v>
      </c>
      <c r="BG22" s="83" t="e">
        <f>INDEX(Тарифы!$1:$1048576,MATCH($A22,Тарифы!$A:$A,0),MATCH(VLOOKUP(BG$15,'Расчёт (кг)'!$A:$D,3,0),Тарифы!$2:$2,0))*BG21</f>
        <v>#N/A</v>
      </c>
      <c r="BH22" s="83" t="e">
        <f>INDEX(Тарифы!$1:$1048576,MATCH($A22,Тарифы!$A:$A,0),MATCH(VLOOKUP(BH$15,'Расчёт (кг)'!$A:$D,3,0),Тарифы!$2:$2,0))*BH21</f>
        <v>#N/A</v>
      </c>
      <c r="BI22" s="83" t="e">
        <f>INDEX(Тарифы!$1:$1048576,MATCH($A22,Тарифы!$A:$A,0),MATCH(VLOOKUP(BI$15,'Расчёт (кг)'!$A:$D,3,0),Тарифы!$2:$2,0))*BI21</f>
        <v>#N/A</v>
      </c>
      <c r="BJ22" s="83" t="e">
        <f>INDEX(Тарифы!$1:$1048576,MATCH($A22,Тарифы!$A:$A,0),MATCH(VLOOKUP(BJ$15,'Расчёт (кг)'!$A:$D,3,0),Тарифы!$2:$2,0))*BJ21</f>
        <v>#N/A</v>
      </c>
      <c r="BK22" s="83" t="e">
        <f>INDEX(Тарифы!$1:$1048576,MATCH($A22,Тарифы!$A:$A,0),MATCH(VLOOKUP(BK$15,'Расчёт (кг)'!$A:$D,3,0),Тарифы!$2:$2,0))*BK21</f>
        <v>#N/A</v>
      </c>
      <c r="BL22" s="83" t="e">
        <f>INDEX(Тарифы!$1:$1048576,MATCH($A22,Тарифы!$A:$A,0),MATCH(VLOOKUP(BL$15,'Расчёт (кг)'!$A:$D,3,0),Тарифы!$2:$2,0))*BL21</f>
        <v>#N/A</v>
      </c>
      <c r="BM22" s="83" t="e">
        <f>INDEX(Тарифы!$1:$1048576,MATCH($A22,Тарифы!$A:$A,0),MATCH(VLOOKUP(BM$15,'Расчёт (кг)'!$A:$D,3,0),Тарифы!$2:$2,0))*BM21</f>
        <v>#N/A</v>
      </c>
      <c r="BN22" s="83" t="e">
        <f>INDEX(Тарифы!$1:$1048576,MATCH($A22,Тарифы!$A:$A,0),MATCH(VLOOKUP(BN$15,'Расчёт (кг)'!$A:$D,3,0),Тарифы!$2:$2,0))*BN21</f>
        <v>#N/A</v>
      </c>
      <c r="BO22" s="83" t="e">
        <f>INDEX(Тарифы!$1:$1048576,MATCH($A22,Тарифы!$A:$A,0),MATCH(VLOOKUP(BO$15,'Расчёт (кг)'!$A:$D,3,0),Тарифы!$2:$2,0))*BO21</f>
        <v>#N/A</v>
      </c>
      <c r="BP22" s="83" t="e">
        <f>INDEX(Тарифы!$1:$1048576,MATCH($A22,Тарифы!$A:$A,0),MATCH(VLOOKUP(BP$15,'Расчёт (кг)'!$A:$D,3,0),Тарифы!$2:$2,0))*BP21</f>
        <v>#N/A</v>
      </c>
      <c r="BQ22" s="83" t="e">
        <f>INDEX(Тарифы!$1:$1048576,MATCH($A22,Тарифы!$A:$A,0),MATCH(VLOOKUP(BQ$15,'Расчёт (кг)'!$A:$D,3,0),Тарифы!$2:$2,0))*BQ21</f>
        <v>#N/A</v>
      </c>
      <c r="BR22" s="83" t="e">
        <f>INDEX(Тарифы!$1:$1048576,MATCH($A22,Тарифы!$A:$A,0),MATCH(VLOOKUP(BR$15,'Расчёт (кг)'!$A:$D,3,0),Тарифы!$2:$2,0))*BR21</f>
        <v>#N/A</v>
      </c>
      <c r="BS22" s="83" t="e">
        <f>INDEX(Тарифы!$1:$1048576,MATCH($A22,Тарифы!$A:$A,0),MATCH(VLOOKUP(BS$15,'Расчёт (кг)'!$A:$D,3,0),Тарифы!$2:$2,0))*BS21</f>
        <v>#N/A</v>
      </c>
      <c r="BT22" s="83" t="e">
        <f>INDEX(Тарифы!$1:$1048576,MATCH($A22,Тарифы!$A:$A,0),MATCH(VLOOKUP(BT$15,'Расчёт (кг)'!$A:$D,3,0),Тарифы!$2:$2,0))*BT21</f>
        <v>#N/A</v>
      </c>
      <c r="BU22" s="83" t="e">
        <f>INDEX(Тарифы!$1:$1048576,MATCH($A22,Тарифы!$A:$A,0),MATCH(VLOOKUP(BU$15,'Расчёт (кг)'!$A:$D,3,0),Тарифы!$2:$2,0))*BU21</f>
        <v>#N/A</v>
      </c>
      <c r="BV22" s="83" t="e">
        <f>INDEX(Тарифы!$1:$1048576,MATCH($A22,Тарифы!$A:$A,0),MATCH(VLOOKUP(BV$15,'Расчёт (кг)'!$A:$D,3,0),Тарифы!$2:$2,0))*BV21</f>
        <v>#N/A</v>
      </c>
      <c r="BW22" s="83" t="e">
        <f>INDEX(Тарифы!$1:$1048576,MATCH($A22,Тарифы!$A:$A,0),MATCH(VLOOKUP(BW$15,'Расчёт (кг)'!$A:$D,3,0),Тарифы!$2:$2,0))*BW21</f>
        <v>#N/A</v>
      </c>
      <c r="BX22" s="83" t="e">
        <f>INDEX(Тарифы!$1:$1048576,MATCH($A22,Тарифы!$A:$A,0),MATCH(VLOOKUP(BX$15,'Расчёт (кг)'!$A:$D,3,0),Тарифы!$2:$2,0))*BX21</f>
        <v>#N/A</v>
      </c>
      <c r="BY22" s="83" t="e">
        <f>INDEX(Тарифы!$1:$1048576,MATCH($A22,Тарифы!$A:$A,0),MATCH(VLOOKUP(BY$15,'Расчёт (кг)'!$A:$D,3,0),Тарифы!$2:$2,0))*BY21</f>
        <v>#N/A</v>
      </c>
      <c r="BZ22" s="83" t="e">
        <f>INDEX(Тарифы!$1:$1048576,MATCH($A22,Тарифы!$A:$A,0),MATCH(VLOOKUP(BZ$15,'Расчёт (кг)'!$A:$D,3,0),Тарифы!$2:$2,0))*BZ21</f>
        <v>#N/A</v>
      </c>
      <c r="CA22" s="83" t="e">
        <f>INDEX(Тарифы!$1:$1048576,MATCH($A22,Тарифы!$A:$A,0),MATCH(VLOOKUP(CA$15,'Расчёт (кг)'!$A:$D,3,0),Тарифы!$2:$2,0))*CA21</f>
        <v>#N/A</v>
      </c>
      <c r="CB22" s="83" t="e">
        <f>INDEX(Тарифы!$1:$1048576,MATCH($A22,Тарифы!$A:$A,0),MATCH(VLOOKUP(CB$15,'Расчёт (кг)'!$A:$D,3,0),Тарифы!$2:$2,0))*CB21</f>
        <v>#N/A</v>
      </c>
      <c r="CC22" s="83" t="e">
        <f>INDEX(Тарифы!$1:$1048576,MATCH($A22,Тарифы!$A:$A,0),MATCH(VLOOKUP(CC$15,'Расчёт (кг)'!$A:$D,3,0),Тарифы!$2:$2,0))*CC21</f>
        <v>#N/A</v>
      </c>
      <c r="CD22" s="83" t="e">
        <f>INDEX(Тарифы!$1:$1048576,MATCH($A22,Тарифы!$A:$A,0),MATCH(VLOOKUP(CD$15,'Расчёт (кг)'!$A:$D,3,0),Тарифы!$2:$2,0))*CD21</f>
        <v>#N/A</v>
      </c>
      <c r="CE22" s="83" t="e">
        <f>INDEX(Тарифы!$1:$1048576,MATCH($A22,Тарифы!$A:$A,0),MATCH(VLOOKUP(CE$15,'Расчёт (кг)'!$A:$D,3,0),Тарифы!$2:$2,0))*CE21</f>
        <v>#N/A</v>
      </c>
      <c r="CF22" s="83" t="e">
        <f>INDEX(Тарифы!$1:$1048576,MATCH($A22,Тарифы!$A:$A,0),MATCH(VLOOKUP(CF$15,'Расчёт (кг)'!$A:$D,3,0),Тарифы!$2:$2,0))*CF21</f>
        <v>#N/A</v>
      </c>
      <c r="CG22" s="83" t="e">
        <f>INDEX(Тарифы!$1:$1048576,MATCH($A22,Тарифы!$A:$A,0),MATCH(VLOOKUP(CG$15,'Расчёт (кг)'!$A:$D,3,0),Тарифы!$2:$2,0))*CG21</f>
        <v>#N/A</v>
      </c>
      <c r="CH22" s="83" t="e">
        <f>INDEX(Тарифы!$1:$1048576,MATCH($A22,Тарифы!$A:$A,0),MATCH(VLOOKUP(CH$15,'Расчёт (кг)'!$A:$D,3,0),Тарифы!$2:$2,0))*CH21</f>
        <v>#N/A</v>
      </c>
      <c r="CI22" s="83" t="e">
        <f>INDEX(Тарифы!$1:$1048576,MATCH($A22,Тарифы!$A:$A,0),MATCH(VLOOKUP(CI$15,'Расчёт (кг)'!$A:$D,3,0),Тарифы!$2:$2,0))*CI21</f>
        <v>#N/A</v>
      </c>
      <c r="CJ22" s="83" t="e">
        <f>INDEX(Тарифы!$1:$1048576,MATCH($A22,Тарифы!$A:$A,0),MATCH(VLOOKUP(CJ$15,'Расчёт (кг)'!$A:$D,3,0),Тарифы!$2:$2,0))*CJ21</f>
        <v>#N/A</v>
      </c>
      <c r="CK22" s="83" t="e">
        <f>INDEX(Тарифы!$1:$1048576,MATCH($A22,Тарифы!$A:$A,0),MATCH(VLOOKUP(CK$15,'Расчёт (кг)'!$A:$D,3,0),Тарифы!$2:$2,0))*CK21</f>
        <v>#N/A</v>
      </c>
      <c r="CL22" s="83" t="e">
        <f>INDEX(Тарифы!$1:$1048576,MATCH($A22,Тарифы!$A:$A,0),MATCH(VLOOKUP(CL$15,'Расчёт (кг)'!$A:$D,3,0),Тарифы!$2:$2,0))*CL21</f>
        <v>#N/A</v>
      </c>
      <c r="CM22" s="83" t="e">
        <f>INDEX(Тарифы!$1:$1048576,MATCH($A22,Тарифы!$A:$A,0),MATCH(VLOOKUP(CM$15,'Расчёт (кг)'!$A:$D,3,0),Тарифы!$2:$2,0))*CM21</f>
        <v>#N/A</v>
      </c>
      <c r="CN22" s="83" t="e">
        <f>INDEX(Тарифы!$1:$1048576,MATCH($A22,Тарифы!$A:$A,0),MATCH(VLOOKUP(CN$15,'Расчёт (кг)'!$A:$D,3,0),Тарифы!$2:$2,0))*CN21</f>
        <v>#N/A</v>
      </c>
      <c r="CO22" s="83" t="e">
        <f>INDEX(Тарифы!$1:$1048576,MATCH($A22,Тарифы!$A:$A,0),MATCH(VLOOKUP(CO$15,'Расчёт (кг)'!$A:$D,3,0),Тарифы!$2:$2,0))*CO21</f>
        <v>#N/A</v>
      </c>
      <c r="CP22" s="83" t="e">
        <f>INDEX(Тарифы!$1:$1048576,MATCH($A22,Тарифы!$A:$A,0),MATCH(VLOOKUP(CP$15,'Расчёт (кг)'!$A:$D,3,0),Тарифы!$2:$2,0))*CP21</f>
        <v>#N/A</v>
      </c>
      <c r="CQ22" s="83" t="e">
        <f>INDEX(Тарифы!$1:$1048576,MATCH($A22,Тарифы!$A:$A,0),MATCH(VLOOKUP(CQ$15,'Расчёт (кг)'!$A:$D,3,0),Тарифы!$2:$2,0))*CQ21</f>
        <v>#N/A</v>
      </c>
      <c r="CR22" s="83" t="e">
        <f>INDEX(Тарифы!$1:$1048576,MATCH($A22,Тарифы!$A:$A,0),MATCH(VLOOKUP(CR$15,'Расчёт (кг)'!$A:$D,3,0),Тарифы!$2:$2,0))*CR21</f>
        <v>#N/A</v>
      </c>
      <c r="CS22" s="83" t="e">
        <f>INDEX(Тарифы!$1:$1048576,MATCH($A22,Тарифы!$A:$A,0),MATCH(VLOOKUP(CS$15,'Расчёт (кг)'!$A:$D,3,0),Тарифы!$2:$2,0))*CS21</f>
        <v>#N/A</v>
      </c>
      <c r="CT22" s="83" t="e">
        <f>INDEX(Тарифы!$1:$1048576,MATCH($A22,Тарифы!$A:$A,0),MATCH(VLOOKUP(CT$15,'Расчёт (кг)'!$A:$D,3,0),Тарифы!$2:$2,0))*CT21</f>
        <v>#N/A</v>
      </c>
      <c r="CU22" s="83" t="e">
        <f>INDEX(Тарифы!$1:$1048576,MATCH($A22,Тарифы!$A:$A,0),MATCH(VLOOKUP(CU$15,'Расчёт (кг)'!$A:$D,3,0),Тарифы!$2:$2,0))*CU21</f>
        <v>#N/A</v>
      </c>
      <c r="CV22" s="83" t="e">
        <f>INDEX(Тарифы!$1:$1048576,MATCH($A22,Тарифы!$A:$A,0),MATCH(VLOOKUP(CV$15,'Расчёт (кг)'!$A:$D,3,0),Тарифы!$2:$2,0))*CV21</f>
        <v>#N/A</v>
      </c>
      <c r="CW22" s="83" t="e">
        <f>INDEX(Тарифы!$1:$1048576,MATCH($A22,Тарифы!$A:$A,0),MATCH(VLOOKUP(CW$15,'Расчёт (кг)'!$A:$D,3,0),Тарифы!$2:$2,0))*CW21</f>
        <v>#N/A</v>
      </c>
      <c r="CX22" s="83" t="e">
        <f>INDEX(Тарифы!$1:$1048576,MATCH($A22,Тарифы!$A:$A,0),MATCH(VLOOKUP(CX$15,'Расчёт (кг)'!$A:$D,3,0),Тарифы!$2:$2,0))*CX21</f>
        <v>#N/A</v>
      </c>
      <c r="CY22" s="83" t="e">
        <f>INDEX(Тарифы!$1:$1048576,MATCH($A22,Тарифы!$A:$A,0),MATCH(VLOOKUP(CY$15,'Расчёт (кг)'!$A:$D,3,0),Тарифы!$2:$2,0))*CY21</f>
        <v>#N/A</v>
      </c>
      <c r="CZ22" s="83" t="e">
        <f>INDEX(Тарифы!$1:$1048576,MATCH($A22,Тарифы!$A:$A,0),MATCH(VLOOKUP(CZ$15,'Расчёт (кг)'!$A:$D,3,0),Тарифы!$2:$2,0))*CZ21</f>
        <v>#N/A</v>
      </c>
      <c r="DA22" s="83" t="e">
        <f>INDEX(Тарифы!$1:$1048576,MATCH($A22,Тарифы!$A:$A,0),MATCH(VLOOKUP(DA$15,'Расчёт (кг)'!$A:$D,3,0),Тарифы!$2:$2,0))*DA21</f>
        <v>#N/A</v>
      </c>
      <c r="DB22" s="83" t="e">
        <f>INDEX(Тарифы!$1:$1048576,MATCH($A22,Тарифы!$A:$A,0),MATCH(VLOOKUP(DB$15,'Расчёт (кг)'!$A:$D,3,0),Тарифы!$2:$2,0))*DB21</f>
        <v>#N/A</v>
      </c>
      <c r="DC22" s="83" t="e">
        <f>INDEX(Тарифы!$1:$1048576,MATCH($A22,Тарифы!$A:$A,0),MATCH(VLOOKUP(DC$15,'Расчёт (кг)'!$A:$D,3,0),Тарифы!$2:$2,0))*DC21</f>
        <v>#N/A</v>
      </c>
      <c r="DD22" s="83" t="e">
        <f>INDEX(Тарифы!$1:$1048576,MATCH($A22,Тарифы!$A:$A,0),MATCH(VLOOKUP(DD$15,'Расчёт (кг)'!$A:$D,3,0),Тарифы!$2:$2,0))*DD21</f>
        <v>#N/A</v>
      </c>
      <c r="DE22" s="83" t="e">
        <f>INDEX(Тарифы!$1:$1048576,MATCH($A22,Тарифы!$A:$A,0),MATCH(VLOOKUP(DE$15,'Расчёт (кг)'!$A:$D,3,0),Тарифы!$2:$2,0))*DE21</f>
        <v>#N/A</v>
      </c>
      <c r="DF22" s="83" t="e">
        <f>INDEX(Тарифы!$1:$1048576,MATCH($A22,Тарифы!$A:$A,0),MATCH(VLOOKUP(DF$15,'Расчёт (кг)'!$A:$D,3,0),Тарифы!$2:$2,0))*DF21</f>
        <v>#N/A</v>
      </c>
      <c r="DG22" s="83" t="e">
        <f>INDEX(Тарифы!$1:$1048576,MATCH($A22,Тарифы!$A:$A,0),MATCH(VLOOKUP(DG$15,'Расчёт (кг)'!$A:$D,3,0),Тарифы!$2:$2,0))*DG21</f>
        <v>#N/A</v>
      </c>
      <c r="DH22" s="83" t="e">
        <f>INDEX(Тарифы!$1:$1048576,MATCH($A22,Тарифы!$A:$A,0),MATCH(VLOOKUP(DH$15,'Расчёт (кг)'!$A:$D,3,0),Тарифы!$2:$2,0))*DH21</f>
        <v>#N/A</v>
      </c>
      <c r="DI22" s="83" t="e">
        <f>INDEX(Тарифы!$1:$1048576,MATCH($A22,Тарифы!$A:$A,0),MATCH(VLOOKUP(DI$15,'Расчёт (кг)'!$A:$D,3,0),Тарифы!$2:$2,0))*DI21</f>
        <v>#N/A</v>
      </c>
      <c r="DJ22" s="83" t="e">
        <f>INDEX(Тарифы!$1:$1048576,MATCH($A22,Тарифы!$A:$A,0),MATCH(VLOOKUP(DJ$15,'Расчёт (кг)'!$A:$D,3,0),Тарифы!$2:$2,0))*DJ21</f>
        <v>#N/A</v>
      </c>
      <c r="DK22" s="83" t="e">
        <f>INDEX(Тарифы!$1:$1048576,MATCH($A22,Тарифы!$A:$A,0),MATCH(VLOOKUP(DK$15,'Расчёт (кг)'!$A:$D,3,0),Тарифы!$2:$2,0))*DK21</f>
        <v>#N/A</v>
      </c>
      <c r="DL22" s="83" t="e">
        <f>INDEX(Тарифы!$1:$1048576,MATCH($A22,Тарифы!$A:$A,0),MATCH(VLOOKUP(DL$15,'Расчёт (кг)'!$A:$D,3,0),Тарифы!$2:$2,0))*DL21</f>
        <v>#N/A</v>
      </c>
      <c r="DM22" s="83" t="e">
        <f>INDEX(Тарифы!$1:$1048576,MATCH($A22,Тарифы!$A:$A,0),MATCH(VLOOKUP(DM$15,'Расчёт (кг)'!$A:$D,3,0),Тарифы!$2:$2,0))*DM21</f>
        <v>#N/A</v>
      </c>
      <c r="DN22" s="83" t="e">
        <f>INDEX(Тарифы!$1:$1048576,MATCH($A22,Тарифы!$A:$A,0),MATCH(VLOOKUP(DN$15,'Расчёт (кг)'!$A:$D,3,0),Тарифы!$2:$2,0))*DN21</f>
        <v>#N/A</v>
      </c>
      <c r="DO22" s="83" t="e">
        <f>INDEX(Тарифы!$1:$1048576,MATCH($A22,Тарифы!$A:$A,0),MATCH(VLOOKUP(DO$15,'Расчёт (кг)'!$A:$D,3,0),Тарифы!$2:$2,0))*DO21</f>
        <v>#N/A</v>
      </c>
      <c r="DP22" s="83" t="e">
        <f>INDEX(Тарифы!$1:$1048576,MATCH($A22,Тарифы!$A:$A,0),MATCH(VLOOKUP(DP$15,'Расчёт (кг)'!$A:$D,3,0),Тарифы!$2:$2,0))*DP21</f>
        <v>#N/A</v>
      </c>
      <c r="DQ22" s="83" t="e">
        <f>INDEX(Тарифы!$1:$1048576,MATCH($A22,Тарифы!$A:$A,0),MATCH(VLOOKUP(DQ$15,'Расчёт (кг)'!$A:$D,3,0),Тарифы!$2:$2,0))*DQ21</f>
        <v>#N/A</v>
      </c>
      <c r="DR22" s="83" t="e">
        <f>INDEX(Тарифы!$1:$1048576,MATCH($A22,Тарифы!$A:$A,0),MATCH(VLOOKUP(DR$15,'Расчёт (кг)'!$A:$D,3,0),Тарифы!$2:$2,0))*DR21</f>
        <v>#N/A</v>
      </c>
    </row>
    <row r="23" spans="1:122" s="171" customFormat="1">
      <c r="A23" s="82" t="s">
        <v>114</v>
      </c>
      <c r="B23" s="82" t="s">
        <v>113</v>
      </c>
      <c r="C23" s="83">
        <f>SUMIF('Расчёт (ТН)'!$A:$A,C$15,'Расчёт (ТН)'!$AT:$AT)</f>
        <v>0</v>
      </c>
      <c r="D23" s="83">
        <f>SUMIF('Расчёт (ТН)'!$A:$A,D$15,'Расчёт (ТН)'!$AT:$AT)</f>
        <v>0</v>
      </c>
      <c r="E23" s="83">
        <f>SUMIF('Расчёт (ТН)'!$A:$A,E$15,'Расчёт (ТН)'!$AT:$AT)</f>
        <v>0</v>
      </c>
      <c r="F23" s="83">
        <f>SUMIF('Расчёт (ТН)'!$A:$A,F$15,'Расчёт (ТН)'!$AT:$AT)</f>
        <v>0</v>
      </c>
      <c r="G23" s="83">
        <f>SUMIF('Расчёт (ТН)'!$A:$A,G$15,'Расчёт (ТН)'!$AT:$AT)</f>
        <v>0</v>
      </c>
      <c r="H23" s="83">
        <f>SUMIF('Расчёт (ТН)'!$A:$A,H$15,'Расчёт (ТН)'!$AT:$AT)</f>
        <v>0</v>
      </c>
      <c r="I23" s="83">
        <f>SUMIF('Расчёт (ТН)'!$A:$A,I$15,'Расчёт (ТН)'!$AT:$AT)</f>
        <v>0</v>
      </c>
      <c r="J23" s="83">
        <f>SUMIF('Расчёт (ТН)'!$A:$A,J$15,'Расчёт (ТН)'!$AT:$AT)</f>
        <v>0</v>
      </c>
      <c r="K23" s="83">
        <f>SUMIF('Расчёт (ТН)'!$A:$A,K$15,'Расчёт (ТН)'!$AT:$AT)</f>
        <v>0</v>
      </c>
      <c r="L23" s="83">
        <f>SUMIF('Расчёт (ТН)'!$A:$A,L$15,'Расчёт (ТН)'!$AT:$AT)</f>
        <v>0</v>
      </c>
      <c r="M23" s="83">
        <f>SUMIF('Расчёт (ТН)'!$A:$A,M$15,'Расчёт (ТН)'!$AT:$AT)</f>
        <v>0</v>
      </c>
      <c r="N23" s="83">
        <f>SUMIF('Расчёт (ТН)'!$A:$A,N$15,'Расчёт (ТН)'!$AT:$AT)</f>
        <v>0</v>
      </c>
      <c r="O23" s="83">
        <f>SUMIF('Расчёт (ТН)'!$A:$A,O$15,'Расчёт (ТН)'!$AT:$AT)</f>
        <v>0</v>
      </c>
      <c r="P23" s="83">
        <f>SUMIF('Расчёт (ТН)'!$A:$A,P$15,'Расчёт (ТН)'!$AT:$AT)</f>
        <v>0</v>
      </c>
      <c r="Q23" s="83">
        <f>SUMIF('Расчёт (ТН)'!$A:$A,Q$15,'Расчёт (ТН)'!$AT:$AT)</f>
        <v>0</v>
      </c>
      <c r="R23" s="83">
        <f>SUMIF('Расчёт (ТН)'!$A:$A,R$15,'Расчёт (ТН)'!$AT:$AT)</f>
        <v>0</v>
      </c>
      <c r="S23" s="83">
        <f>SUMIF('Расчёт (ТН)'!$A:$A,S$15,'Расчёт (ТН)'!$AT:$AT)</f>
        <v>0</v>
      </c>
      <c r="T23" s="83">
        <f>SUMIF('Расчёт (ТН)'!$A:$A,T$15,'Расчёт (ТН)'!$AT:$AT)</f>
        <v>0</v>
      </c>
      <c r="U23" s="83">
        <f>SUMIF('Расчёт (ТН)'!$A:$A,U$15,'Расчёт (ТН)'!$AT:$AT)</f>
        <v>0</v>
      </c>
      <c r="V23" s="83">
        <f>SUMIF('Расчёт (ТН)'!$A:$A,V$15,'Расчёт (ТН)'!$AT:$AT)</f>
        <v>0</v>
      </c>
      <c r="W23" s="83">
        <f>SUMIF('Расчёт (ТН)'!$A:$A,W$15,'Расчёт (ТН)'!$AT:$AT)</f>
        <v>0</v>
      </c>
      <c r="X23" s="83">
        <f>SUMIF('Расчёт (ТН)'!$A:$A,X$15,'Расчёт (ТН)'!$AT:$AT)</f>
        <v>0</v>
      </c>
      <c r="Y23" s="83">
        <f>SUMIF('Расчёт (ТН)'!$A:$A,Y$15,'Расчёт (ТН)'!$AT:$AT)</f>
        <v>0</v>
      </c>
      <c r="Z23" s="83">
        <f>SUMIF('Расчёт (ТН)'!$A:$A,Z$15,'Расчёт (ТН)'!$AT:$AT)</f>
        <v>0</v>
      </c>
      <c r="AA23" s="83">
        <f>SUMIF('Расчёт (ТН)'!$A:$A,AA$15,'Расчёт (ТН)'!$AT:$AT)</f>
        <v>0</v>
      </c>
      <c r="AB23" s="83">
        <f>SUMIF('Расчёт (ТН)'!$A:$A,AB$15,'Расчёт (ТН)'!$AT:$AT)</f>
        <v>0</v>
      </c>
      <c r="AC23" s="83">
        <f>SUMIF('Расчёт (ТН)'!$A:$A,AC$15,'Расчёт (ТН)'!$AT:$AT)</f>
        <v>0</v>
      </c>
      <c r="AD23" s="83">
        <f>SUMIF('Расчёт (ТН)'!$A:$A,AD$15,'Расчёт (ТН)'!$AT:$AT)</f>
        <v>0</v>
      </c>
      <c r="AE23" s="83">
        <f>SUMIF('Расчёт (ТН)'!$A:$A,AE$15,'Расчёт (ТН)'!$AT:$AT)</f>
        <v>0</v>
      </c>
      <c r="AF23" s="83">
        <f>SUMIF('Расчёт (ТН)'!$A:$A,AF$15,'Расчёт (ТН)'!$AT:$AT)</f>
        <v>0</v>
      </c>
      <c r="AG23" s="83">
        <f>SUMIF('Расчёт (ТН)'!$A:$A,AG$15,'Расчёт (ТН)'!$AT:$AT)</f>
        <v>0</v>
      </c>
      <c r="AH23" s="83">
        <f>SUMIF('Расчёт (ТН)'!$A:$A,AH$15,'Расчёт (ТН)'!$AT:$AT)</f>
        <v>0</v>
      </c>
      <c r="AI23" s="83">
        <f>SUMIF('Расчёт (ТН)'!$A:$A,AI$15,'Расчёт (ТН)'!$AT:$AT)</f>
        <v>0</v>
      </c>
      <c r="AJ23" s="83">
        <f>SUMIF('Расчёт (ТН)'!$A:$A,AJ$15,'Расчёт (ТН)'!$AT:$AT)</f>
        <v>0</v>
      </c>
      <c r="AK23" s="83">
        <f>SUMIF('Расчёт (ТН)'!$A:$A,AK$15,'Расчёт (ТН)'!$AT:$AT)</f>
        <v>0</v>
      </c>
      <c r="AL23" s="83">
        <f>SUMIF('Расчёт (ТН)'!$A:$A,AL$15,'Расчёт (ТН)'!$AT:$AT)</f>
        <v>0</v>
      </c>
      <c r="AM23" s="83">
        <f>SUMIF('Расчёт (ТН)'!$A:$A,AM$15,'Расчёт (ТН)'!$AT:$AT)</f>
        <v>0</v>
      </c>
      <c r="AN23" s="83">
        <f>SUMIF('Расчёт (ТН)'!$A:$A,AN$15,'Расчёт (ТН)'!$AT:$AT)</f>
        <v>0</v>
      </c>
      <c r="AO23" s="83">
        <f>SUMIF('Расчёт (ТН)'!$A:$A,AO$15,'Расчёт (ТН)'!$AT:$AT)</f>
        <v>0</v>
      </c>
      <c r="AP23" s="83">
        <f>SUMIF('Расчёт (ТН)'!$A:$A,AP$15,'Расчёт (ТН)'!$AT:$AT)</f>
        <v>0</v>
      </c>
      <c r="AQ23" s="83">
        <f>SUMIF('Расчёт (ТН)'!$A:$A,AQ$15,'Расчёт (ТН)'!$AT:$AT)</f>
        <v>0</v>
      </c>
      <c r="AR23" s="83">
        <f>SUMIF('Расчёт (ТН)'!$A:$A,AR$15,'Расчёт (ТН)'!$AT:$AT)</f>
        <v>0</v>
      </c>
      <c r="AS23" s="83">
        <f>SUMIF('Расчёт (ТН)'!$A:$A,AS$15,'Расчёт (ТН)'!$AT:$AT)</f>
        <v>0</v>
      </c>
      <c r="AT23" s="83">
        <f>SUMIF('Расчёт (ТН)'!$A:$A,AT$15,'Расчёт (ТН)'!$AT:$AT)</f>
        <v>0</v>
      </c>
      <c r="AU23" s="83">
        <f>SUMIF('Расчёт (ТН)'!$A:$A,AU$15,'Расчёт (ТН)'!$AT:$AT)</f>
        <v>0</v>
      </c>
      <c r="AV23" s="83">
        <f>SUMIF('Расчёт (ТН)'!$A:$A,AV$15,'Расчёт (ТН)'!$AT:$AT)</f>
        <v>0</v>
      </c>
      <c r="AW23" s="83">
        <f>SUMIF('Расчёт (ТН)'!$A:$A,AW$15,'Расчёт (ТН)'!$AT:$AT)</f>
        <v>0</v>
      </c>
      <c r="AX23" s="83">
        <f>SUMIF('Расчёт (ТН)'!$A:$A,AX$15,'Расчёт (ТН)'!$AT:$AT)</f>
        <v>0</v>
      </c>
      <c r="AY23" s="83">
        <f>SUMIF('Расчёт (ТН)'!$A:$A,AY$15,'Расчёт (ТН)'!$AT:$AT)</f>
        <v>0</v>
      </c>
      <c r="AZ23" s="83">
        <f>SUMIF('Расчёт (ТН)'!$A:$A,AZ$15,'Расчёт (ТН)'!$AT:$AT)</f>
        <v>0</v>
      </c>
      <c r="BA23" s="83">
        <f>SUMIF('Расчёт (ТН)'!$A:$A,BA$15,'Расчёт (ТН)'!$AT:$AT)</f>
        <v>0</v>
      </c>
      <c r="BB23" s="83">
        <f>SUMIF('Расчёт (ТН)'!$A:$A,BB$15,'Расчёт (ТН)'!$AT:$AT)</f>
        <v>0</v>
      </c>
      <c r="BC23" s="83">
        <f>SUMIF('Расчёт (ТН)'!$A:$A,BC$15,'Расчёт (ТН)'!$AT:$AT)</f>
        <v>0</v>
      </c>
      <c r="BD23" s="83">
        <f>SUMIF('Расчёт (ТН)'!$A:$A,BD$15,'Расчёт (ТН)'!$AT:$AT)</f>
        <v>0</v>
      </c>
      <c r="BE23" s="83">
        <f>SUMIF('Расчёт (ТН)'!$A:$A,BE$15,'Расчёт (ТН)'!$AT:$AT)</f>
        <v>0</v>
      </c>
      <c r="BF23" s="83">
        <f>SUMIF('Расчёт (ТН)'!$A:$A,BF$15,'Расчёт (ТН)'!$AT:$AT)</f>
        <v>0</v>
      </c>
      <c r="BG23" s="83">
        <f>SUMIF('Расчёт (ТН)'!$A:$A,BG$15,'Расчёт (ТН)'!$AT:$AT)</f>
        <v>0</v>
      </c>
      <c r="BH23" s="83">
        <f>SUMIF('Расчёт (ТН)'!$A:$A,BH$15,'Расчёт (ТН)'!$AT:$AT)</f>
        <v>0</v>
      </c>
      <c r="BI23" s="83">
        <f>SUMIF('Расчёт (ТН)'!$A:$A,BI$15,'Расчёт (ТН)'!$AT:$AT)</f>
        <v>0</v>
      </c>
      <c r="BJ23" s="83">
        <f>SUMIF('Расчёт (ТН)'!$A:$A,BJ$15,'Расчёт (ТН)'!$AT:$AT)</f>
        <v>0</v>
      </c>
      <c r="BK23" s="83">
        <f>SUMIF('Расчёт (ТН)'!$A:$A,BK$15,'Расчёт (ТН)'!$AT:$AT)</f>
        <v>0</v>
      </c>
      <c r="BL23" s="83">
        <f>SUMIF('Расчёт (ТН)'!$A:$A,BL$15,'Расчёт (ТН)'!$AT:$AT)</f>
        <v>0</v>
      </c>
      <c r="BM23" s="83">
        <f>SUMIF('Расчёт (ТН)'!$A:$A,BM$15,'Расчёт (ТН)'!$AT:$AT)</f>
        <v>0</v>
      </c>
      <c r="BN23" s="83">
        <f>SUMIF('Расчёт (ТН)'!$A:$A,BN$15,'Расчёт (ТН)'!$AT:$AT)</f>
        <v>0</v>
      </c>
      <c r="BO23" s="83">
        <f>SUMIF('Расчёт (ТН)'!$A:$A,BO$15,'Расчёт (ТН)'!$AT:$AT)</f>
        <v>0</v>
      </c>
      <c r="BP23" s="83">
        <f>SUMIF('Расчёт (ТН)'!$A:$A,BP$15,'Расчёт (ТН)'!$AT:$AT)</f>
        <v>0</v>
      </c>
      <c r="BQ23" s="83">
        <f>SUMIF('Расчёт (ТН)'!$A:$A,BQ$15,'Расчёт (ТН)'!$AT:$AT)</f>
        <v>0</v>
      </c>
      <c r="BR23" s="83">
        <f>SUMIF('Расчёт (ТН)'!$A:$A,BR$15,'Расчёт (ТН)'!$AT:$AT)</f>
        <v>0</v>
      </c>
      <c r="BS23" s="83">
        <f>SUMIF('Расчёт (ТН)'!$A:$A,BS$15,'Расчёт (ТН)'!$AT:$AT)</f>
        <v>0</v>
      </c>
      <c r="BT23" s="83">
        <f>SUMIF('Расчёт (ТН)'!$A:$A,BT$15,'Расчёт (ТН)'!$AT:$AT)</f>
        <v>0</v>
      </c>
      <c r="BU23" s="83">
        <f>SUMIF('Расчёт (ТН)'!$A:$A,BU$15,'Расчёт (ТН)'!$AT:$AT)</f>
        <v>0</v>
      </c>
      <c r="BV23" s="83">
        <f>SUMIF('Расчёт (ТН)'!$A:$A,BV$15,'Расчёт (ТН)'!$AT:$AT)</f>
        <v>0</v>
      </c>
      <c r="BW23" s="83">
        <f>SUMIF('Расчёт (ТН)'!$A:$A,BW$15,'Расчёт (ТН)'!$AT:$AT)</f>
        <v>0</v>
      </c>
      <c r="BX23" s="83">
        <f>SUMIF('Расчёт (ТН)'!$A:$A,BX$15,'Расчёт (ТН)'!$AT:$AT)</f>
        <v>0</v>
      </c>
      <c r="BY23" s="83">
        <f>SUMIF('Расчёт (ТН)'!$A:$A,BY$15,'Расчёт (ТН)'!$AT:$AT)</f>
        <v>0</v>
      </c>
      <c r="BZ23" s="83">
        <f>SUMIF('Расчёт (ТН)'!$A:$A,BZ$15,'Расчёт (ТН)'!$AT:$AT)</f>
        <v>0</v>
      </c>
      <c r="CA23" s="83">
        <f>SUMIF('Расчёт (ТН)'!$A:$A,CA$15,'Расчёт (ТН)'!$AT:$AT)</f>
        <v>0</v>
      </c>
      <c r="CB23" s="83">
        <f>SUMIF('Расчёт (ТН)'!$A:$A,CB$15,'Расчёт (ТН)'!$AT:$AT)</f>
        <v>0</v>
      </c>
      <c r="CC23" s="83">
        <f>SUMIF('Расчёт (ТН)'!$A:$A,CC$15,'Расчёт (ТН)'!$AT:$AT)</f>
        <v>0</v>
      </c>
      <c r="CD23" s="83">
        <f>SUMIF('Расчёт (ТН)'!$A:$A,CD$15,'Расчёт (ТН)'!$AT:$AT)</f>
        <v>0</v>
      </c>
      <c r="CE23" s="83">
        <f>SUMIF('Расчёт (ТН)'!$A:$A,CE$15,'Расчёт (ТН)'!$AT:$AT)</f>
        <v>0</v>
      </c>
      <c r="CF23" s="83">
        <f>SUMIF('Расчёт (ТН)'!$A:$A,CF$15,'Расчёт (ТН)'!$AT:$AT)</f>
        <v>0</v>
      </c>
      <c r="CG23" s="83">
        <f>SUMIF('Расчёт (ТН)'!$A:$A,CG$15,'Расчёт (ТН)'!$AT:$AT)</f>
        <v>0</v>
      </c>
      <c r="CH23" s="83">
        <f>SUMIF('Расчёт (ТН)'!$A:$A,CH$15,'Расчёт (ТН)'!$AT:$AT)</f>
        <v>0</v>
      </c>
      <c r="CI23" s="83">
        <f>SUMIF('Расчёт (ТН)'!$A:$A,CI$15,'Расчёт (ТН)'!$AT:$AT)</f>
        <v>0</v>
      </c>
      <c r="CJ23" s="83">
        <f>SUMIF('Расчёт (ТН)'!$A:$A,CJ$15,'Расчёт (ТН)'!$AT:$AT)</f>
        <v>0</v>
      </c>
      <c r="CK23" s="83">
        <f>SUMIF('Расчёт (ТН)'!$A:$A,CK$15,'Расчёт (ТН)'!$AT:$AT)</f>
        <v>0</v>
      </c>
      <c r="CL23" s="83">
        <f>SUMIF('Расчёт (ТН)'!$A:$A,CL$15,'Расчёт (ТН)'!$AT:$AT)</f>
        <v>0</v>
      </c>
      <c r="CM23" s="83">
        <f>SUMIF('Расчёт (ТН)'!$A:$A,CM$15,'Расчёт (ТН)'!$AT:$AT)</f>
        <v>0</v>
      </c>
      <c r="CN23" s="83">
        <f>SUMIF('Расчёт (ТН)'!$A:$A,CN$15,'Расчёт (ТН)'!$AT:$AT)</f>
        <v>0</v>
      </c>
      <c r="CO23" s="83">
        <f>SUMIF('Расчёт (ТН)'!$A:$A,CO$15,'Расчёт (ТН)'!$AT:$AT)</f>
        <v>0</v>
      </c>
      <c r="CP23" s="83">
        <f>SUMIF('Расчёт (ТН)'!$A:$A,CP$15,'Расчёт (ТН)'!$AT:$AT)</f>
        <v>0</v>
      </c>
      <c r="CQ23" s="83">
        <f>SUMIF('Расчёт (ТН)'!$A:$A,CQ$15,'Расчёт (ТН)'!$AT:$AT)</f>
        <v>0</v>
      </c>
      <c r="CR23" s="83">
        <f>SUMIF('Расчёт (ТН)'!$A:$A,CR$15,'Расчёт (ТН)'!$AT:$AT)</f>
        <v>0</v>
      </c>
      <c r="CS23" s="83">
        <f>SUMIF('Расчёт (ТН)'!$A:$A,CS$15,'Расчёт (ТН)'!$AT:$AT)</f>
        <v>0</v>
      </c>
      <c r="CT23" s="83">
        <f>SUMIF('Расчёт (ТН)'!$A:$A,CT$15,'Расчёт (ТН)'!$AT:$AT)</f>
        <v>0</v>
      </c>
      <c r="CU23" s="83">
        <f>SUMIF('Расчёт (ТН)'!$A:$A,CU$15,'Расчёт (ТН)'!$AT:$AT)</f>
        <v>0</v>
      </c>
      <c r="CV23" s="83">
        <f>SUMIF('Расчёт (ТН)'!$A:$A,CV$15,'Расчёт (ТН)'!$AT:$AT)</f>
        <v>0</v>
      </c>
      <c r="CW23" s="83">
        <f>SUMIF('Расчёт (ТН)'!$A:$A,CW$15,'Расчёт (ТН)'!$AT:$AT)</f>
        <v>0</v>
      </c>
      <c r="CX23" s="83">
        <f>SUMIF('Расчёт (ТН)'!$A:$A,CX$15,'Расчёт (ТН)'!$AT:$AT)</f>
        <v>0</v>
      </c>
      <c r="CY23" s="83">
        <f>SUMIF('Расчёт (ТН)'!$A:$A,CY$15,'Расчёт (ТН)'!$AT:$AT)</f>
        <v>0</v>
      </c>
      <c r="CZ23" s="83">
        <f>SUMIF('Расчёт (ТН)'!$A:$A,CZ$15,'Расчёт (ТН)'!$AT:$AT)</f>
        <v>0</v>
      </c>
      <c r="DA23" s="83">
        <f>SUMIF('Расчёт (ТН)'!$A:$A,DA$15,'Расчёт (ТН)'!$AT:$AT)</f>
        <v>0</v>
      </c>
      <c r="DB23" s="83">
        <f>SUMIF('Расчёт (ТН)'!$A:$A,DB$15,'Расчёт (ТН)'!$AT:$AT)</f>
        <v>0</v>
      </c>
      <c r="DC23" s="83">
        <f>SUMIF('Расчёт (ТН)'!$A:$A,DC$15,'Расчёт (ТН)'!$AT:$AT)</f>
        <v>0</v>
      </c>
      <c r="DD23" s="83">
        <f>SUMIF('Расчёт (ТН)'!$A:$A,DD$15,'Расчёт (ТН)'!$AT:$AT)</f>
        <v>0</v>
      </c>
      <c r="DE23" s="83">
        <f>SUMIF('Расчёт (ТН)'!$A:$A,DE$15,'Расчёт (ТН)'!$AT:$AT)</f>
        <v>0</v>
      </c>
      <c r="DF23" s="83">
        <f>SUMIF('Расчёт (ТН)'!$A:$A,DF$15,'Расчёт (ТН)'!$AT:$AT)</f>
        <v>0</v>
      </c>
      <c r="DG23" s="83">
        <f>SUMIF('Расчёт (ТН)'!$A:$A,DG$15,'Расчёт (ТН)'!$AT:$AT)</f>
        <v>0</v>
      </c>
      <c r="DH23" s="83">
        <f>SUMIF('Расчёт (ТН)'!$A:$A,DH$15,'Расчёт (ТН)'!$AT:$AT)</f>
        <v>0</v>
      </c>
      <c r="DI23" s="83">
        <f>SUMIF('Расчёт (ТН)'!$A:$A,DI$15,'Расчёт (ТН)'!$AT:$AT)</f>
        <v>0</v>
      </c>
      <c r="DJ23" s="83">
        <f>SUMIF('Расчёт (ТН)'!$A:$A,DJ$15,'Расчёт (ТН)'!$AT:$AT)</f>
        <v>0</v>
      </c>
      <c r="DK23" s="83">
        <f>SUMIF('Расчёт (ТН)'!$A:$A,DK$15,'Расчёт (ТН)'!$AT:$AT)</f>
        <v>0</v>
      </c>
      <c r="DL23" s="83">
        <f>SUMIF('Расчёт (ТН)'!$A:$A,DL$15,'Расчёт (ТН)'!$AT:$AT)</f>
        <v>0</v>
      </c>
      <c r="DM23" s="83">
        <f>SUMIF('Расчёт (ТН)'!$A:$A,DM$15,'Расчёт (ТН)'!$AT:$AT)</f>
        <v>0</v>
      </c>
      <c r="DN23" s="83">
        <f>SUMIF('Расчёт (ТН)'!$A:$A,DN$15,'Расчёт (ТН)'!$AT:$AT)</f>
        <v>0</v>
      </c>
      <c r="DO23" s="83">
        <f>SUMIF('Расчёт (ТН)'!$A:$A,DO$15,'Расчёт (ТН)'!$AT:$AT)</f>
        <v>0</v>
      </c>
      <c r="DP23" s="83">
        <f>SUMIF('Расчёт (ТН)'!$A:$A,DP$15,'Расчёт (ТН)'!$AT:$AT)</f>
        <v>0</v>
      </c>
      <c r="DQ23" s="83">
        <f>SUMIF('Расчёт (ТН)'!$A:$A,DQ$15,'Расчёт (ТН)'!$AT:$AT)</f>
        <v>0</v>
      </c>
      <c r="DR23" s="83">
        <f>SUMIF('Расчёт (ТН)'!$A:$A,DR$15,'Расчёт (ТН)'!$AT:$AT)</f>
        <v>0</v>
      </c>
    </row>
    <row r="24" spans="1:122" s="171" customFormat="1">
      <c r="A24" s="82" t="s">
        <v>115</v>
      </c>
      <c r="B24" s="82" t="s">
        <v>111</v>
      </c>
      <c r="C24" s="83">
        <f>SUMIF('Расчёт (кг)'!$A:$A,C$15,'Расчёт (кг)'!$AP:$AP)</f>
        <v>0</v>
      </c>
      <c r="D24" s="83">
        <f>SUMIF('Расчёт (кг)'!$A:$A,D$15,'Расчёт (кг)'!$AP:$AP)</f>
        <v>0</v>
      </c>
      <c r="E24" s="83">
        <f>SUMIF('Расчёт (кг)'!$A:$A,E$15,'Расчёт (кг)'!$AP:$AP)</f>
        <v>0</v>
      </c>
      <c r="F24" s="83">
        <f>SUMIF('Расчёт (кг)'!$A:$A,F$15,'Расчёт (кг)'!$AP:$AP)</f>
        <v>0</v>
      </c>
      <c r="G24" s="83">
        <f>SUMIF('Расчёт (кг)'!$A:$A,G$15,'Расчёт (кг)'!$AP:$AP)</f>
        <v>0</v>
      </c>
      <c r="H24" s="83">
        <f>SUMIF('Расчёт (кг)'!$A:$A,H$15,'Расчёт (кг)'!$AP:$AP)</f>
        <v>0</v>
      </c>
      <c r="I24" s="83">
        <f>SUMIF('Расчёт (кг)'!$A:$A,I$15,'Расчёт (кг)'!$AP:$AP)</f>
        <v>0</v>
      </c>
      <c r="J24" s="83">
        <f>SUMIF('Расчёт (кг)'!$A:$A,J$15,'Расчёт (кг)'!$AP:$AP)</f>
        <v>0</v>
      </c>
      <c r="K24" s="83">
        <f>SUMIF('Расчёт (кг)'!$A:$A,K$15,'Расчёт (кг)'!$AP:$AP)</f>
        <v>0</v>
      </c>
      <c r="L24" s="83">
        <f>SUMIF('Расчёт (кг)'!$A:$A,L$15,'Расчёт (кг)'!$AP:$AP)</f>
        <v>0</v>
      </c>
      <c r="M24" s="83">
        <f>SUMIF('Расчёт (кг)'!$A:$A,M$15,'Расчёт (кг)'!$AP:$AP)</f>
        <v>0</v>
      </c>
      <c r="N24" s="83">
        <f>SUMIF('Расчёт (кг)'!$A:$A,N$15,'Расчёт (кг)'!$AP:$AP)</f>
        <v>0</v>
      </c>
      <c r="O24" s="83">
        <f>SUMIF('Расчёт (кг)'!$A:$A,O$15,'Расчёт (кг)'!$AP:$AP)</f>
        <v>0</v>
      </c>
      <c r="P24" s="83">
        <f>SUMIF('Расчёт (кг)'!$A:$A,P$15,'Расчёт (кг)'!$AP:$AP)</f>
        <v>0</v>
      </c>
      <c r="Q24" s="83">
        <f>SUMIF('Расчёт (кг)'!$A:$A,Q$15,'Расчёт (кг)'!$AP:$AP)</f>
        <v>0</v>
      </c>
      <c r="R24" s="83">
        <f>SUMIF('Расчёт (кг)'!$A:$A,R$15,'Расчёт (кг)'!$AP:$AP)</f>
        <v>0</v>
      </c>
      <c r="S24" s="83">
        <f>SUMIF('Расчёт (кг)'!$A:$A,S$15,'Расчёт (кг)'!$AP:$AP)</f>
        <v>0</v>
      </c>
      <c r="T24" s="83">
        <f>SUMIF('Расчёт (кг)'!$A:$A,T$15,'Расчёт (кг)'!$AP:$AP)</f>
        <v>0</v>
      </c>
      <c r="U24" s="83">
        <f>SUMIF('Расчёт (кг)'!$A:$A,U$15,'Расчёт (кг)'!$AP:$AP)</f>
        <v>0</v>
      </c>
      <c r="V24" s="83">
        <f>SUMIF('Расчёт (кг)'!$A:$A,V$15,'Расчёт (кг)'!$AP:$AP)</f>
        <v>0</v>
      </c>
      <c r="W24" s="83">
        <f>SUMIF('Расчёт (кг)'!$A:$A,W$15,'Расчёт (кг)'!$AP:$AP)</f>
        <v>0</v>
      </c>
      <c r="X24" s="83">
        <f>SUMIF('Расчёт (кг)'!$A:$A,X$15,'Расчёт (кг)'!$AP:$AP)</f>
        <v>0</v>
      </c>
      <c r="Y24" s="83">
        <f>SUMIF('Расчёт (кг)'!$A:$A,Y$15,'Расчёт (кг)'!$AP:$AP)</f>
        <v>0</v>
      </c>
      <c r="Z24" s="83">
        <f>SUMIF('Расчёт (кг)'!$A:$A,Z$15,'Расчёт (кг)'!$AP:$AP)</f>
        <v>0</v>
      </c>
      <c r="AA24" s="83">
        <f>SUMIF('Расчёт (кг)'!$A:$A,AA$15,'Расчёт (кг)'!$AP:$AP)</f>
        <v>0</v>
      </c>
      <c r="AB24" s="83">
        <f>SUMIF('Расчёт (кг)'!$A:$A,AB$15,'Расчёт (кг)'!$AP:$AP)</f>
        <v>0</v>
      </c>
      <c r="AC24" s="83">
        <f>SUMIF('Расчёт (кг)'!$A:$A,AC$15,'Расчёт (кг)'!$AP:$AP)</f>
        <v>0</v>
      </c>
      <c r="AD24" s="83">
        <f>SUMIF('Расчёт (кг)'!$A:$A,AD$15,'Расчёт (кг)'!$AP:$AP)</f>
        <v>0</v>
      </c>
      <c r="AE24" s="83">
        <f>SUMIF('Расчёт (кг)'!$A:$A,AE$15,'Расчёт (кг)'!$AP:$AP)</f>
        <v>0</v>
      </c>
      <c r="AF24" s="83">
        <f>SUMIF('Расчёт (кг)'!$A:$A,AF$15,'Расчёт (кг)'!$AP:$AP)</f>
        <v>0</v>
      </c>
      <c r="AG24" s="83">
        <f>SUMIF('Расчёт (кг)'!$A:$A,AG$15,'Расчёт (кг)'!$AP:$AP)</f>
        <v>0</v>
      </c>
      <c r="AH24" s="83">
        <f>SUMIF('Расчёт (кг)'!$A:$A,AH$15,'Расчёт (кг)'!$AP:$AP)</f>
        <v>0</v>
      </c>
      <c r="AI24" s="83">
        <f>SUMIF('Расчёт (кг)'!$A:$A,AI$15,'Расчёт (кг)'!$AP:$AP)</f>
        <v>0</v>
      </c>
      <c r="AJ24" s="83">
        <f>SUMIF('Расчёт (кг)'!$A:$A,AJ$15,'Расчёт (кг)'!$AP:$AP)</f>
        <v>0</v>
      </c>
      <c r="AK24" s="83">
        <f>SUMIF('Расчёт (кг)'!$A:$A,AK$15,'Расчёт (кг)'!$AP:$AP)</f>
        <v>0</v>
      </c>
      <c r="AL24" s="83">
        <f>SUMIF('Расчёт (кг)'!$A:$A,AL$15,'Расчёт (кг)'!$AP:$AP)</f>
        <v>0</v>
      </c>
      <c r="AM24" s="83">
        <f>SUMIF('Расчёт (кг)'!$A:$A,AM$15,'Расчёт (кг)'!$AP:$AP)</f>
        <v>0</v>
      </c>
      <c r="AN24" s="83">
        <f>SUMIF('Расчёт (кг)'!$A:$A,AN$15,'Расчёт (кг)'!$AP:$AP)</f>
        <v>0</v>
      </c>
      <c r="AO24" s="83">
        <f>SUMIF('Расчёт (кг)'!$A:$A,AO$15,'Расчёт (кг)'!$AP:$AP)</f>
        <v>0</v>
      </c>
      <c r="AP24" s="83">
        <f>SUMIF('Расчёт (кг)'!$A:$A,AP$15,'Расчёт (кг)'!$AP:$AP)</f>
        <v>0</v>
      </c>
      <c r="AQ24" s="83">
        <f>SUMIF('Расчёт (кг)'!$A:$A,AQ$15,'Расчёт (кг)'!$AP:$AP)</f>
        <v>0</v>
      </c>
      <c r="AR24" s="83">
        <f>SUMIF('Расчёт (кг)'!$A:$A,AR$15,'Расчёт (кг)'!$AP:$AP)</f>
        <v>0</v>
      </c>
      <c r="AS24" s="83">
        <f>SUMIF('Расчёт (кг)'!$A:$A,AS$15,'Расчёт (кг)'!$AP:$AP)</f>
        <v>0</v>
      </c>
      <c r="AT24" s="83">
        <f>SUMIF('Расчёт (кг)'!$A:$A,AT$15,'Расчёт (кг)'!$AP:$AP)</f>
        <v>0</v>
      </c>
      <c r="AU24" s="83">
        <f>SUMIF('Расчёт (кг)'!$A:$A,AU$15,'Расчёт (кг)'!$AP:$AP)</f>
        <v>0</v>
      </c>
      <c r="AV24" s="83">
        <f>SUMIF('Расчёт (кг)'!$A:$A,AV$15,'Расчёт (кг)'!$AP:$AP)</f>
        <v>0</v>
      </c>
      <c r="AW24" s="83">
        <f>SUMIF('Расчёт (кг)'!$A:$A,AW$15,'Расчёт (кг)'!$AP:$AP)</f>
        <v>0</v>
      </c>
      <c r="AX24" s="83">
        <f>SUMIF('Расчёт (кг)'!$A:$A,AX$15,'Расчёт (кг)'!$AP:$AP)</f>
        <v>0</v>
      </c>
      <c r="AY24" s="83">
        <f>SUMIF('Расчёт (кг)'!$A:$A,AY$15,'Расчёт (кг)'!$AP:$AP)</f>
        <v>0</v>
      </c>
      <c r="AZ24" s="83">
        <f>SUMIF('Расчёт (кг)'!$A:$A,AZ$15,'Расчёт (кг)'!$AP:$AP)</f>
        <v>0</v>
      </c>
      <c r="BA24" s="83">
        <f>SUMIF('Расчёт (кг)'!$A:$A,BA$15,'Расчёт (кг)'!$AP:$AP)</f>
        <v>0</v>
      </c>
      <c r="BB24" s="83">
        <f>SUMIF('Расчёт (кг)'!$A:$A,BB$15,'Расчёт (кг)'!$AP:$AP)</f>
        <v>0</v>
      </c>
      <c r="BC24" s="83">
        <f>SUMIF('Расчёт (кг)'!$A:$A,BC$15,'Расчёт (кг)'!$AP:$AP)</f>
        <v>0</v>
      </c>
      <c r="BD24" s="83">
        <f>SUMIF('Расчёт (кг)'!$A:$A,BD$15,'Расчёт (кг)'!$AP:$AP)</f>
        <v>0</v>
      </c>
      <c r="BE24" s="83">
        <f>SUMIF('Расчёт (кг)'!$A:$A,BE$15,'Расчёт (кг)'!$AP:$AP)</f>
        <v>0</v>
      </c>
      <c r="BF24" s="83">
        <f>SUMIF('Расчёт (кг)'!$A:$A,BF$15,'Расчёт (кг)'!$AP:$AP)</f>
        <v>0</v>
      </c>
      <c r="BG24" s="83">
        <f>SUMIF('Расчёт (кг)'!$A:$A,BG$15,'Расчёт (кг)'!$AP:$AP)</f>
        <v>0</v>
      </c>
      <c r="BH24" s="83">
        <f>SUMIF('Расчёт (кг)'!$A:$A,BH$15,'Расчёт (кг)'!$AP:$AP)</f>
        <v>0</v>
      </c>
      <c r="BI24" s="83">
        <f>SUMIF('Расчёт (кг)'!$A:$A,BI$15,'Расчёт (кг)'!$AP:$AP)</f>
        <v>0</v>
      </c>
      <c r="BJ24" s="83">
        <f>SUMIF('Расчёт (кг)'!$A:$A,BJ$15,'Расчёт (кг)'!$AP:$AP)</f>
        <v>0</v>
      </c>
      <c r="BK24" s="83">
        <f>SUMIF('Расчёт (кг)'!$A:$A,BK$15,'Расчёт (кг)'!$AP:$AP)</f>
        <v>0</v>
      </c>
      <c r="BL24" s="83">
        <f>SUMIF('Расчёт (кг)'!$A:$A,BL$15,'Расчёт (кг)'!$AP:$AP)</f>
        <v>0</v>
      </c>
      <c r="BM24" s="83">
        <f>SUMIF('Расчёт (кг)'!$A:$A,BM$15,'Расчёт (кг)'!$AP:$AP)</f>
        <v>0</v>
      </c>
      <c r="BN24" s="83">
        <f>SUMIF('Расчёт (кг)'!$A:$A,BN$15,'Расчёт (кг)'!$AP:$AP)</f>
        <v>0</v>
      </c>
      <c r="BO24" s="83">
        <f>SUMIF('Расчёт (кг)'!$A:$A,BO$15,'Расчёт (кг)'!$AP:$AP)</f>
        <v>0</v>
      </c>
      <c r="BP24" s="83">
        <f>SUMIF('Расчёт (кг)'!$A:$A,BP$15,'Расчёт (кг)'!$AP:$AP)</f>
        <v>0</v>
      </c>
      <c r="BQ24" s="83">
        <f>SUMIF('Расчёт (кг)'!$A:$A,BQ$15,'Расчёт (кг)'!$AP:$AP)</f>
        <v>0</v>
      </c>
      <c r="BR24" s="83">
        <f>SUMIF('Расчёт (кг)'!$A:$A,BR$15,'Расчёт (кг)'!$AP:$AP)</f>
        <v>0</v>
      </c>
      <c r="BS24" s="83">
        <f>SUMIF('Расчёт (кг)'!$A:$A,BS$15,'Расчёт (кг)'!$AP:$AP)</f>
        <v>0</v>
      </c>
      <c r="BT24" s="83">
        <f>SUMIF('Расчёт (кг)'!$A:$A,BT$15,'Расчёт (кг)'!$AP:$AP)</f>
        <v>0</v>
      </c>
      <c r="BU24" s="83">
        <f>SUMIF('Расчёт (кг)'!$A:$A,BU$15,'Расчёт (кг)'!$AP:$AP)</f>
        <v>0</v>
      </c>
      <c r="BV24" s="83">
        <f>SUMIF('Расчёт (кг)'!$A:$A,BV$15,'Расчёт (кг)'!$AP:$AP)</f>
        <v>0</v>
      </c>
      <c r="BW24" s="83">
        <f>SUMIF('Расчёт (кг)'!$A:$A,BW$15,'Расчёт (кг)'!$AP:$AP)</f>
        <v>0</v>
      </c>
      <c r="BX24" s="83">
        <f>SUMIF('Расчёт (кг)'!$A:$A,BX$15,'Расчёт (кг)'!$AP:$AP)</f>
        <v>0</v>
      </c>
      <c r="BY24" s="83">
        <f>SUMIF('Расчёт (кг)'!$A:$A,BY$15,'Расчёт (кг)'!$AP:$AP)</f>
        <v>0</v>
      </c>
      <c r="BZ24" s="83">
        <f>SUMIF('Расчёт (кг)'!$A:$A,BZ$15,'Расчёт (кг)'!$AP:$AP)</f>
        <v>0</v>
      </c>
      <c r="CA24" s="83">
        <f>SUMIF('Расчёт (кг)'!$A:$A,CA$15,'Расчёт (кг)'!$AP:$AP)</f>
        <v>0</v>
      </c>
      <c r="CB24" s="83">
        <f>SUMIF('Расчёт (кг)'!$A:$A,CB$15,'Расчёт (кг)'!$AP:$AP)</f>
        <v>0</v>
      </c>
      <c r="CC24" s="83">
        <f>SUMIF('Расчёт (кг)'!$A:$A,CC$15,'Расчёт (кг)'!$AP:$AP)</f>
        <v>0</v>
      </c>
      <c r="CD24" s="83">
        <f>SUMIF('Расчёт (кг)'!$A:$A,CD$15,'Расчёт (кг)'!$AP:$AP)</f>
        <v>0</v>
      </c>
      <c r="CE24" s="83">
        <f>SUMIF('Расчёт (кг)'!$A:$A,CE$15,'Расчёт (кг)'!$AP:$AP)</f>
        <v>0</v>
      </c>
      <c r="CF24" s="83">
        <f>SUMIF('Расчёт (кг)'!$A:$A,CF$15,'Расчёт (кг)'!$AP:$AP)</f>
        <v>0</v>
      </c>
      <c r="CG24" s="83">
        <f>SUMIF('Расчёт (кг)'!$A:$A,CG$15,'Расчёт (кг)'!$AP:$AP)</f>
        <v>0</v>
      </c>
      <c r="CH24" s="83">
        <f>SUMIF('Расчёт (кг)'!$A:$A,CH$15,'Расчёт (кг)'!$AP:$AP)</f>
        <v>0</v>
      </c>
      <c r="CI24" s="83">
        <f>SUMIF('Расчёт (кг)'!$A:$A,CI$15,'Расчёт (кг)'!$AP:$AP)</f>
        <v>0</v>
      </c>
      <c r="CJ24" s="83">
        <f>SUMIF('Расчёт (кг)'!$A:$A,CJ$15,'Расчёт (кг)'!$AP:$AP)</f>
        <v>0</v>
      </c>
      <c r="CK24" s="83">
        <f>SUMIF('Расчёт (кг)'!$A:$A,CK$15,'Расчёт (кг)'!$AP:$AP)</f>
        <v>0</v>
      </c>
      <c r="CL24" s="83">
        <f>SUMIF('Расчёт (кг)'!$A:$A,CL$15,'Расчёт (кг)'!$AP:$AP)</f>
        <v>0</v>
      </c>
      <c r="CM24" s="83">
        <f>SUMIF('Расчёт (кг)'!$A:$A,CM$15,'Расчёт (кг)'!$AP:$AP)</f>
        <v>0</v>
      </c>
      <c r="CN24" s="83">
        <f>SUMIF('Расчёт (кг)'!$A:$A,CN$15,'Расчёт (кг)'!$AP:$AP)</f>
        <v>0</v>
      </c>
      <c r="CO24" s="83">
        <f>SUMIF('Расчёт (кг)'!$A:$A,CO$15,'Расчёт (кг)'!$AP:$AP)</f>
        <v>0</v>
      </c>
      <c r="CP24" s="83">
        <f>SUMIF('Расчёт (кг)'!$A:$A,CP$15,'Расчёт (кг)'!$AP:$AP)</f>
        <v>0</v>
      </c>
      <c r="CQ24" s="83">
        <f>SUMIF('Расчёт (кг)'!$A:$A,CQ$15,'Расчёт (кг)'!$AP:$AP)</f>
        <v>0</v>
      </c>
      <c r="CR24" s="83">
        <f>SUMIF('Расчёт (кг)'!$A:$A,CR$15,'Расчёт (кг)'!$AP:$AP)</f>
        <v>0</v>
      </c>
      <c r="CS24" s="83">
        <f>SUMIF('Расчёт (кг)'!$A:$A,CS$15,'Расчёт (кг)'!$AP:$AP)</f>
        <v>0</v>
      </c>
      <c r="CT24" s="83">
        <f>SUMIF('Расчёт (кг)'!$A:$A,CT$15,'Расчёт (кг)'!$AP:$AP)</f>
        <v>0</v>
      </c>
      <c r="CU24" s="83">
        <f>SUMIF('Расчёт (кг)'!$A:$A,CU$15,'Расчёт (кг)'!$AP:$AP)</f>
        <v>0</v>
      </c>
      <c r="CV24" s="83">
        <f>SUMIF('Расчёт (кг)'!$A:$A,CV$15,'Расчёт (кг)'!$AP:$AP)</f>
        <v>0</v>
      </c>
      <c r="CW24" s="83">
        <f>SUMIF('Расчёт (кг)'!$A:$A,CW$15,'Расчёт (кг)'!$AP:$AP)</f>
        <v>0</v>
      </c>
      <c r="CX24" s="83">
        <f>SUMIF('Расчёт (кг)'!$A:$A,CX$15,'Расчёт (кг)'!$AP:$AP)</f>
        <v>0</v>
      </c>
      <c r="CY24" s="83">
        <f>SUMIF('Расчёт (кг)'!$A:$A,CY$15,'Расчёт (кг)'!$AP:$AP)</f>
        <v>0</v>
      </c>
      <c r="CZ24" s="83">
        <f>SUMIF('Расчёт (кг)'!$A:$A,CZ$15,'Расчёт (кг)'!$AP:$AP)</f>
        <v>0</v>
      </c>
      <c r="DA24" s="83">
        <f>SUMIF('Расчёт (кг)'!$A:$A,DA$15,'Расчёт (кг)'!$AP:$AP)</f>
        <v>0</v>
      </c>
      <c r="DB24" s="83">
        <f>SUMIF('Расчёт (кг)'!$A:$A,DB$15,'Расчёт (кг)'!$AP:$AP)</f>
        <v>0</v>
      </c>
      <c r="DC24" s="83">
        <f>SUMIF('Расчёт (кг)'!$A:$A,DC$15,'Расчёт (кг)'!$AP:$AP)</f>
        <v>0</v>
      </c>
      <c r="DD24" s="83">
        <f>SUMIF('Расчёт (кг)'!$A:$A,DD$15,'Расчёт (кг)'!$AP:$AP)</f>
        <v>0</v>
      </c>
      <c r="DE24" s="83">
        <f>SUMIF('Расчёт (кг)'!$A:$A,DE$15,'Расчёт (кг)'!$AP:$AP)</f>
        <v>0</v>
      </c>
      <c r="DF24" s="83">
        <f>SUMIF('Расчёт (кг)'!$A:$A,DF$15,'Расчёт (кг)'!$AP:$AP)</f>
        <v>0</v>
      </c>
      <c r="DG24" s="83">
        <f>SUMIF('Расчёт (кг)'!$A:$A,DG$15,'Расчёт (кг)'!$AP:$AP)</f>
        <v>0</v>
      </c>
      <c r="DH24" s="83">
        <f>SUMIF('Расчёт (кг)'!$A:$A,DH$15,'Расчёт (кг)'!$AP:$AP)</f>
        <v>0</v>
      </c>
      <c r="DI24" s="83">
        <f>SUMIF('Расчёт (кг)'!$A:$A,DI$15,'Расчёт (кг)'!$AP:$AP)</f>
        <v>0</v>
      </c>
      <c r="DJ24" s="83">
        <f>SUMIF('Расчёт (кг)'!$A:$A,DJ$15,'Расчёт (кг)'!$AP:$AP)</f>
        <v>0</v>
      </c>
      <c r="DK24" s="83">
        <f>SUMIF('Расчёт (кг)'!$A:$A,DK$15,'Расчёт (кг)'!$AP:$AP)</f>
        <v>0</v>
      </c>
      <c r="DL24" s="83">
        <f>SUMIF('Расчёт (кг)'!$A:$A,DL$15,'Расчёт (кг)'!$AP:$AP)</f>
        <v>0</v>
      </c>
      <c r="DM24" s="83">
        <f>SUMIF('Расчёт (кг)'!$A:$A,DM$15,'Расчёт (кг)'!$AP:$AP)</f>
        <v>0</v>
      </c>
      <c r="DN24" s="83">
        <f>SUMIF('Расчёт (кг)'!$A:$A,DN$15,'Расчёт (кг)'!$AP:$AP)</f>
        <v>0</v>
      </c>
      <c r="DO24" s="83">
        <f>SUMIF('Расчёт (кг)'!$A:$A,DO$15,'Расчёт (кг)'!$AP:$AP)</f>
        <v>0</v>
      </c>
      <c r="DP24" s="83">
        <f>SUMIF('Расчёт (кг)'!$A:$A,DP$15,'Расчёт (кг)'!$AP:$AP)</f>
        <v>0</v>
      </c>
      <c r="DQ24" s="83">
        <f>SUMIF('Расчёт (кг)'!$A:$A,DQ$15,'Расчёт (кг)'!$AP:$AP)</f>
        <v>0</v>
      </c>
      <c r="DR24" s="83">
        <f>SUMIF('Расчёт (кг)'!$A:$A,DR$15,'Расчёт (кг)'!$AP:$AP)</f>
        <v>0</v>
      </c>
    </row>
    <row r="25" spans="1:122" s="171" customFormat="1">
      <c r="A25" s="82" t="s">
        <v>115</v>
      </c>
      <c r="B25" s="82" t="s">
        <v>112</v>
      </c>
      <c r="C25" s="83" t="e">
        <f>INDEX(Тарифы!$1:$1048576,MATCH($A25,Тарифы!$A:$A,0),MATCH(VLOOKUP(C$15,'Расчёт (кг)'!$A:$D,3,0),Тарифы!$2:$2,0))*C24</f>
        <v>#N/A</v>
      </c>
      <c r="D25" s="83" t="e">
        <f>INDEX(Тарифы!$1:$1048576,MATCH($A25,Тарифы!$A:$A,0),MATCH(VLOOKUP(D$15,'Расчёт (кг)'!$A:$D,3,0),Тарифы!$2:$2,0))*D24</f>
        <v>#N/A</v>
      </c>
      <c r="E25" s="83" t="e">
        <f>INDEX(Тарифы!$1:$1048576,MATCH($A25,Тарифы!$A:$A,0),MATCH(VLOOKUP(E$15,'Расчёт (кг)'!$A:$D,3,0),Тарифы!$2:$2,0))*E24</f>
        <v>#N/A</v>
      </c>
      <c r="F25" s="83" t="e">
        <f>INDEX(Тарифы!$1:$1048576,MATCH($A25,Тарифы!$A:$A,0),MATCH(VLOOKUP(F$15,'Расчёт (кг)'!$A:$D,3,0),Тарифы!$2:$2,0))*F24</f>
        <v>#N/A</v>
      </c>
      <c r="G25" s="83" t="e">
        <f>INDEX(Тарифы!$1:$1048576,MATCH($A25,Тарифы!$A:$A,0),MATCH(VLOOKUP(G$15,'Расчёт (кг)'!$A:$D,3,0),Тарифы!$2:$2,0))*G24</f>
        <v>#N/A</v>
      </c>
      <c r="H25" s="83" t="e">
        <f>INDEX(Тарифы!$1:$1048576,MATCH($A25,Тарифы!$A:$A,0),MATCH(VLOOKUP(H$15,'Расчёт (кг)'!$A:$D,3,0),Тарифы!$2:$2,0))*H24</f>
        <v>#N/A</v>
      </c>
      <c r="I25" s="83" t="e">
        <f>INDEX(Тарифы!$1:$1048576,MATCH($A25,Тарифы!$A:$A,0),MATCH(VLOOKUP(I$15,'Расчёт (кг)'!$A:$D,3,0),Тарифы!$2:$2,0))*I24</f>
        <v>#N/A</v>
      </c>
      <c r="J25" s="83" t="e">
        <f>INDEX(Тарифы!$1:$1048576,MATCH($A25,Тарифы!$A:$A,0),MATCH(VLOOKUP(J$15,'Расчёт (кг)'!$A:$D,3,0),Тарифы!$2:$2,0))*J24</f>
        <v>#N/A</v>
      </c>
      <c r="K25" s="83" t="e">
        <f>INDEX(Тарифы!$1:$1048576,MATCH($A25,Тарифы!$A:$A,0),MATCH(VLOOKUP(K$15,'Расчёт (кг)'!$A:$D,3,0),Тарифы!$2:$2,0))*K24</f>
        <v>#N/A</v>
      </c>
      <c r="L25" s="83" t="e">
        <f>INDEX(Тарифы!$1:$1048576,MATCH($A25,Тарифы!$A:$A,0),MATCH(VLOOKUP(L$15,'Расчёт (кг)'!$A:$D,3,0),Тарифы!$2:$2,0))*L24</f>
        <v>#N/A</v>
      </c>
      <c r="M25" s="83" t="e">
        <f>INDEX(Тарифы!$1:$1048576,MATCH($A25,Тарифы!$A:$A,0),MATCH(VLOOKUP(M$15,'Расчёт (кг)'!$A:$D,3,0),Тарифы!$2:$2,0))*M24</f>
        <v>#N/A</v>
      </c>
      <c r="N25" s="83" t="e">
        <f>INDEX(Тарифы!$1:$1048576,MATCH($A25,Тарифы!$A:$A,0),MATCH(VLOOKUP(N$15,'Расчёт (кг)'!$A:$D,3,0),Тарифы!$2:$2,0))*N24</f>
        <v>#N/A</v>
      </c>
      <c r="O25" s="83" t="e">
        <f>INDEX(Тарифы!$1:$1048576,MATCH($A25,Тарифы!$A:$A,0),MATCH(VLOOKUP(O$15,'Расчёт (кг)'!$A:$D,3,0),Тарифы!$2:$2,0))*O24</f>
        <v>#N/A</v>
      </c>
      <c r="P25" s="83" t="e">
        <f>INDEX(Тарифы!$1:$1048576,MATCH($A25,Тарифы!$A:$A,0),MATCH(VLOOKUP(P$15,'Расчёт (кг)'!$A:$D,3,0),Тарифы!$2:$2,0))*P24</f>
        <v>#N/A</v>
      </c>
      <c r="Q25" s="83" t="e">
        <f>INDEX(Тарифы!$1:$1048576,MATCH($A25,Тарифы!$A:$A,0),MATCH(VLOOKUP(Q$15,'Расчёт (кг)'!$A:$D,3,0),Тарифы!$2:$2,0))*Q24</f>
        <v>#N/A</v>
      </c>
      <c r="R25" s="83" t="e">
        <f>INDEX(Тарифы!$1:$1048576,MATCH($A25,Тарифы!$A:$A,0),MATCH(VLOOKUP(R$15,'Расчёт (кг)'!$A:$D,3,0),Тарифы!$2:$2,0))*R24</f>
        <v>#N/A</v>
      </c>
      <c r="S25" s="83" t="e">
        <f>INDEX(Тарифы!$1:$1048576,MATCH($A25,Тарифы!$A:$A,0),MATCH(VLOOKUP(S$15,'Расчёт (кг)'!$A:$D,3,0),Тарифы!$2:$2,0))*S24</f>
        <v>#N/A</v>
      </c>
      <c r="T25" s="83" t="e">
        <f>INDEX(Тарифы!$1:$1048576,MATCH($A25,Тарифы!$A:$A,0),MATCH(VLOOKUP(T$15,'Расчёт (кг)'!$A:$D,3,0),Тарифы!$2:$2,0))*T24</f>
        <v>#N/A</v>
      </c>
      <c r="U25" s="83" t="e">
        <f>INDEX(Тарифы!$1:$1048576,MATCH($A25,Тарифы!$A:$A,0),MATCH(VLOOKUP(U$15,'Расчёт (кг)'!$A:$D,3,0),Тарифы!$2:$2,0))*U24</f>
        <v>#N/A</v>
      </c>
      <c r="V25" s="83" t="e">
        <f>INDEX(Тарифы!$1:$1048576,MATCH($A25,Тарифы!$A:$A,0),MATCH(VLOOKUP(V$15,'Расчёт (кг)'!$A:$D,3,0),Тарифы!$2:$2,0))*V24</f>
        <v>#N/A</v>
      </c>
      <c r="W25" s="83" t="e">
        <f>INDEX(Тарифы!$1:$1048576,MATCH($A25,Тарифы!$A:$A,0),MATCH(VLOOKUP(W$15,'Расчёт (кг)'!$A:$D,3,0),Тарифы!$2:$2,0))*W24</f>
        <v>#N/A</v>
      </c>
      <c r="X25" s="83" t="e">
        <f>INDEX(Тарифы!$1:$1048576,MATCH($A25,Тарифы!$A:$A,0),MATCH(VLOOKUP(X$15,'Расчёт (кг)'!$A:$D,3,0),Тарифы!$2:$2,0))*X24</f>
        <v>#N/A</v>
      </c>
      <c r="Y25" s="83" t="e">
        <f>INDEX(Тарифы!$1:$1048576,MATCH($A25,Тарифы!$A:$A,0),MATCH(VLOOKUP(Y$15,'Расчёт (кг)'!$A:$D,3,0),Тарифы!$2:$2,0))*Y24</f>
        <v>#N/A</v>
      </c>
      <c r="Z25" s="83" t="e">
        <f>INDEX(Тарифы!$1:$1048576,MATCH($A25,Тарифы!$A:$A,0),MATCH(VLOOKUP(Z$15,'Расчёт (кг)'!$A:$D,3,0),Тарифы!$2:$2,0))*Z24</f>
        <v>#N/A</v>
      </c>
      <c r="AA25" s="83" t="e">
        <f>INDEX(Тарифы!$1:$1048576,MATCH($A25,Тарифы!$A:$A,0),MATCH(VLOOKUP(AA$15,'Расчёт (кг)'!$A:$D,3,0),Тарифы!$2:$2,0))*AA24</f>
        <v>#N/A</v>
      </c>
      <c r="AB25" s="83" t="e">
        <f>INDEX(Тарифы!$1:$1048576,MATCH($A25,Тарифы!$A:$A,0),MATCH(VLOOKUP(AB$15,'Расчёт (кг)'!$A:$D,3,0),Тарифы!$2:$2,0))*AB24</f>
        <v>#N/A</v>
      </c>
      <c r="AC25" s="83" t="e">
        <f>INDEX(Тарифы!$1:$1048576,MATCH($A25,Тарифы!$A:$A,0),MATCH(VLOOKUP(AC$15,'Расчёт (кг)'!$A:$D,3,0),Тарифы!$2:$2,0))*AC24</f>
        <v>#N/A</v>
      </c>
      <c r="AD25" s="83" t="e">
        <f>INDEX(Тарифы!$1:$1048576,MATCH($A25,Тарифы!$A:$A,0),MATCH(VLOOKUP(AD$15,'Расчёт (кг)'!$A:$D,3,0),Тарифы!$2:$2,0))*AD24</f>
        <v>#N/A</v>
      </c>
      <c r="AE25" s="83" t="e">
        <f>INDEX(Тарифы!$1:$1048576,MATCH($A25,Тарифы!$A:$A,0),MATCH(VLOOKUP(AE$15,'Расчёт (кг)'!$A:$D,3,0),Тарифы!$2:$2,0))*AE24</f>
        <v>#N/A</v>
      </c>
      <c r="AF25" s="83" t="e">
        <f>INDEX(Тарифы!$1:$1048576,MATCH($A25,Тарифы!$A:$A,0),MATCH(VLOOKUP(AF$15,'Расчёт (кг)'!$A:$D,3,0),Тарифы!$2:$2,0))*AF24</f>
        <v>#N/A</v>
      </c>
      <c r="AG25" s="83" t="e">
        <f>INDEX(Тарифы!$1:$1048576,MATCH($A25,Тарифы!$A:$A,0),MATCH(VLOOKUP(AG$15,'Расчёт (кг)'!$A:$D,3,0),Тарифы!$2:$2,0))*AG24</f>
        <v>#N/A</v>
      </c>
      <c r="AH25" s="83" t="e">
        <f>INDEX(Тарифы!$1:$1048576,MATCH($A25,Тарифы!$A:$A,0),MATCH(VLOOKUP(AH$15,'Расчёт (кг)'!$A:$D,3,0),Тарифы!$2:$2,0))*AH24</f>
        <v>#N/A</v>
      </c>
      <c r="AI25" s="83" t="e">
        <f>INDEX(Тарифы!$1:$1048576,MATCH($A25,Тарифы!$A:$A,0),MATCH(VLOOKUP(AI$15,'Расчёт (кг)'!$A:$D,3,0),Тарифы!$2:$2,0))*AI24</f>
        <v>#N/A</v>
      </c>
      <c r="AJ25" s="83" t="e">
        <f>INDEX(Тарифы!$1:$1048576,MATCH($A25,Тарифы!$A:$A,0),MATCH(VLOOKUP(AJ$15,'Расчёт (кг)'!$A:$D,3,0),Тарифы!$2:$2,0))*AJ24</f>
        <v>#N/A</v>
      </c>
      <c r="AK25" s="83" t="e">
        <f>INDEX(Тарифы!$1:$1048576,MATCH($A25,Тарифы!$A:$A,0),MATCH(VLOOKUP(AK$15,'Расчёт (кг)'!$A:$D,3,0),Тарифы!$2:$2,0))*AK24</f>
        <v>#N/A</v>
      </c>
      <c r="AL25" s="83" t="e">
        <f>INDEX(Тарифы!$1:$1048576,MATCH($A25,Тарифы!$A:$A,0),MATCH(VLOOKUP(AL$15,'Расчёт (кг)'!$A:$D,3,0),Тарифы!$2:$2,0))*AL24</f>
        <v>#N/A</v>
      </c>
      <c r="AM25" s="83" t="e">
        <f>INDEX(Тарифы!$1:$1048576,MATCH($A25,Тарифы!$A:$A,0),MATCH(VLOOKUP(AM$15,'Расчёт (кг)'!$A:$D,3,0),Тарифы!$2:$2,0))*AM24</f>
        <v>#N/A</v>
      </c>
      <c r="AN25" s="83" t="e">
        <f>INDEX(Тарифы!$1:$1048576,MATCH($A25,Тарифы!$A:$A,0),MATCH(VLOOKUP(AN$15,'Расчёт (кг)'!$A:$D,3,0),Тарифы!$2:$2,0))*AN24</f>
        <v>#N/A</v>
      </c>
      <c r="AO25" s="83" t="e">
        <f>INDEX(Тарифы!$1:$1048576,MATCH($A25,Тарифы!$A:$A,0),MATCH(VLOOKUP(AO$15,'Расчёт (кг)'!$A:$D,3,0),Тарифы!$2:$2,0))*AO24</f>
        <v>#N/A</v>
      </c>
      <c r="AP25" s="83" t="e">
        <f>INDEX(Тарифы!$1:$1048576,MATCH($A25,Тарифы!$A:$A,0),MATCH(VLOOKUP(AP$15,'Расчёт (кг)'!$A:$D,3,0),Тарифы!$2:$2,0))*AP24</f>
        <v>#N/A</v>
      </c>
      <c r="AQ25" s="83" t="e">
        <f>INDEX(Тарифы!$1:$1048576,MATCH($A25,Тарифы!$A:$A,0),MATCH(VLOOKUP(AQ$15,'Расчёт (кг)'!$A:$D,3,0),Тарифы!$2:$2,0))*AQ24</f>
        <v>#N/A</v>
      </c>
      <c r="AR25" s="83" t="e">
        <f>INDEX(Тарифы!$1:$1048576,MATCH($A25,Тарифы!$A:$A,0),MATCH(VLOOKUP(AR$15,'Расчёт (кг)'!$A:$D,3,0),Тарифы!$2:$2,0))*AR24</f>
        <v>#N/A</v>
      </c>
      <c r="AS25" s="83" t="e">
        <f>INDEX(Тарифы!$1:$1048576,MATCH($A25,Тарифы!$A:$A,0),MATCH(VLOOKUP(AS$15,'Расчёт (кг)'!$A:$D,3,0),Тарифы!$2:$2,0))*AS24</f>
        <v>#N/A</v>
      </c>
      <c r="AT25" s="83" t="e">
        <f>INDEX(Тарифы!$1:$1048576,MATCH($A25,Тарифы!$A:$A,0),MATCH(VLOOKUP(AT$15,'Расчёт (кг)'!$A:$D,3,0),Тарифы!$2:$2,0))*AT24</f>
        <v>#N/A</v>
      </c>
      <c r="AU25" s="83" t="e">
        <f>INDEX(Тарифы!$1:$1048576,MATCH($A25,Тарифы!$A:$A,0),MATCH(VLOOKUP(AU$15,'Расчёт (кг)'!$A:$D,3,0),Тарифы!$2:$2,0))*AU24</f>
        <v>#N/A</v>
      </c>
      <c r="AV25" s="83" t="e">
        <f>INDEX(Тарифы!$1:$1048576,MATCH($A25,Тарифы!$A:$A,0),MATCH(VLOOKUP(AV$15,'Расчёт (кг)'!$A:$D,3,0),Тарифы!$2:$2,0))*AV24</f>
        <v>#N/A</v>
      </c>
      <c r="AW25" s="83" t="e">
        <f>INDEX(Тарифы!$1:$1048576,MATCH($A25,Тарифы!$A:$A,0),MATCH(VLOOKUP(AW$15,'Расчёт (кг)'!$A:$D,3,0),Тарифы!$2:$2,0))*AW24</f>
        <v>#N/A</v>
      </c>
      <c r="AX25" s="83" t="e">
        <f>INDEX(Тарифы!$1:$1048576,MATCH($A25,Тарифы!$A:$A,0),MATCH(VLOOKUP(AX$15,'Расчёт (кг)'!$A:$D,3,0),Тарифы!$2:$2,0))*AX24</f>
        <v>#N/A</v>
      </c>
      <c r="AY25" s="83" t="e">
        <f>INDEX(Тарифы!$1:$1048576,MATCH($A25,Тарифы!$A:$A,0),MATCH(VLOOKUP(AY$15,'Расчёт (кг)'!$A:$D,3,0),Тарифы!$2:$2,0))*AY24</f>
        <v>#N/A</v>
      </c>
      <c r="AZ25" s="83" t="e">
        <f>INDEX(Тарифы!$1:$1048576,MATCH($A25,Тарифы!$A:$A,0),MATCH(VLOOKUP(AZ$15,'Расчёт (кг)'!$A:$D,3,0),Тарифы!$2:$2,0))*AZ24</f>
        <v>#N/A</v>
      </c>
      <c r="BA25" s="83" t="e">
        <f>INDEX(Тарифы!$1:$1048576,MATCH($A25,Тарифы!$A:$A,0),MATCH(VLOOKUP(BA$15,'Расчёт (кг)'!$A:$D,3,0),Тарифы!$2:$2,0))*BA24</f>
        <v>#N/A</v>
      </c>
      <c r="BB25" s="83" t="e">
        <f>INDEX(Тарифы!$1:$1048576,MATCH($A25,Тарифы!$A:$A,0),MATCH(VLOOKUP(BB$15,'Расчёт (кг)'!$A:$D,3,0),Тарифы!$2:$2,0))*BB24</f>
        <v>#N/A</v>
      </c>
      <c r="BC25" s="83" t="e">
        <f>INDEX(Тарифы!$1:$1048576,MATCH($A25,Тарифы!$A:$A,0),MATCH(VLOOKUP(BC$15,'Расчёт (кг)'!$A:$D,3,0),Тарифы!$2:$2,0))*BC24</f>
        <v>#N/A</v>
      </c>
      <c r="BD25" s="83" t="e">
        <f>INDEX(Тарифы!$1:$1048576,MATCH($A25,Тарифы!$A:$A,0),MATCH(VLOOKUP(BD$15,'Расчёт (кг)'!$A:$D,3,0),Тарифы!$2:$2,0))*BD24</f>
        <v>#N/A</v>
      </c>
      <c r="BE25" s="83" t="e">
        <f>INDEX(Тарифы!$1:$1048576,MATCH($A25,Тарифы!$A:$A,0),MATCH(VLOOKUP(BE$15,'Расчёт (кг)'!$A:$D,3,0),Тарифы!$2:$2,0))*BE24</f>
        <v>#N/A</v>
      </c>
      <c r="BF25" s="83" t="e">
        <f>INDEX(Тарифы!$1:$1048576,MATCH($A25,Тарифы!$A:$A,0),MATCH(VLOOKUP(BF$15,'Расчёт (кг)'!$A:$D,3,0),Тарифы!$2:$2,0))*BF24</f>
        <v>#N/A</v>
      </c>
      <c r="BG25" s="83" t="e">
        <f>INDEX(Тарифы!$1:$1048576,MATCH($A25,Тарифы!$A:$A,0),MATCH(VLOOKUP(BG$15,'Расчёт (кг)'!$A:$D,3,0),Тарифы!$2:$2,0))*BG24</f>
        <v>#N/A</v>
      </c>
      <c r="BH25" s="83" t="e">
        <f>INDEX(Тарифы!$1:$1048576,MATCH($A25,Тарифы!$A:$A,0),MATCH(VLOOKUP(BH$15,'Расчёт (кг)'!$A:$D,3,0),Тарифы!$2:$2,0))*BH24</f>
        <v>#N/A</v>
      </c>
      <c r="BI25" s="83" t="e">
        <f>INDEX(Тарифы!$1:$1048576,MATCH($A25,Тарифы!$A:$A,0),MATCH(VLOOKUP(BI$15,'Расчёт (кг)'!$A:$D,3,0),Тарифы!$2:$2,0))*BI24</f>
        <v>#N/A</v>
      </c>
      <c r="BJ25" s="83" t="e">
        <f>INDEX(Тарифы!$1:$1048576,MATCH($A25,Тарифы!$A:$A,0),MATCH(VLOOKUP(BJ$15,'Расчёт (кг)'!$A:$D,3,0),Тарифы!$2:$2,0))*BJ24</f>
        <v>#N/A</v>
      </c>
      <c r="BK25" s="83" t="e">
        <f>INDEX(Тарифы!$1:$1048576,MATCH($A25,Тарифы!$A:$A,0),MATCH(VLOOKUP(BK$15,'Расчёт (кг)'!$A:$D,3,0),Тарифы!$2:$2,0))*BK24</f>
        <v>#N/A</v>
      </c>
      <c r="BL25" s="83" t="e">
        <f>INDEX(Тарифы!$1:$1048576,MATCH($A25,Тарифы!$A:$A,0),MATCH(VLOOKUP(BL$15,'Расчёт (кг)'!$A:$D,3,0),Тарифы!$2:$2,0))*BL24</f>
        <v>#N/A</v>
      </c>
      <c r="BM25" s="83" t="e">
        <f>INDEX(Тарифы!$1:$1048576,MATCH($A25,Тарифы!$A:$A,0),MATCH(VLOOKUP(BM$15,'Расчёт (кг)'!$A:$D,3,0),Тарифы!$2:$2,0))*BM24</f>
        <v>#N/A</v>
      </c>
      <c r="BN25" s="83" t="e">
        <f>INDEX(Тарифы!$1:$1048576,MATCH($A25,Тарифы!$A:$A,0),MATCH(VLOOKUP(BN$15,'Расчёт (кг)'!$A:$D,3,0),Тарифы!$2:$2,0))*BN24</f>
        <v>#N/A</v>
      </c>
      <c r="BO25" s="83" t="e">
        <f>INDEX(Тарифы!$1:$1048576,MATCH($A25,Тарифы!$A:$A,0),MATCH(VLOOKUP(BO$15,'Расчёт (кг)'!$A:$D,3,0),Тарифы!$2:$2,0))*BO24</f>
        <v>#N/A</v>
      </c>
      <c r="BP25" s="83" t="e">
        <f>INDEX(Тарифы!$1:$1048576,MATCH($A25,Тарифы!$A:$A,0),MATCH(VLOOKUP(BP$15,'Расчёт (кг)'!$A:$D,3,0),Тарифы!$2:$2,0))*BP24</f>
        <v>#N/A</v>
      </c>
      <c r="BQ25" s="83" t="e">
        <f>INDEX(Тарифы!$1:$1048576,MATCH($A25,Тарифы!$A:$A,0),MATCH(VLOOKUP(BQ$15,'Расчёт (кг)'!$A:$D,3,0),Тарифы!$2:$2,0))*BQ24</f>
        <v>#N/A</v>
      </c>
      <c r="BR25" s="83" t="e">
        <f>INDEX(Тарифы!$1:$1048576,MATCH($A25,Тарифы!$A:$A,0),MATCH(VLOOKUP(BR$15,'Расчёт (кг)'!$A:$D,3,0),Тарифы!$2:$2,0))*BR24</f>
        <v>#N/A</v>
      </c>
      <c r="BS25" s="83" t="e">
        <f>INDEX(Тарифы!$1:$1048576,MATCH($A25,Тарифы!$A:$A,0),MATCH(VLOOKUP(BS$15,'Расчёт (кг)'!$A:$D,3,0),Тарифы!$2:$2,0))*BS24</f>
        <v>#N/A</v>
      </c>
      <c r="BT25" s="83" t="e">
        <f>INDEX(Тарифы!$1:$1048576,MATCH($A25,Тарифы!$A:$A,0),MATCH(VLOOKUP(BT$15,'Расчёт (кг)'!$A:$D,3,0),Тарифы!$2:$2,0))*BT24</f>
        <v>#N/A</v>
      </c>
      <c r="BU25" s="83" t="e">
        <f>INDEX(Тарифы!$1:$1048576,MATCH($A25,Тарифы!$A:$A,0),MATCH(VLOOKUP(BU$15,'Расчёт (кг)'!$A:$D,3,0),Тарифы!$2:$2,0))*BU24</f>
        <v>#N/A</v>
      </c>
      <c r="BV25" s="83" t="e">
        <f>INDEX(Тарифы!$1:$1048576,MATCH($A25,Тарифы!$A:$A,0),MATCH(VLOOKUP(BV$15,'Расчёт (кг)'!$A:$D,3,0),Тарифы!$2:$2,0))*BV24</f>
        <v>#N/A</v>
      </c>
      <c r="BW25" s="83" t="e">
        <f>INDEX(Тарифы!$1:$1048576,MATCH($A25,Тарифы!$A:$A,0),MATCH(VLOOKUP(BW$15,'Расчёт (кг)'!$A:$D,3,0),Тарифы!$2:$2,0))*BW24</f>
        <v>#N/A</v>
      </c>
      <c r="BX25" s="83" t="e">
        <f>INDEX(Тарифы!$1:$1048576,MATCH($A25,Тарифы!$A:$A,0),MATCH(VLOOKUP(BX$15,'Расчёт (кг)'!$A:$D,3,0),Тарифы!$2:$2,0))*BX24</f>
        <v>#N/A</v>
      </c>
      <c r="BY25" s="83" t="e">
        <f>INDEX(Тарифы!$1:$1048576,MATCH($A25,Тарифы!$A:$A,0),MATCH(VLOOKUP(BY$15,'Расчёт (кг)'!$A:$D,3,0),Тарифы!$2:$2,0))*BY24</f>
        <v>#N/A</v>
      </c>
      <c r="BZ25" s="83" t="e">
        <f>INDEX(Тарифы!$1:$1048576,MATCH($A25,Тарифы!$A:$A,0),MATCH(VLOOKUP(BZ$15,'Расчёт (кг)'!$A:$D,3,0),Тарифы!$2:$2,0))*BZ24</f>
        <v>#N/A</v>
      </c>
      <c r="CA25" s="83" t="e">
        <f>INDEX(Тарифы!$1:$1048576,MATCH($A25,Тарифы!$A:$A,0),MATCH(VLOOKUP(CA$15,'Расчёт (кг)'!$A:$D,3,0),Тарифы!$2:$2,0))*CA24</f>
        <v>#N/A</v>
      </c>
      <c r="CB25" s="83" t="e">
        <f>INDEX(Тарифы!$1:$1048576,MATCH($A25,Тарифы!$A:$A,0),MATCH(VLOOKUP(CB$15,'Расчёт (кг)'!$A:$D,3,0),Тарифы!$2:$2,0))*CB24</f>
        <v>#N/A</v>
      </c>
      <c r="CC25" s="83" t="e">
        <f>INDEX(Тарифы!$1:$1048576,MATCH($A25,Тарифы!$A:$A,0),MATCH(VLOOKUP(CC$15,'Расчёт (кг)'!$A:$D,3,0),Тарифы!$2:$2,0))*CC24</f>
        <v>#N/A</v>
      </c>
      <c r="CD25" s="83" t="e">
        <f>INDEX(Тарифы!$1:$1048576,MATCH($A25,Тарифы!$A:$A,0),MATCH(VLOOKUP(CD$15,'Расчёт (кг)'!$A:$D,3,0),Тарифы!$2:$2,0))*CD24</f>
        <v>#N/A</v>
      </c>
      <c r="CE25" s="83" t="e">
        <f>INDEX(Тарифы!$1:$1048576,MATCH($A25,Тарифы!$A:$A,0),MATCH(VLOOKUP(CE$15,'Расчёт (кг)'!$A:$D,3,0),Тарифы!$2:$2,0))*CE24</f>
        <v>#N/A</v>
      </c>
      <c r="CF25" s="83" t="e">
        <f>INDEX(Тарифы!$1:$1048576,MATCH($A25,Тарифы!$A:$A,0),MATCH(VLOOKUP(CF$15,'Расчёт (кг)'!$A:$D,3,0),Тарифы!$2:$2,0))*CF24</f>
        <v>#N/A</v>
      </c>
      <c r="CG25" s="83" t="e">
        <f>INDEX(Тарифы!$1:$1048576,MATCH($A25,Тарифы!$A:$A,0),MATCH(VLOOKUP(CG$15,'Расчёт (кг)'!$A:$D,3,0),Тарифы!$2:$2,0))*CG24</f>
        <v>#N/A</v>
      </c>
      <c r="CH25" s="83" t="e">
        <f>INDEX(Тарифы!$1:$1048576,MATCH($A25,Тарифы!$A:$A,0),MATCH(VLOOKUP(CH$15,'Расчёт (кг)'!$A:$D,3,0),Тарифы!$2:$2,0))*CH24</f>
        <v>#N/A</v>
      </c>
      <c r="CI25" s="83" t="e">
        <f>INDEX(Тарифы!$1:$1048576,MATCH($A25,Тарифы!$A:$A,0),MATCH(VLOOKUP(CI$15,'Расчёт (кг)'!$A:$D,3,0),Тарифы!$2:$2,0))*CI24</f>
        <v>#N/A</v>
      </c>
      <c r="CJ25" s="83" t="e">
        <f>INDEX(Тарифы!$1:$1048576,MATCH($A25,Тарифы!$A:$A,0),MATCH(VLOOKUP(CJ$15,'Расчёт (кг)'!$A:$D,3,0),Тарифы!$2:$2,0))*CJ24</f>
        <v>#N/A</v>
      </c>
      <c r="CK25" s="83" t="e">
        <f>INDEX(Тарифы!$1:$1048576,MATCH($A25,Тарифы!$A:$A,0),MATCH(VLOOKUP(CK$15,'Расчёт (кг)'!$A:$D,3,0),Тарифы!$2:$2,0))*CK24</f>
        <v>#N/A</v>
      </c>
      <c r="CL25" s="83" t="e">
        <f>INDEX(Тарифы!$1:$1048576,MATCH($A25,Тарифы!$A:$A,0),MATCH(VLOOKUP(CL$15,'Расчёт (кг)'!$A:$D,3,0),Тарифы!$2:$2,0))*CL24</f>
        <v>#N/A</v>
      </c>
      <c r="CM25" s="83" t="e">
        <f>INDEX(Тарифы!$1:$1048576,MATCH($A25,Тарифы!$A:$A,0),MATCH(VLOOKUP(CM$15,'Расчёт (кг)'!$A:$D,3,0),Тарифы!$2:$2,0))*CM24</f>
        <v>#N/A</v>
      </c>
      <c r="CN25" s="83" t="e">
        <f>INDEX(Тарифы!$1:$1048576,MATCH($A25,Тарифы!$A:$A,0),MATCH(VLOOKUP(CN$15,'Расчёт (кг)'!$A:$D,3,0),Тарифы!$2:$2,0))*CN24</f>
        <v>#N/A</v>
      </c>
      <c r="CO25" s="83" t="e">
        <f>INDEX(Тарифы!$1:$1048576,MATCH($A25,Тарифы!$A:$A,0),MATCH(VLOOKUP(CO$15,'Расчёт (кг)'!$A:$D,3,0),Тарифы!$2:$2,0))*CO24</f>
        <v>#N/A</v>
      </c>
      <c r="CP25" s="83" t="e">
        <f>INDEX(Тарифы!$1:$1048576,MATCH($A25,Тарифы!$A:$A,0),MATCH(VLOOKUP(CP$15,'Расчёт (кг)'!$A:$D,3,0),Тарифы!$2:$2,0))*CP24</f>
        <v>#N/A</v>
      </c>
      <c r="CQ25" s="83" t="e">
        <f>INDEX(Тарифы!$1:$1048576,MATCH($A25,Тарифы!$A:$A,0),MATCH(VLOOKUP(CQ$15,'Расчёт (кг)'!$A:$D,3,0),Тарифы!$2:$2,0))*CQ24</f>
        <v>#N/A</v>
      </c>
      <c r="CR25" s="83" t="e">
        <f>INDEX(Тарифы!$1:$1048576,MATCH($A25,Тарифы!$A:$A,0),MATCH(VLOOKUP(CR$15,'Расчёт (кг)'!$A:$D,3,0),Тарифы!$2:$2,0))*CR24</f>
        <v>#N/A</v>
      </c>
      <c r="CS25" s="83" t="e">
        <f>INDEX(Тарифы!$1:$1048576,MATCH($A25,Тарифы!$A:$A,0),MATCH(VLOOKUP(CS$15,'Расчёт (кг)'!$A:$D,3,0),Тарифы!$2:$2,0))*CS24</f>
        <v>#N/A</v>
      </c>
      <c r="CT25" s="83" t="e">
        <f>INDEX(Тарифы!$1:$1048576,MATCH($A25,Тарифы!$A:$A,0),MATCH(VLOOKUP(CT$15,'Расчёт (кг)'!$A:$D,3,0),Тарифы!$2:$2,0))*CT24</f>
        <v>#N/A</v>
      </c>
      <c r="CU25" s="83" t="e">
        <f>INDEX(Тарифы!$1:$1048576,MATCH($A25,Тарифы!$A:$A,0),MATCH(VLOOKUP(CU$15,'Расчёт (кг)'!$A:$D,3,0),Тарифы!$2:$2,0))*CU24</f>
        <v>#N/A</v>
      </c>
      <c r="CV25" s="83" t="e">
        <f>INDEX(Тарифы!$1:$1048576,MATCH($A25,Тарифы!$A:$A,0),MATCH(VLOOKUP(CV$15,'Расчёт (кг)'!$A:$D,3,0),Тарифы!$2:$2,0))*CV24</f>
        <v>#N/A</v>
      </c>
      <c r="CW25" s="83" t="e">
        <f>INDEX(Тарифы!$1:$1048576,MATCH($A25,Тарифы!$A:$A,0),MATCH(VLOOKUP(CW$15,'Расчёт (кг)'!$A:$D,3,0),Тарифы!$2:$2,0))*CW24</f>
        <v>#N/A</v>
      </c>
      <c r="CX25" s="83" t="e">
        <f>INDEX(Тарифы!$1:$1048576,MATCH($A25,Тарифы!$A:$A,0),MATCH(VLOOKUP(CX$15,'Расчёт (кг)'!$A:$D,3,0),Тарифы!$2:$2,0))*CX24</f>
        <v>#N/A</v>
      </c>
      <c r="CY25" s="83" t="e">
        <f>INDEX(Тарифы!$1:$1048576,MATCH($A25,Тарифы!$A:$A,0),MATCH(VLOOKUP(CY$15,'Расчёт (кг)'!$A:$D,3,0),Тарифы!$2:$2,0))*CY24</f>
        <v>#N/A</v>
      </c>
      <c r="CZ25" s="83" t="e">
        <f>INDEX(Тарифы!$1:$1048576,MATCH($A25,Тарифы!$A:$A,0),MATCH(VLOOKUP(CZ$15,'Расчёт (кг)'!$A:$D,3,0),Тарифы!$2:$2,0))*CZ24</f>
        <v>#N/A</v>
      </c>
      <c r="DA25" s="83" t="e">
        <f>INDEX(Тарифы!$1:$1048576,MATCH($A25,Тарифы!$A:$A,0),MATCH(VLOOKUP(DA$15,'Расчёт (кг)'!$A:$D,3,0),Тарифы!$2:$2,0))*DA24</f>
        <v>#N/A</v>
      </c>
      <c r="DB25" s="83" t="e">
        <f>INDEX(Тарифы!$1:$1048576,MATCH($A25,Тарифы!$A:$A,0),MATCH(VLOOKUP(DB$15,'Расчёт (кг)'!$A:$D,3,0),Тарифы!$2:$2,0))*DB24</f>
        <v>#N/A</v>
      </c>
      <c r="DC25" s="83" t="e">
        <f>INDEX(Тарифы!$1:$1048576,MATCH($A25,Тарифы!$A:$A,0),MATCH(VLOOKUP(DC$15,'Расчёт (кг)'!$A:$D,3,0),Тарифы!$2:$2,0))*DC24</f>
        <v>#N/A</v>
      </c>
      <c r="DD25" s="83" t="e">
        <f>INDEX(Тарифы!$1:$1048576,MATCH($A25,Тарифы!$A:$A,0),MATCH(VLOOKUP(DD$15,'Расчёт (кг)'!$A:$D,3,0),Тарифы!$2:$2,0))*DD24</f>
        <v>#N/A</v>
      </c>
      <c r="DE25" s="83" t="e">
        <f>INDEX(Тарифы!$1:$1048576,MATCH($A25,Тарифы!$A:$A,0),MATCH(VLOOKUP(DE$15,'Расчёт (кг)'!$A:$D,3,0),Тарифы!$2:$2,0))*DE24</f>
        <v>#N/A</v>
      </c>
      <c r="DF25" s="83" t="e">
        <f>INDEX(Тарифы!$1:$1048576,MATCH($A25,Тарифы!$A:$A,0),MATCH(VLOOKUP(DF$15,'Расчёт (кг)'!$A:$D,3,0),Тарифы!$2:$2,0))*DF24</f>
        <v>#N/A</v>
      </c>
      <c r="DG25" s="83" t="e">
        <f>INDEX(Тарифы!$1:$1048576,MATCH($A25,Тарифы!$A:$A,0),MATCH(VLOOKUP(DG$15,'Расчёт (кг)'!$A:$D,3,0),Тарифы!$2:$2,0))*DG24</f>
        <v>#N/A</v>
      </c>
      <c r="DH25" s="83" t="e">
        <f>INDEX(Тарифы!$1:$1048576,MATCH($A25,Тарифы!$A:$A,0),MATCH(VLOOKUP(DH$15,'Расчёт (кг)'!$A:$D,3,0),Тарифы!$2:$2,0))*DH24</f>
        <v>#N/A</v>
      </c>
      <c r="DI25" s="83" t="e">
        <f>INDEX(Тарифы!$1:$1048576,MATCH($A25,Тарифы!$A:$A,0),MATCH(VLOOKUP(DI$15,'Расчёт (кг)'!$A:$D,3,0),Тарифы!$2:$2,0))*DI24</f>
        <v>#N/A</v>
      </c>
      <c r="DJ25" s="83" t="e">
        <f>INDEX(Тарифы!$1:$1048576,MATCH($A25,Тарифы!$A:$A,0),MATCH(VLOOKUP(DJ$15,'Расчёт (кг)'!$A:$D,3,0),Тарифы!$2:$2,0))*DJ24</f>
        <v>#N/A</v>
      </c>
      <c r="DK25" s="83" t="e">
        <f>INDEX(Тарифы!$1:$1048576,MATCH($A25,Тарифы!$A:$A,0),MATCH(VLOOKUP(DK$15,'Расчёт (кг)'!$A:$D,3,0),Тарифы!$2:$2,0))*DK24</f>
        <v>#N/A</v>
      </c>
      <c r="DL25" s="83" t="e">
        <f>INDEX(Тарифы!$1:$1048576,MATCH($A25,Тарифы!$A:$A,0),MATCH(VLOOKUP(DL$15,'Расчёт (кг)'!$A:$D,3,0),Тарифы!$2:$2,0))*DL24</f>
        <v>#N/A</v>
      </c>
      <c r="DM25" s="83" t="e">
        <f>INDEX(Тарифы!$1:$1048576,MATCH($A25,Тарифы!$A:$A,0),MATCH(VLOOKUP(DM$15,'Расчёт (кг)'!$A:$D,3,0),Тарифы!$2:$2,0))*DM24</f>
        <v>#N/A</v>
      </c>
      <c r="DN25" s="83" t="e">
        <f>INDEX(Тарифы!$1:$1048576,MATCH($A25,Тарифы!$A:$A,0),MATCH(VLOOKUP(DN$15,'Расчёт (кг)'!$A:$D,3,0),Тарифы!$2:$2,0))*DN24</f>
        <v>#N/A</v>
      </c>
      <c r="DO25" s="83" t="e">
        <f>INDEX(Тарифы!$1:$1048576,MATCH($A25,Тарифы!$A:$A,0),MATCH(VLOOKUP(DO$15,'Расчёт (кг)'!$A:$D,3,0),Тарифы!$2:$2,0))*DO24</f>
        <v>#N/A</v>
      </c>
      <c r="DP25" s="83" t="e">
        <f>INDEX(Тарифы!$1:$1048576,MATCH($A25,Тарифы!$A:$A,0),MATCH(VLOOKUP(DP$15,'Расчёт (кг)'!$A:$D,3,0),Тарифы!$2:$2,0))*DP24</f>
        <v>#N/A</v>
      </c>
      <c r="DQ25" s="83" t="e">
        <f>INDEX(Тарифы!$1:$1048576,MATCH($A25,Тарифы!$A:$A,0),MATCH(VLOOKUP(DQ$15,'Расчёт (кг)'!$A:$D,3,0),Тарифы!$2:$2,0))*DQ24</f>
        <v>#N/A</v>
      </c>
      <c r="DR25" s="83" t="e">
        <f>INDEX(Тарифы!$1:$1048576,MATCH($A25,Тарифы!$A:$A,0),MATCH(VLOOKUP(DR$15,'Расчёт (кг)'!$A:$D,3,0),Тарифы!$2:$2,0))*DR24</f>
        <v>#N/A</v>
      </c>
    </row>
    <row r="26" spans="1:122" s="171" customFormat="1">
      <c r="A26" s="82" t="s">
        <v>115</v>
      </c>
      <c r="B26" s="82" t="s">
        <v>113</v>
      </c>
      <c r="C26" s="83">
        <f>SUMIF('Расчёт (ТН)'!$A:$A,C$15,'Расчёт (ТН)'!$AP:$AP)</f>
        <v>0</v>
      </c>
      <c r="D26" s="83">
        <f>SUMIF('Расчёт (ТН)'!$A:$A,D$15,'Расчёт (ТН)'!$AP:$AP)</f>
        <v>0</v>
      </c>
      <c r="E26" s="83">
        <f>SUMIF('Расчёт (ТН)'!$A:$A,E$15,'Расчёт (ТН)'!$AP:$AP)</f>
        <v>0</v>
      </c>
      <c r="F26" s="83">
        <f>SUMIF('Расчёт (ТН)'!$A:$A,F$15,'Расчёт (ТН)'!$AP:$AP)</f>
        <v>0</v>
      </c>
      <c r="G26" s="83">
        <f>SUMIF('Расчёт (ТН)'!$A:$A,G$15,'Расчёт (ТН)'!$AP:$AP)</f>
        <v>0</v>
      </c>
      <c r="H26" s="83">
        <f>SUMIF('Расчёт (ТН)'!$A:$A,H$15,'Расчёт (ТН)'!$AP:$AP)</f>
        <v>0</v>
      </c>
      <c r="I26" s="83">
        <f>SUMIF('Расчёт (ТН)'!$A:$A,I$15,'Расчёт (ТН)'!$AP:$AP)</f>
        <v>0</v>
      </c>
      <c r="J26" s="83">
        <f>SUMIF('Расчёт (ТН)'!$A:$A,J$15,'Расчёт (ТН)'!$AP:$AP)</f>
        <v>0</v>
      </c>
      <c r="K26" s="83">
        <f>SUMIF('Расчёт (ТН)'!$A:$A,K$15,'Расчёт (ТН)'!$AP:$AP)</f>
        <v>0</v>
      </c>
      <c r="L26" s="83">
        <f>SUMIF('Расчёт (ТН)'!$A:$A,L$15,'Расчёт (ТН)'!$AP:$AP)</f>
        <v>0</v>
      </c>
      <c r="M26" s="83">
        <f>SUMIF('Расчёт (ТН)'!$A:$A,M$15,'Расчёт (ТН)'!$AP:$AP)</f>
        <v>0</v>
      </c>
      <c r="N26" s="83">
        <f>SUMIF('Расчёт (ТН)'!$A:$A,N$15,'Расчёт (ТН)'!$AP:$AP)</f>
        <v>0</v>
      </c>
      <c r="O26" s="83">
        <f>SUMIF('Расчёт (ТН)'!$A:$A,O$15,'Расчёт (ТН)'!$AP:$AP)</f>
        <v>0</v>
      </c>
      <c r="P26" s="83">
        <f>SUMIF('Расчёт (ТН)'!$A:$A,P$15,'Расчёт (ТН)'!$AP:$AP)</f>
        <v>0</v>
      </c>
      <c r="Q26" s="83">
        <f>SUMIF('Расчёт (ТН)'!$A:$A,Q$15,'Расчёт (ТН)'!$AP:$AP)</f>
        <v>0</v>
      </c>
      <c r="R26" s="83">
        <f>SUMIF('Расчёт (ТН)'!$A:$A,R$15,'Расчёт (ТН)'!$AP:$AP)</f>
        <v>0</v>
      </c>
      <c r="S26" s="83">
        <f>SUMIF('Расчёт (ТН)'!$A:$A,S$15,'Расчёт (ТН)'!$AP:$AP)</f>
        <v>0</v>
      </c>
      <c r="T26" s="83">
        <f>SUMIF('Расчёт (ТН)'!$A:$A,T$15,'Расчёт (ТН)'!$AP:$AP)</f>
        <v>0</v>
      </c>
      <c r="U26" s="83">
        <f>SUMIF('Расчёт (ТН)'!$A:$A,U$15,'Расчёт (ТН)'!$AP:$AP)</f>
        <v>0</v>
      </c>
      <c r="V26" s="83">
        <f>SUMIF('Расчёт (ТН)'!$A:$A,V$15,'Расчёт (ТН)'!$AP:$AP)</f>
        <v>0</v>
      </c>
      <c r="W26" s="83">
        <f>SUMIF('Расчёт (ТН)'!$A:$A,W$15,'Расчёт (ТН)'!$AP:$AP)</f>
        <v>0</v>
      </c>
      <c r="X26" s="83">
        <f>SUMIF('Расчёт (ТН)'!$A:$A,X$15,'Расчёт (ТН)'!$AP:$AP)</f>
        <v>0</v>
      </c>
      <c r="Y26" s="83">
        <f>SUMIF('Расчёт (ТН)'!$A:$A,Y$15,'Расчёт (ТН)'!$AP:$AP)</f>
        <v>0</v>
      </c>
      <c r="Z26" s="83">
        <f>SUMIF('Расчёт (ТН)'!$A:$A,Z$15,'Расчёт (ТН)'!$AP:$AP)</f>
        <v>0</v>
      </c>
      <c r="AA26" s="83">
        <f>SUMIF('Расчёт (ТН)'!$A:$A,AA$15,'Расчёт (ТН)'!$AP:$AP)</f>
        <v>0</v>
      </c>
      <c r="AB26" s="83">
        <f>SUMIF('Расчёт (ТН)'!$A:$A,AB$15,'Расчёт (ТН)'!$AP:$AP)</f>
        <v>0</v>
      </c>
      <c r="AC26" s="83">
        <f>SUMIF('Расчёт (ТН)'!$A:$A,AC$15,'Расчёт (ТН)'!$AP:$AP)</f>
        <v>0</v>
      </c>
      <c r="AD26" s="83">
        <f>SUMIF('Расчёт (ТН)'!$A:$A,AD$15,'Расчёт (ТН)'!$AP:$AP)</f>
        <v>0</v>
      </c>
      <c r="AE26" s="83">
        <f>SUMIF('Расчёт (ТН)'!$A:$A,AE$15,'Расчёт (ТН)'!$AP:$AP)</f>
        <v>0</v>
      </c>
      <c r="AF26" s="83">
        <f>SUMIF('Расчёт (ТН)'!$A:$A,AF$15,'Расчёт (ТН)'!$AP:$AP)</f>
        <v>0</v>
      </c>
      <c r="AG26" s="83">
        <f>SUMIF('Расчёт (ТН)'!$A:$A,AG$15,'Расчёт (ТН)'!$AP:$AP)</f>
        <v>0</v>
      </c>
      <c r="AH26" s="83">
        <f>SUMIF('Расчёт (ТН)'!$A:$A,AH$15,'Расчёт (ТН)'!$AP:$AP)</f>
        <v>0</v>
      </c>
      <c r="AI26" s="83">
        <f>SUMIF('Расчёт (ТН)'!$A:$A,AI$15,'Расчёт (ТН)'!$AP:$AP)</f>
        <v>0</v>
      </c>
      <c r="AJ26" s="83">
        <f>SUMIF('Расчёт (ТН)'!$A:$A,AJ$15,'Расчёт (ТН)'!$AP:$AP)</f>
        <v>0</v>
      </c>
      <c r="AK26" s="83">
        <f>SUMIF('Расчёт (ТН)'!$A:$A,AK$15,'Расчёт (ТН)'!$AP:$AP)</f>
        <v>0</v>
      </c>
      <c r="AL26" s="83">
        <f>SUMIF('Расчёт (ТН)'!$A:$A,AL$15,'Расчёт (ТН)'!$AP:$AP)</f>
        <v>0</v>
      </c>
      <c r="AM26" s="83">
        <f>SUMIF('Расчёт (ТН)'!$A:$A,AM$15,'Расчёт (ТН)'!$AP:$AP)</f>
        <v>0</v>
      </c>
      <c r="AN26" s="83">
        <f>SUMIF('Расчёт (ТН)'!$A:$A,AN$15,'Расчёт (ТН)'!$AP:$AP)</f>
        <v>0</v>
      </c>
      <c r="AO26" s="83">
        <f>SUMIF('Расчёт (ТН)'!$A:$A,AO$15,'Расчёт (ТН)'!$AP:$AP)</f>
        <v>0</v>
      </c>
      <c r="AP26" s="83">
        <f>SUMIF('Расчёт (ТН)'!$A:$A,AP$15,'Расчёт (ТН)'!$AP:$AP)</f>
        <v>0</v>
      </c>
      <c r="AQ26" s="83">
        <f>SUMIF('Расчёт (ТН)'!$A:$A,AQ$15,'Расчёт (ТН)'!$AP:$AP)</f>
        <v>0</v>
      </c>
      <c r="AR26" s="83">
        <f>SUMIF('Расчёт (ТН)'!$A:$A,AR$15,'Расчёт (ТН)'!$AP:$AP)</f>
        <v>0</v>
      </c>
      <c r="AS26" s="83">
        <f>SUMIF('Расчёт (ТН)'!$A:$A,AS$15,'Расчёт (ТН)'!$AP:$AP)</f>
        <v>0</v>
      </c>
      <c r="AT26" s="83">
        <f>SUMIF('Расчёт (ТН)'!$A:$A,AT$15,'Расчёт (ТН)'!$AP:$AP)</f>
        <v>0</v>
      </c>
      <c r="AU26" s="83">
        <f>SUMIF('Расчёт (ТН)'!$A:$A,AU$15,'Расчёт (ТН)'!$AP:$AP)</f>
        <v>0</v>
      </c>
      <c r="AV26" s="83">
        <f>SUMIF('Расчёт (ТН)'!$A:$A,AV$15,'Расчёт (ТН)'!$AP:$AP)</f>
        <v>0</v>
      </c>
      <c r="AW26" s="83">
        <f>SUMIF('Расчёт (ТН)'!$A:$A,AW$15,'Расчёт (ТН)'!$AP:$AP)</f>
        <v>0</v>
      </c>
      <c r="AX26" s="83">
        <f>SUMIF('Расчёт (ТН)'!$A:$A,AX$15,'Расчёт (ТН)'!$AP:$AP)</f>
        <v>0</v>
      </c>
      <c r="AY26" s="83">
        <f>SUMIF('Расчёт (ТН)'!$A:$A,AY$15,'Расчёт (ТН)'!$AP:$AP)</f>
        <v>0</v>
      </c>
      <c r="AZ26" s="83">
        <f>SUMIF('Расчёт (ТН)'!$A:$A,AZ$15,'Расчёт (ТН)'!$AP:$AP)</f>
        <v>0</v>
      </c>
      <c r="BA26" s="83">
        <f>SUMIF('Расчёт (ТН)'!$A:$A,BA$15,'Расчёт (ТН)'!$AP:$AP)</f>
        <v>0</v>
      </c>
      <c r="BB26" s="83">
        <f>SUMIF('Расчёт (ТН)'!$A:$A,BB$15,'Расчёт (ТН)'!$AP:$AP)</f>
        <v>0</v>
      </c>
      <c r="BC26" s="83">
        <f>SUMIF('Расчёт (ТН)'!$A:$A,BC$15,'Расчёт (ТН)'!$AP:$AP)</f>
        <v>0</v>
      </c>
      <c r="BD26" s="83">
        <f>SUMIF('Расчёт (ТН)'!$A:$A,BD$15,'Расчёт (ТН)'!$AP:$AP)</f>
        <v>0</v>
      </c>
      <c r="BE26" s="83">
        <f>SUMIF('Расчёт (ТН)'!$A:$A,BE$15,'Расчёт (ТН)'!$AP:$AP)</f>
        <v>0</v>
      </c>
      <c r="BF26" s="83">
        <f>SUMIF('Расчёт (ТН)'!$A:$A,BF$15,'Расчёт (ТН)'!$AP:$AP)</f>
        <v>0</v>
      </c>
      <c r="BG26" s="83">
        <f>SUMIF('Расчёт (ТН)'!$A:$A,BG$15,'Расчёт (ТН)'!$AP:$AP)</f>
        <v>0</v>
      </c>
      <c r="BH26" s="83">
        <f>SUMIF('Расчёт (ТН)'!$A:$A,BH$15,'Расчёт (ТН)'!$AP:$AP)</f>
        <v>0</v>
      </c>
      <c r="BI26" s="83">
        <f>SUMIF('Расчёт (ТН)'!$A:$A,BI$15,'Расчёт (ТН)'!$AP:$AP)</f>
        <v>0</v>
      </c>
      <c r="BJ26" s="83">
        <f>SUMIF('Расчёт (ТН)'!$A:$A,BJ$15,'Расчёт (ТН)'!$AP:$AP)</f>
        <v>0</v>
      </c>
      <c r="BK26" s="83">
        <f>SUMIF('Расчёт (ТН)'!$A:$A,BK$15,'Расчёт (ТН)'!$AP:$AP)</f>
        <v>0</v>
      </c>
      <c r="BL26" s="83">
        <f>SUMIF('Расчёт (ТН)'!$A:$A,BL$15,'Расчёт (ТН)'!$AP:$AP)</f>
        <v>0</v>
      </c>
      <c r="BM26" s="83">
        <f>SUMIF('Расчёт (ТН)'!$A:$A,BM$15,'Расчёт (ТН)'!$AP:$AP)</f>
        <v>0</v>
      </c>
      <c r="BN26" s="83">
        <f>SUMIF('Расчёт (ТН)'!$A:$A,BN$15,'Расчёт (ТН)'!$AP:$AP)</f>
        <v>0</v>
      </c>
      <c r="BO26" s="83">
        <f>SUMIF('Расчёт (ТН)'!$A:$A,BO$15,'Расчёт (ТН)'!$AP:$AP)</f>
        <v>0</v>
      </c>
      <c r="BP26" s="83">
        <f>SUMIF('Расчёт (ТН)'!$A:$A,BP$15,'Расчёт (ТН)'!$AP:$AP)</f>
        <v>0</v>
      </c>
      <c r="BQ26" s="83">
        <f>SUMIF('Расчёт (ТН)'!$A:$A,BQ$15,'Расчёт (ТН)'!$AP:$AP)</f>
        <v>0</v>
      </c>
      <c r="BR26" s="83">
        <f>SUMIF('Расчёт (ТН)'!$A:$A,BR$15,'Расчёт (ТН)'!$AP:$AP)</f>
        <v>0</v>
      </c>
      <c r="BS26" s="83">
        <f>SUMIF('Расчёт (ТН)'!$A:$A,BS$15,'Расчёт (ТН)'!$AP:$AP)</f>
        <v>0</v>
      </c>
      <c r="BT26" s="83">
        <f>SUMIF('Расчёт (ТН)'!$A:$A,BT$15,'Расчёт (ТН)'!$AP:$AP)</f>
        <v>0</v>
      </c>
      <c r="BU26" s="83">
        <f>SUMIF('Расчёт (ТН)'!$A:$A,BU$15,'Расчёт (ТН)'!$AP:$AP)</f>
        <v>0</v>
      </c>
      <c r="BV26" s="83">
        <f>SUMIF('Расчёт (ТН)'!$A:$A,BV$15,'Расчёт (ТН)'!$AP:$AP)</f>
        <v>0</v>
      </c>
      <c r="BW26" s="83">
        <f>SUMIF('Расчёт (ТН)'!$A:$A,BW$15,'Расчёт (ТН)'!$AP:$AP)</f>
        <v>0</v>
      </c>
      <c r="BX26" s="83">
        <f>SUMIF('Расчёт (ТН)'!$A:$A,BX$15,'Расчёт (ТН)'!$AP:$AP)</f>
        <v>0</v>
      </c>
      <c r="BY26" s="83">
        <f>SUMIF('Расчёт (ТН)'!$A:$A,BY$15,'Расчёт (ТН)'!$AP:$AP)</f>
        <v>0</v>
      </c>
      <c r="BZ26" s="83">
        <f>SUMIF('Расчёт (ТН)'!$A:$A,BZ$15,'Расчёт (ТН)'!$AP:$AP)</f>
        <v>0</v>
      </c>
      <c r="CA26" s="83">
        <f>SUMIF('Расчёт (ТН)'!$A:$A,CA$15,'Расчёт (ТН)'!$AP:$AP)</f>
        <v>0</v>
      </c>
      <c r="CB26" s="83">
        <f>SUMIF('Расчёт (ТН)'!$A:$A,CB$15,'Расчёт (ТН)'!$AP:$AP)</f>
        <v>0</v>
      </c>
      <c r="CC26" s="83">
        <f>SUMIF('Расчёт (ТН)'!$A:$A,CC$15,'Расчёт (ТН)'!$AP:$AP)</f>
        <v>0</v>
      </c>
      <c r="CD26" s="83">
        <f>SUMIF('Расчёт (ТН)'!$A:$A,CD$15,'Расчёт (ТН)'!$AP:$AP)</f>
        <v>0</v>
      </c>
      <c r="CE26" s="83">
        <f>SUMIF('Расчёт (ТН)'!$A:$A,CE$15,'Расчёт (ТН)'!$AP:$AP)</f>
        <v>0</v>
      </c>
      <c r="CF26" s="83">
        <f>SUMIF('Расчёт (ТН)'!$A:$A,CF$15,'Расчёт (ТН)'!$AP:$AP)</f>
        <v>0</v>
      </c>
      <c r="CG26" s="83">
        <f>SUMIF('Расчёт (ТН)'!$A:$A,CG$15,'Расчёт (ТН)'!$AP:$AP)</f>
        <v>0</v>
      </c>
      <c r="CH26" s="83">
        <f>SUMIF('Расчёт (ТН)'!$A:$A,CH$15,'Расчёт (ТН)'!$AP:$AP)</f>
        <v>0</v>
      </c>
      <c r="CI26" s="83">
        <f>SUMIF('Расчёт (ТН)'!$A:$A,CI$15,'Расчёт (ТН)'!$AP:$AP)</f>
        <v>0</v>
      </c>
      <c r="CJ26" s="83">
        <f>SUMIF('Расчёт (ТН)'!$A:$A,CJ$15,'Расчёт (ТН)'!$AP:$AP)</f>
        <v>0</v>
      </c>
      <c r="CK26" s="83">
        <f>SUMIF('Расчёт (ТН)'!$A:$A,CK$15,'Расчёт (ТН)'!$AP:$AP)</f>
        <v>0</v>
      </c>
      <c r="CL26" s="83">
        <f>SUMIF('Расчёт (ТН)'!$A:$A,CL$15,'Расчёт (ТН)'!$AP:$AP)</f>
        <v>0</v>
      </c>
      <c r="CM26" s="83">
        <f>SUMIF('Расчёт (ТН)'!$A:$A,CM$15,'Расчёт (ТН)'!$AP:$AP)</f>
        <v>0</v>
      </c>
      <c r="CN26" s="83">
        <f>SUMIF('Расчёт (ТН)'!$A:$A,CN$15,'Расчёт (ТН)'!$AP:$AP)</f>
        <v>0</v>
      </c>
      <c r="CO26" s="83">
        <f>SUMIF('Расчёт (ТН)'!$A:$A,CO$15,'Расчёт (ТН)'!$AP:$AP)</f>
        <v>0</v>
      </c>
      <c r="CP26" s="83">
        <f>SUMIF('Расчёт (ТН)'!$A:$A,CP$15,'Расчёт (ТН)'!$AP:$AP)</f>
        <v>0</v>
      </c>
      <c r="CQ26" s="83">
        <f>SUMIF('Расчёт (ТН)'!$A:$A,CQ$15,'Расчёт (ТН)'!$AP:$AP)</f>
        <v>0</v>
      </c>
      <c r="CR26" s="83">
        <f>SUMIF('Расчёт (ТН)'!$A:$A,CR$15,'Расчёт (ТН)'!$AP:$AP)</f>
        <v>0</v>
      </c>
      <c r="CS26" s="83">
        <f>SUMIF('Расчёт (ТН)'!$A:$A,CS$15,'Расчёт (ТН)'!$AP:$AP)</f>
        <v>0</v>
      </c>
      <c r="CT26" s="83">
        <f>SUMIF('Расчёт (ТН)'!$A:$A,CT$15,'Расчёт (ТН)'!$AP:$AP)</f>
        <v>0</v>
      </c>
      <c r="CU26" s="83">
        <f>SUMIF('Расчёт (ТН)'!$A:$A,CU$15,'Расчёт (ТН)'!$AP:$AP)</f>
        <v>0</v>
      </c>
      <c r="CV26" s="83">
        <f>SUMIF('Расчёт (ТН)'!$A:$A,CV$15,'Расчёт (ТН)'!$AP:$AP)</f>
        <v>0</v>
      </c>
      <c r="CW26" s="83">
        <f>SUMIF('Расчёт (ТН)'!$A:$A,CW$15,'Расчёт (ТН)'!$AP:$AP)</f>
        <v>0</v>
      </c>
      <c r="CX26" s="83">
        <f>SUMIF('Расчёт (ТН)'!$A:$A,CX$15,'Расчёт (ТН)'!$AP:$AP)</f>
        <v>0</v>
      </c>
      <c r="CY26" s="83">
        <f>SUMIF('Расчёт (ТН)'!$A:$A,CY$15,'Расчёт (ТН)'!$AP:$AP)</f>
        <v>0</v>
      </c>
      <c r="CZ26" s="83">
        <f>SUMIF('Расчёт (ТН)'!$A:$A,CZ$15,'Расчёт (ТН)'!$AP:$AP)</f>
        <v>0</v>
      </c>
      <c r="DA26" s="83">
        <f>SUMIF('Расчёт (ТН)'!$A:$A,DA$15,'Расчёт (ТН)'!$AP:$AP)</f>
        <v>0</v>
      </c>
      <c r="DB26" s="83">
        <f>SUMIF('Расчёт (ТН)'!$A:$A,DB$15,'Расчёт (ТН)'!$AP:$AP)</f>
        <v>0</v>
      </c>
      <c r="DC26" s="83">
        <f>SUMIF('Расчёт (ТН)'!$A:$A,DC$15,'Расчёт (ТН)'!$AP:$AP)</f>
        <v>0</v>
      </c>
      <c r="DD26" s="83">
        <f>SUMIF('Расчёт (ТН)'!$A:$A,DD$15,'Расчёт (ТН)'!$AP:$AP)</f>
        <v>0</v>
      </c>
      <c r="DE26" s="83">
        <f>SUMIF('Расчёт (ТН)'!$A:$A,DE$15,'Расчёт (ТН)'!$AP:$AP)</f>
        <v>0</v>
      </c>
      <c r="DF26" s="83">
        <f>SUMIF('Расчёт (ТН)'!$A:$A,DF$15,'Расчёт (ТН)'!$AP:$AP)</f>
        <v>0</v>
      </c>
      <c r="DG26" s="83">
        <f>SUMIF('Расчёт (ТН)'!$A:$A,DG$15,'Расчёт (ТН)'!$AP:$AP)</f>
        <v>0</v>
      </c>
      <c r="DH26" s="83">
        <f>SUMIF('Расчёт (ТН)'!$A:$A,DH$15,'Расчёт (ТН)'!$AP:$AP)</f>
        <v>0</v>
      </c>
      <c r="DI26" s="83">
        <f>SUMIF('Расчёт (ТН)'!$A:$A,DI$15,'Расчёт (ТН)'!$AP:$AP)</f>
        <v>0</v>
      </c>
      <c r="DJ26" s="83">
        <f>SUMIF('Расчёт (ТН)'!$A:$A,DJ$15,'Расчёт (ТН)'!$AP:$AP)</f>
        <v>0</v>
      </c>
      <c r="DK26" s="83">
        <f>SUMIF('Расчёт (ТН)'!$A:$A,DK$15,'Расчёт (ТН)'!$AP:$AP)</f>
        <v>0</v>
      </c>
      <c r="DL26" s="83">
        <f>SUMIF('Расчёт (ТН)'!$A:$A,DL$15,'Расчёт (ТН)'!$AP:$AP)</f>
        <v>0</v>
      </c>
      <c r="DM26" s="83">
        <f>SUMIF('Расчёт (ТН)'!$A:$A,DM$15,'Расчёт (ТН)'!$AP:$AP)</f>
        <v>0</v>
      </c>
      <c r="DN26" s="83">
        <f>SUMIF('Расчёт (ТН)'!$A:$A,DN$15,'Расчёт (ТН)'!$AP:$AP)</f>
        <v>0</v>
      </c>
      <c r="DO26" s="83">
        <f>SUMIF('Расчёт (ТН)'!$A:$A,DO$15,'Расчёт (ТН)'!$AP:$AP)</f>
        <v>0</v>
      </c>
      <c r="DP26" s="83">
        <f>SUMIF('Расчёт (ТН)'!$A:$A,DP$15,'Расчёт (ТН)'!$AP:$AP)</f>
        <v>0</v>
      </c>
      <c r="DQ26" s="83">
        <f>SUMIF('Расчёт (ТН)'!$A:$A,DQ$15,'Расчёт (ТН)'!$AP:$AP)</f>
        <v>0</v>
      </c>
      <c r="DR26" s="83">
        <f>SUMIF('Расчёт (ТН)'!$A:$A,DR$15,'Расчёт (ТН)'!$AP:$AP)</f>
        <v>0</v>
      </c>
    </row>
    <row r="27" spans="1:122" s="171" customFormat="1" hidden="1" outlineLevel="1">
      <c r="A27" s="84"/>
      <c r="B27" s="85"/>
      <c r="C27" s="87"/>
      <c r="D27" s="87"/>
      <c r="E27" s="87"/>
      <c r="F27" s="87"/>
      <c r="G27" s="87"/>
      <c r="H27" s="87"/>
      <c r="I27" s="87"/>
      <c r="J27" s="87"/>
      <c r="K27" s="87"/>
      <c r="L27" s="87"/>
      <c r="M27" s="87"/>
      <c r="N27" s="87"/>
      <c r="O27" s="87"/>
      <c r="P27" s="87"/>
      <c r="Q27" s="87"/>
      <c r="R27" s="87"/>
      <c r="S27" s="87"/>
      <c r="T27" s="87"/>
      <c r="U27" s="87"/>
      <c r="V27" s="87"/>
      <c r="W27" s="87"/>
      <c r="X27" s="87"/>
      <c r="Y27" s="87"/>
      <c r="Z27" s="87"/>
      <c r="AA27" s="87"/>
      <c r="AB27" s="87"/>
      <c r="AC27" s="87"/>
      <c r="AD27" s="87"/>
      <c r="AE27" s="87"/>
      <c r="AF27" s="87"/>
      <c r="AG27" s="87"/>
      <c r="AH27" s="87"/>
      <c r="AI27" s="87"/>
      <c r="AJ27" s="87"/>
      <c r="AK27" s="87"/>
      <c r="AL27" s="87"/>
      <c r="AM27" s="87"/>
      <c r="AN27" s="87"/>
      <c r="AO27" s="87"/>
      <c r="AP27" s="87"/>
      <c r="AQ27" s="87"/>
      <c r="AR27" s="87"/>
      <c r="AS27" s="87"/>
      <c r="AT27" s="87"/>
      <c r="AU27" s="87"/>
      <c r="AV27" s="87"/>
      <c r="AW27" s="87"/>
      <c r="AX27" s="87"/>
      <c r="AY27" s="87"/>
      <c r="AZ27" s="87"/>
      <c r="BA27" s="87"/>
      <c r="BB27" s="87"/>
      <c r="BC27" s="87"/>
      <c r="BD27" s="87"/>
      <c r="BE27" s="87"/>
      <c r="BF27" s="87"/>
      <c r="BG27" s="87"/>
      <c r="BH27" s="87"/>
      <c r="BI27" s="87"/>
      <c r="BJ27" s="87"/>
      <c r="BK27" s="87"/>
      <c r="BL27" s="87"/>
      <c r="BM27" s="87"/>
      <c r="BN27" s="87"/>
      <c r="BO27" s="87"/>
      <c r="BP27" s="87"/>
      <c r="BQ27" s="87"/>
      <c r="BR27" s="87"/>
      <c r="BS27" s="87"/>
      <c r="BT27" s="87"/>
      <c r="BU27" s="87"/>
      <c r="BV27" s="87"/>
      <c r="BW27" s="87"/>
      <c r="BX27" s="87"/>
      <c r="BY27" s="87"/>
      <c r="BZ27" s="87"/>
      <c r="CA27" s="87"/>
      <c r="CB27" s="87"/>
      <c r="CC27" s="87"/>
      <c r="CD27" s="87"/>
      <c r="CE27" s="87"/>
      <c r="CF27" s="87"/>
      <c r="CG27" s="87"/>
      <c r="CH27" s="87"/>
      <c r="CI27" s="87"/>
      <c r="CJ27" s="87"/>
      <c r="CK27" s="87"/>
      <c r="CL27" s="87"/>
      <c r="CM27" s="87"/>
      <c r="CN27" s="87"/>
      <c r="CO27" s="87"/>
      <c r="CP27" s="87"/>
      <c r="CQ27" s="87"/>
      <c r="CR27" s="87"/>
      <c r="CS27" s="87"/>
      <c r="CT27" s="87"/>
      <c r="CU27" s="87"/>
      <c r="CV27" s="87"/>
      <c r="CW27" s="87"/>
      <c r="CX27" s="87"/>
      <c r="CY27" s="87"/>
      <c r="CZ27" s="87"/>
      <c r="DA27" s="87"/>
      <c r="DB27" s="87"/>
      <c r="DC27" s="87"/>
      <c r="DD27" s="87"/>
      <c r="DE27" s="87"/>
      <c r="DF27" s="87"/>
      <c r="DG27" s="87"/>
      <c r="DH27" s="87"/>
      <c r="DI27" s="87"/>
      <c r="DJ27" s="87"/>
      <c r="DK27" s="87"/>
      <c r="DL27" s="87"/>
      <c r="DM27" s="87"/>
      <c r="DN27" s="87"/>
      <c r="DO27" s="87"/>
      <c r="DP27" s="87"/>
      <c r="DQ27" s="87"/>
      <c r="DR27" s="87"/>
    </row>
    <row r="28" spans="1:122" s="77" customFormat="1" hidden="1" outlineLevel="1">
      <c r="A28" s="7" t="s">
        <v>116</v>
      </c>
      <c r="B28" s="7" t="s">
        <v>111</v>
      </c>
      <c r="C28" s="88">
        <f>C31+C34</f>
        <v>0</v>
      </c>
      <c r="D28" s="88">
        <f t="shared" ref="D28:AL30" si="101">D31+D34</f>
        <v>0</v>
      </c>
      <c r="E28" s="88">
        <f t="shared" si="101"/>
        <v>0</v>
      </c>
      <c r="F28" s="88">
        <f t="shared" si="101"/>
        <v>0</v>
      </c>
      <c r="G28" s="88">
        <f t="shared" si="101"/>
        <v>0</v>
      </c>
      <c r="H28" s="88">
        <f t="shared" si="101"/>
        <v>0</v>
      </c>
      <c r="I28" s="88">
        <f t="shared" si="101"/>
        <v>0</v>
      </c>
      <c r="J28" s="88">
        <f t="shared" si="101"/>
        <v>0</v>
      </c>
      <c r="K28" s="88">
        <f t="shared" si="101"/>
        <v>0</v>
      </c>
      <c r="L28" s="88">
        <f t="shared" si="101"/>
        <v>0</v>
      </c>
      <c r="M28" s="88">
        <f t="shared" si="101"/>
        <v>0</v>
      </c>
      <c r="N28" s="88">
        <f t="shared" si="101"/>
        <v>0</v>
      </c>
      <c r="O28" s="88">
        <f t="shared" si="101"/>
        <v>0</v>
      </c>
      <c r="P28" s="88">
        <f t="shared" si="101"/>
        <v>0</v>
      </c>
      <c r="Q28" s="88">
        <f t="shared" si="101"/>
        <v>0</v>
      </c>
      <c r="R28" s="88">
        <f t="shared" si="101"/>
        <v>0</v>
      </c>
      <c r="S28" s="88">
        <f t="shared" si="101"/>
        <v>0</v>
      </c>
      <c r="T28" s="88">
        <f t="shared" si="101"/>
        <v>0</v>
      </c>
      <c r="U28" s="88">
        <f t="shared" si="101"/>
        <v>0</v>
      </c>
      <c r="V28" s="88">
        <f t="shared" si="101"/>
        <v>0</v>
      </c>
      <c r="W28" s="88">
        <f t="shared" si="101"/>
        <v>0</v>
      </c>
      <c r="X28" s="88">
        <f t="shared" si="101"/>
        <v>0</v>
      </c>
      <c r="Y28" s="88">
        <f t="shared" si="101"/>
        <v>0</v>
      </c>
      <c r="Z28" s="88">
        <f t="shared" si="101"/>
        <v>0</v>
      </c>
      <c r="AA28" s="88">
        <f t="shared" si="101"/>
        <v>0</v>
      </c>
      <c r="AB28" s="88">
        <f t="shared" si="101"/>
        <v>0</v>
      </c>
      <c r="AC28" s="88">
        <f t="shared" si="101"/>
        <v>0</v>
      </c>
      <c r="AD28" s="88">
        <f t="shared" si="101"/>
        <v>0</v>
      </c>
      <c r="AE28" s="88">
        <f t="shared" si="101"/>
        <v>0</v>
      </c>
      <c r="AF28" s="88">
        <f t="shared" si="101"/>
        <v>0</v>
      </c>
      <c r="AG28" s="88">
        <f t="shared" si="101"/>
        <v>0</v>
      </c>
      <c r="AH28" s="88">
        <f t="shared" si="101"/>
        <v>0</v>
      </c>
      <c r="AI28" s="88">
        <f t="shared" si="101"/>
        <v>0</v>
      </c>
      <c r="AJ28" s="88">
        <f t="shared" si="101"/>
        <v>0</v>
      </c>
      <c r="AK28" s="88">
        <f t="shared" si="101"/>
        <v>0</v>
      </c>
      <c r="AL28" s="88">
        <f t="shared" si="101"/>
        <v>0</v>
      </c>
      <c r="AM28" s="88">
        <f t="shared" ref="AM28:BD28" si="102">AM31+AM34</f>
        <v>0</v>
      </c>
      <c r="AN28" s="88">
        <f t="shared" si="102"/>
        <v>0</v>
      </c>
      <c r="AO28" s="88">
        <f t="shared" si="102"/>
        <v>0</v>
      </c>
      <c r="AP28" s="88">
        <f t="shared" si="102"/>
        <v>0</v>
      </c>
      <c r="AQ28" s="88">
        <f t="shared" si="102"/>
        <v>0</v>
      </c>
      <c r="AR28" s="88">
        <f t="shared" si="102"/>
        <v>0</v>
      </c>
      <c r="AS28" s="88">
        <f t="shared" si="102"/>
        <v>0</v>
      </c>
      <c r="AT28" s="88">
        <f t="shared" si="102"/>
        <v>0</v>
      </c>
      <c r="AU28" s="88">
        <f t="shared" si="102"/>
        <v>0</v>
      </c>
      <c r="AV28" s="88">
        <f t="shared" si="102"/>
        <v>0</v>
      </c>
      <c r="AW28" s="88">
        <f t="shared" si="102"/>
        <v>0</v>
      </c>
      <c r="AX28" s="88">
        <f t="shared" si="102"/>
        <v>0</v>
      </c>
      <c r="AY28" s="88">
        <f t="shared" si="102"/>
        <v>0</v>
      </c>
      <c r="AZ28" s="88">
        <f t="shared" si="102"/>
        <v>0</v>
      </c>
      <c r="BA28" s="88">
        <f t="shared" si="102"/>
        <v>0</v>
      </c>
      <c r="BB28" s="88">
        <f t="shared" si="102"/>
        <v>0</v>
      </c>
      <c r="BC28" s="88">
        <f t="shared" si="102"/>
        <v>0</v>
      </c>
      <c r="BD28" s="88">
        <f t="shared" si="102"/>
        <v>0</v>
      </c>
      <c r="BE28" s="88">
        <f t="shared" ref="BE28:DN28" si="103">BE31+BE34</f>
        <v>0</v>
      </c>
      <c r="BF28" s="88">
        <f t="shared" si="103"/>
        <v>0</v>
      </c>
      <c r="BG28" s="88">
        <f t="shared" si="103"/>
        <v>0</v>
      </c>
      <c r="BH28" s="88">
        <f t="shared" si="103"/>
        <v>0</v>
      </c>
      <c r="BI28" s="88">
        <f t="shared" si="103"/>
        <v>0</v>
      </c>
      <c r="BJ28" s="88">
        <f t="shared" si="103"/>
        <v>0</v>
      </c>
      <c r="BK28" s="88">
        <f t="shared" si="103"/>
        <v>0</v>
      </c>
      <c r="BL28" s="88">
        <f t="shared" si="103"/>
        <v>0</v>
      </c>
      <c r="BM28" s="88">
        <f t="shared" si="103"/>
        <v>0</v>
      </c>
      <c r="BN28" s="88">
        <f t="shared" si="103"/>
        <v>0</v>
      </c>
      <c r="BO28" s="88">
        <f t="shared" si="103"/>
        <v>0</v>
      </c>
      <c r="BP28" s="88">
        <f t="shared" si="103"/>
        <v>0</v>
      </c>
      <c r="BQ28" s="88">
        <f t="shared" si="103"/>
        <v>0</v>
      </c>
      <c r="BR28" s="88">
        <f t="shared" si="103"/>
        <v>0</v>
      </c>
      <c r="BS28" s="88">
        <f t="shared" si="103"/>
        <v>0</v>
      </c>
      <c r="BT28" s="88">
        <f t="shared" si="103"/>
        <v>0</v>
      </c>
      <c r="BU28" s="88">
        <f t="shared" si="103"/>
        <v>0</v>
      </c>
      <c r="BV28" s="88">
        <f t="shared" si="103"/>
        <v>0</v>
      </c>
      <c r="BW28" s="88">
        <f t="shared" si="103"/>
        <v>0</v>
      </c>
      <c r="BX28" s="88">
        <f t="shared" si="103"/>
        <v>0</v>
      </c>
      <c r="BY28" s="88">
        <f t="shared" si="103"/>
        <v>0</v>
      </c>
      <c r="BZ28" s="88">
        <f t="shared" si="103"/>
        <v>0</v>
      </c>
      <c r="CA28" s="88">
        <f t="shared" si="103"/>
        <v>0</v>
      </c>
      <c r="CB28" s="88">
        <f t="shared" si="103"/>
        <v>0</v>
      </c>
      <c r="CC28" s="88">
        <f t="shared" si="103"/>
        <v>0</v>
      </c>
      <c r="CD28" s="88">
        <f t="shared" si="103"/>
        <v>0</v>
      </c>
      <c r="CE28" s="88">
        <f t="shared" si="103"/>
        <v>0</v>
      </c>
      <c r="CF28" s="88">
        <f t="shared" si="103"/>
        <v>0</v>
      </c>
      <c r="CG28" s="88">
        <f t="shared" si="103"/>
        <v>0</v>
      </c>
      <c r="CH28" s="88">
        <f t="shared" si="103"/>
        <v>0</v>
      </c>
      <c r="CI28" s="88">
        <f t="shared" si="103"/>
        <v>0</v>
      </c>
      <c r="CJ28" s="88">
        <f t="shared" si="103"/>
        <v>0</v>
      </c>
      <c r="CK28" s="88">
        <f t="shared" si="103"/>
        <v>0</v>
      </c>
      <c r="CL28" s="88">
        <f t="shared" si="103"/>
        <v>0</v>
      </c>
      <c r="CM28" s="88">
        <f t="shared" si="103"/>
        <v>0</v>
      </c>
      <c r="CN28" s="88">
        <f t="shared" si="103"/>
        <v>0</v>
      </c>
      <c r="CO28" s="88">
        <f t="shared" si="103"/>
        <v>0</v>
      </c>
      <c r="CP28" s="88">
        <f t="shared" si="103"/>
        <v>0</v>
      </c>
      <c r="CQ28" s="88">
        <f t="shared" si="103"/>
        <v>0</v>
      </c>
      <c r="CR28" s="88">
        <f t="shared" si="103"/>
        <v>0</v>
      </c>
      <c r="CS28" s="88">
        <f t="shared" si="103"/>
        <v>0</v>
      </c>
      <c r="CT28" s="88">
        <f t="shared" si="103"/>
        <v>0</v>
      </c>
      <c r="CU28" s="88">
        <f t="shared" si="103"/>
        <v>0</v>
      </c>
      <c r="CV28" s="88">
        <f t="shared" si="103"/>
        <v>0</v>
      </c>
      <c r="CW28" s="88">
        <f t="shared" si="103"/>
        <v>0</v>
      </c>
      <c r="CX28" s="88">
        <f t="shared" si="103"/>
        <v>0</v>
      </c>
      <c r="CY28" s="88">
        <f t="shared" si="103"/>
        <v>0</v>
      </c>
      <c r="CZ28" s="88">
        <f t="shared" si="103"/>
        <v>0</v>
      </c>
      <c r="DA28" s="88">
        <f t="shared" si="103"/>
        <v>0</v>
      </c>
      <c r="DB28" s="88">
        <f t="shared" si="103"/>
        <v>0</v>
      </c>
      <c r="DC28" s="88">
        <f t="shared" si="103"/>
        <v>0</v>
      </c>
      <c r="DD28" s="88">
        <f t="shared" si="103"/>
        <v>0</v>
      </c>
      <c r="DE28" s="88">
        <f t="shared" si="103"/>
        <v>0</v>
      </c>
      <c r="DF28" s="88">
        <f t="shared" si="103"/>
        <v>0</v>
      </c>
      <c r="DG28" s="88">
        <f t="shared" si="103"/>
        <v>0</v>
      </c>
      <c r="DH28" s="88">
        <f t="shared" si="103"/>
        <v>0</v>
      </c>
      <c r="DI28" s="88">
        <f t="shared" si="103"/>
        <v>0</v>
      </c>
      <c r="DJ28" s="88">
        <f t="shared" si="103"/>
        <v>0</v>
      </c>
      <c r="DK28" s="88">
        <f t="shared" si="103"/>
        <v>0</v>
      </c>
      <c r="DL28" s="88">
        <f t="shared" si="103"/>
        <v>0</v>
      </c>
      <c r="DM28" s="88">
        <f t="shared" si="103"/>
        <v>0</v>
      </c>
      <c r="DN28" s="88">
        <f t="shared" si="103"/>
        <v>0</v>
      </c>
      <c r="DO28" s="88">
        <f t="shared" ref="DO28:DR28" si="104">DO31+DO34</f>
        <v>0</v>
      </c>
      <c r="DP28" s="88">
        <f t="shared" si="104"/>
        <v>0</v>
      </c>
      <c r="DQ28" s="88">
        <f t="shared" si="104"/>
        <v>0</v>
      </c>
      <c r="DR28" s="88">
        <f t="shared" si="104"/>
        <v>0</v>
      </c>
    </row>
    <row r="29" spans="1:122" s="77" customFormat="1" hidden="1" outlineLevel="1">
      <c r="A29" s="7" t="s">
        <v>116</v>
      </c>
      <c r="B29" s="7" t="s">
        <v>112</v>
      </c>
      <c r="C29" s="88" t="e">
        <f>C32+C35</f>
        <v>#N/A</v>
      </c>
      <c r="D29" s="88" t="e">
        <f t="shared" si="101"/>
        <v>#N/A</v>
      </c>
      <c r="E29" s="88" t="e">
        <f t="shared" si="101"/>
        <v>#N/A</v>
      </c>
      <c r="F29" s="88" t="e">
        <f t="shared" si="101"/>
        <v>#N/A</v>
      </c>
      <c r="G29" s="88" t="e">
        <f t="shared" si="101"/>
        <v>#N/A</v>
      </c>
      <c r="H29" s="88" t="e">
        <f t="shared" si="101"/>
        <v>#N/A</v>
      </c>
      <c r="I29" s="88" t="e">
        <f t="shared" si="101"/>
        <v>#N/A</v>
      </c>
      <c r="J29" s="88" t="e">
        <f t="shared" si="101"/>
        <v>#N/A</v>
      </c>
      <c r="K29" s="88" t="e">
        <f t="shared" si="101"/>
        <v>#N/A</v>
      </c>
      <c r="L29" s="88" t="e">
        <f t="shared" si="101"/>
        <v>#N/A</v>
      </c>
      <c r="M29" s="88" t="e">
        <f t="shared" si="101"/>
        <v>#N/A</v>
      </c>
      <c r="N29" s="88" t="e">
        <f t="shared" si="101"/>
        <v>#N/A</v>
      </c>
      <c r="O29" s="88" t="e">
        <f t="shared" si="101"/>
        <v>#N/A</v>
      </c>
      <c r="P29" s="88" t="e">
        <f t="shared" si="101"/>
        <v>#N/A</v>
      </c>
      <c r="Q29" s="88" t="e">
        <f t="shared" si="101"/>
        <v>#N/A</v>
      </c>
      <c r="R29" s="88" t="e">
        <f t="shared" si="101"/>
        <v>#N/A</v>
      </c>
      <c r="S29" s="88" t="e">
        <f t="shared" si="101"/>
        <v>#N/A</v>
      </c>
      <c r="T29" s="88" t="e">
        <f t="shared" si="101"/>
        <v>#N/A</v>
      </c>
      <c r="U29" s="88" t="e">
        <f t="shared" si="101"/>
        <v>#N/A</v>
      </c>
      <c r="V29" s="88" t="e">
        <f t="shared" si="101"/>
        <v>#N/A</v>
      </c>
      <c r="W29" s="88" t="e">
        <f t="shared" si="101"/>
        <v>#N/A</v>
      </c>
      <c r="X29" s="88" t="e">
        <f t="shared" si="101"/>
        <v>#N/A</v>
      </c>
      <c r="Y29" s="88" t="e">
        <f t="shared" si="101"/>
        <v>#N/A</v>
      </c>
      <c r="Z29" s="88" t="e">
        <f t="shared" si="101"/>
        <v>#N/A</v>
      </c>
      <c r="AA29" s="88" t="e">
        <f t="shared" si="101"/>
        <v>#N/A</v>
      </c>
      <c r="AB29" s="88" t="e">
        <f t="shared" si="101"/>
        <v>#N/A</v>
      </c>
      <c r="AC29" s="88" t="e">
        <f t="shared" si="101"/>
        <v>#N/A</v>
      </c>
      <c r="AD29" s="88" t="e">
        <f t="shared" si="101"/>
        <v>#N/A</v>
      </c>
      <c r="AE29" s="88" t="e">
        <f t="shared" si="101"/>
        <v>#N/A</v>
      </c>
      <c r="AF29" s="88" t="e">
        <f t="shared" si="101"/>
        <v>#N/A</v>
      </c>
      <c r="AG29" s="88" t="e">
        <f t="shared" si="101"/>
        <v>#N/A</v>
      </c>
      <c r="AH29" s="88" t="e">
        <f t="shared" si="101"/>
        <v>#N/A</v>
      </c>
      <c r="AI29" s="88" t="e">
        <f t="shared" si="101"/>
        <v>#N/A</v>
      </c>
      <c r="AJ29" s="88" t="e">
        <f t="shared" si="101"/>
        <v>#N/A</v>
      </c>
      <c r="AK29" s="88" t="e">
        <f t="shared" si="101"/>
        <v>#N/A</v>
      </c>
      <c r="AL29" s="88" t="e">
        <f t="shared" si="101"/>
        <v>#N/A</v>
      </c>
      <c r="AM29" s="88" t="e">
        <f t="shared" ref="AM29:BD29" si="105">AM32+AM35</f>
        <v>#N/A</v>
      </c>
      <c r="AN29" s="88" t="e">
        <f t="shared" si="105"/>
        <v>#N/A</v>
      </c>
      <c r="AO29" s="88" t="e">
        <f t="shared" si="105"/>
        <v>#N/A</v>
      </c>
      <c r="AP29" s="88" t="e">
        <f t="shared" si="105"/>
        <v>#N/A</v>
      </c>
      <c r="AQ29" s="88" t="e">
        <f t="shared" si="105"/>
        <v>#N/A</v>
      </c>
      <c r="AR29" s="88" t="e">
        <f t="shared" si="105"/>
        <v>#N/A</v>
      </c>
      <c r="AS29" s="88" t="e">
        <f t="shared" si="105"/>
        <v>#N/A</v>
      </c>
      <c r="AT29" s="88" t="e">
        <f t="shared" si="105"/>
        <v>#N/A</v>
      </c>
      <c r="AU29" s="88" t="e">
        <f t="shared" si="105"/>
        <v>#N/A</v>
      </c>
      <c r="AV29" s="88" t="e">
        <f t="shared" si="105"/>
        <v>#N/A</v>
      </c>
      <c r="AW29" s="88" t="e">
        <f t="shared" si="105"/>
        <v>#N/A</v>
      </c>
      <c r="AX29" s="88" t="e">
        <f t="shared" si="105"/>
        <v>#N/A</v>
      </c>
      <c r="AY29" s="88" t="e">
        <f t="shared" si="105"/>
        <v>#N/A</v>
      </c>
      <c r="AZ29" s="88" t="e">
        <f t="shared" si="105"/>
        <v>#N/A</v>
      </c>
      <c r="BA29" s="88" t="e">
        <f t="shared" si="105"/>
        <v>#N/A</v>
      </c>
      <c r="BB29" s="88" t="e">
        <f t="shared" si="105"/>
        <v>#N/A</v>
      </c>
      <c r="BC29" s="88" t="e">
        <f t="shared" si="105"/>
        <v>#N/A</v>
      </c>
      <c r="BD29" s="88" t="e">
        <f t="shared" si="105"/>
        <v>#N/A</v>
      </c>
      <c r="BE29" s="88" t="e">
        <f t="shared" ref="BE29:DN29" si="106">BE32+BE35</f>
        <v>#N/A</v>
      </c>
      <c r="BF29" s="88" t="e">
        <f t="shared" si="106"/>
        <v>#N/A</v>
      </c>
      <c r="BG29" s="88" t="e">
        <f t="shared" si="106"/>
        <v>#N/A</v>
      </c>
      <c r="BH29" s="88" t="e">
        <f t="shared" si="106"/>
        <v>#N/A</v>
      </c>
      <c r="BI29" s="88" t="e">
        <f t="shared" si="106"/>
        <v>#N/A</v>
      </c>
      <c r="BJ29" s="88" t="e">
        <f t="shared" si="106"/>
        <v>#N/A</v>
      </c>
      <c r="BK29" s="88" t="e">
        <f t="shared" si="106"/>
        <v>#N/A</v>
      </c>
      <c r="BL29" s="88" t="e">
        <f t="shared" si="106"/>
        <v>#N/A</v>
      </c>
      <c r="BM29" s="88" t="e">
        <f t="shared" si="106"/>
        <v>#N/A</v>
      </c>
      <c r="BN29" s="88" t="e">
        <f t="shared" si="106"/>
        <v>#N/A</v>
      </c>
      <c r="BO29" s="88" t="e">
        <f t="shared" si="106"/>
        <v>#N/A</v>
      </c>
      <c r="BP29" s="88" t="e">
        <f t="shared" si="106"/>
        <v>#N/A</v>
      </c>
      <c r="BQ29" s="88" t="e">
        <f t="shared" si="106"/>
        <v>#N/A</v>
      </c>
      <c r="BR29" s="88" t="e">
        <f t="shared" si="106"/>
        <v>#N/A</v>
      </c>
      <c r="BS29" s="88" t="e">
        <f t="shared" si="106"/>
        <v>#N/A</v>
      </c>
      <c r="BT29" s="88" t="e">
        <f t="shared" si="106"/>
        <v>#N/A</v>
      </c>
      <c r="BU29" s="88" t="e">
        <f t="shared" si="106"/>
        <v>#N/A</v>
      </c>
      <c r="BV29" s="88" t="e">
        <f t="shared" si="106"/>
        <v>#N/A</v>
      </c>
      <c r="BW29" s="88" t="e">
        <f t="shared" si="106"/>
        <v>#N/A</v>
      </c>
      <c r="BX29" s="88" t="e">
        <f t="shared" si="106"/>
        <v>#N/A</v>
      </c>
      <c r="BY29" s="88" t="e">
        <f t="shared" si="106"/>
        <v>#N/A</v>
      </c>
      <c r="BZ29" s="88" t="e">
        <f t="shared" si="106"/>
        <v>#N/A</v>
      </c>
      <c r="CA29" s="88" t="e">
        <f t="shared" si="106"/>
        <v>#N/A</v>
      </c>
      <c r="CB29" s="88" t="e">
        <f t="shared" si="106"/>
        <v>#N/A</v>
      </c>
      <c r="CC29" s="88" t="e">
        <f t="shared" si="106"/>
        <v>#N/A</v>
      </c>
      <c r="CD29" s="88" t="e">
        <f t="shared" si="106"/>
        <v>#N/A</v>
      </c>
      <c r="CE29" s="88" t="e">
        <f t="shared" si="106"/>
        <v>#N/A</v>
      </c>
      <c r="CF29" s="88" t="e">
        <f t="shared" si="106"/>
        <v>#N/A</v>
      </c>
      <c r="CG29" s="88" t="e">
        <f t="shared" si="106"/>
        <v>#N/A</v>
      </c>
      <c r="CH29" s="88" t="e">
        <f t="shared" si="106"/>
        <v>#N/A</v>
      </c>
      <c r="CI29" s="88" t="e">
        <f t="shared" si="106"/>
        <v>#N/A</v>
      </c>
      <c r="CJ29" s="88" t="e">
        <f t="shared" si="106"/>
        <v>#N/A</v>
      </c>
      <c r="CK29" s="88" t="e">
        <f t="shared" si="106"/>
        <v>#N/A</v>
      </c>
      <c r="CL29" s="88" t="e">
        <f t="shared" si="106"/>
        <v>#N/A</v>
      </c>
      <c r="CM29" s="88" t="e">
        <f t="shared" si="106"/>
        <v>#N/A</v>
      </c>
      <c r="CN29" s="88" t="e">
        <f t="shared" si="106"/>
        <v>#N/A</v>
      </c>
      <c r="CO29" s="88" t="e">
        <f t="shared" si="106"/>
        <v>#N/A</v>
      </c>
      <c r="CP29" s="88" t="e">
        <f t="shared" si="106"/>
        <v>#N/A</v>
      </c>
      <c r="CQ29" s="88" t="e">
        <f t="shared" si="106"/>
        <v>#N/A</v>
      </c>
      <c r="CR29" s="88" t="e">
        <f t="shared" si="106"/>
        <v>#N/A</v>
      </c>
      <c r="CS29" s="88" t="e">
        <f t="shared" si="106"/>
        <v>#N/A</v>
      </c>
      <c r="CT29" s="88" t="e">
        <f t="shared" si="106"/>
        <v>#N/A</v>
      </c>
      <c r="CU29" s="88" t="e">
        <f t="shared" si="106"/>
        <v>#N/A</v>
      </c>
      <c r="CV29" s="88" t="e">
        <f t="shared" si="106"/>
        <v>#N/A</v>
      </c>
      <c r="CW29" s="88" t="e">
        <f t="shared" si="106"/>
        <v>#N/A</v>
      </c>
      <c r="CX29" s="88" t="e">
        <f t="shared" si="106"/>
        <v>#N/A</v>
      </c>
      <c r="CY29" s="88" t="e">
        <f t="shared" si="106"/>
        <v>#N/A</v>
      </c>
      <c r="CZ29" s="88" t="e">
        <f t="shared" si="106"/>
        <v>#N/A</v>
      </c>
      <c r="DA29" s="88" t="e">
        <f t="shared" si="106"/>
        <v>#N/A</v>
      </c>
      <c r="DB29" s="88" t="e">
        <f t="shared" si="106"/>
        <v>#N/A</v>
      </c>
      <c r="DC29" s="88" t="e">
        <f t="shared" si="106"/>
        <v>#N/A</v>
      </c>
      <c r="DD29" s="88" t="e">
        <f t="shared" si="106"/>
        <v>#N/A</v>
      </c>
      <c r="DE29" s="88" t="e">
        <f t="shared" si="106"/>
        <v>#N/A</v>
      </c>
      <c r="DF29" s="88" t="e">
        <f t="shared" si="106"/>
        <v>#N/A</v>
      </c>
      <c r="DG29" s="88" t="e">
        <f t="shared" si="106"/>
        <v>#N/A</v>
      </c>
      <c r="DH29" s="88" t="e">
        <f t="shared" si="106"/>
        <v>#N/A</v>
      </c>
      <c r="DI29" s="88" t="e">
        <f t="shared" si="106"/>
        <v>#N/A</v>
      </c>
      <c r="DJ29" s="88" t="e">
        <f t="shared" si="106"/>
        <v>#N/A</v>
      </c>
      <c r="DK29" s="88" t="e">
        <f t="shared" si="106"/>
        <v>#N/A</v>
      </c>
      <c r="DL29" s="88" t="e">
        <f t="shared" si="106"/>
        <v>#N/A</v>
      </c>
      <c r="DM29" s="88" t="e">
        <f t="shared" si="106"/>
        <v>#N/A</v>
      </c>
      <c r="DN29" s="88" t="e">
        <f t="shared" si="106"/>
        <v>#N/A</v>
      </c>
      <c r="DO29" s="88" t="e">
        <f t="shared" ref="DO29:DR29" si="107">DO32+DO35</f>
        <v>#N/A</v>
      </c>
      <c r="DP29" s="88" t="e">
        <f t="shared" si="107"/>
        <v>#N/A</v>
      </c>
      <c r="DQ29" s="88" t="e">
        <f t="shared" si="107"/>
        <v>#N/A</v>
      </c>
      <c r="DR29" s="88" t="e">
        <f t="shared" si="107"/>
        <v>#N/A</v>
      </c>
    </row>
    <row r="30" spans="1:122" s="77" customFormat="1" ht="13.8" hidden="1" outlineLevel="1" thickBot="1">
      <c r="A30" s="89" t="s">
        <v>116</v>
      </c>
      <c r="B30" s="89" t="s">
        <v>113</v>
      </c>
      <c r="C30" s="90">
        <f>C33+C36</f>
        <v>0</v>
      </c>
      <c r="D30" s="90">
        <f t="shared" si="101"/>
        <v>0</v>
      </c>
      <c r="E30" s="90">
        <f t="shared" si="101"/>
        <v>0</v>
      </c>
      <c r="F30" s="90">
        <f t="shared" si="101"/>
        <v>0</v>
      </c>
      <c r="G30" s="90">
        <f t="shared" si="101"/>
        <v>0</v>
      </c>
      <c r="H30" s="90">
        <f t="shared" si="101"/>
        <v>0</v>
      </c>
      <c r="I30" s="90">
        <f t="shared" si="101"/>
        <v>0</v>
      </c>
      <c r="J30" s="90">
        <f t="shared" si="101"/>
        <v>0</v>
      </c>
      <c r="K30" s="90">
        <f t="shared" si="101"/>
        <v>0</v>
      </c>
      <c r="L30" s="90">
        <f t="shared" si="101"/>
        <v>0</v>
      </c>
      <c r="M30" s="90">
        <f t="shared" si="101"/>
        <v>0</v>
      </c>
      <c r="N30" s="90">
        <f t="shared" si="101"/>
        <v>0</v>
      </c>
      <c r="O30" s="90">
        <f t="shared" si="101"/>
        <v>0</v>
      </c>
      <c r="P30" s="90">
        <f t="shared" si="101"/>
        <v>0</v>
      </c>
      <c r="Q30" s="90">
        <f t="shared" si="101"/>
        <v>0</v>
      </c>
      <c r="R30" s="90">
        <f t="shared" si="101"/>
        <v>0</v>
      </c>
      <c r="S30" s="90">
        <f t="shared" si="101"/>
        <v>0</v>
      </c>
      <c r="T30" s="90">
        <f t="shared" si="101"/>
        <v>0</v>
      </c>
      <c r="U30" s="90">
        <f t="shared" si="101"/>
        <v>0</v>
      </c>
      <c r="V30" s="90">
        <f t="shared" si="101"/>
        <v>0</v>
      </c>
      <c r="W30" s="90">
        <f t="shared" si="101"/>
        <v>0</v>
      </c>
      <c r="X30" s="90">
        <f t="shared" si="101"/>
        <v>0</v>
      </c>
      <c r="Y30" s="90">
        <f t="shared" si="101"/>
        <v>0</v>
      </c>
      <c r="Z30" s="90">
        <f t="shared" si="101"/>
        <v>0</v>
      </c>
      <c r="AA30" s="90">
        <f t="shared" si="101"/>
        <v>0</v>
      </c>
      <c r="AB30" s="90">
        <f t="shared" si="101"/>
        <v>0</v>
      </c>
      <c r="AC30" s="90">
        <f t="shared" si="101"/>
        <v>0</v>
      </c>
      <c r="AD30" s="90">
        <f t="shared" si="101"/>
        <v>0</v>
      </c>
      <c r="AE30" s="90">
        <f t="shared" si="101"/>
        <v>0</v>
      </c>
      <c r="AF30" s="90">
        <f t="shared" si="101"/>
        <v>0</v>
      </c>
      <c r="AG30" s="90">
        <f t="shared" si="101"/>
        <v>0</v>
      </c>
      <c r="AH30" s="90">
        <f t="shared" si="101"/>
        <v>0</v>
      </c>
      <c r="AI30" s="90">
        <f t="shared" si="101"/>
        <v>0</v>
      </c>
      <c r="AJ30" s="90">
        <f t="shared" si="101"/>
        <v>0</v>
      </c>
      <c r="AK30" s="90">
        <f t="shared" si="101"/>
        <v>0</v>
      </c>
      <c r="AL30" s="90">
        <f t="shared" si="101"/>
        <v>0</v>
      </c>
      <c r="AM30" s="90">
        <f t="shared" ref="AM30:BD30" si="108">AM33+AM36</f>
        <v>0</v>
      </c>
      <c r="AN30" s="90">
        <f t="shared" si="108"/>
        <v>0</v>
      </c>
      <c r="AO30" s="90">
        <f t="shared" si="108"/>
        <v>0</v>
      </c>
      <c r="AP30" s="90">
        <f t="shared" si="108"/>
        <v>0</v>
      </c>
      <c r="AQ30" s="90">
        <f t="shared" si="108"/>
        <v>0</v>
      </c>
      <c r="AR30" s="90">
        <f t="shared" si="108"/>
        <v>0</v>
      </c>
      <c r="AS30" s="90">
        <f t="shared" si="108"/>
        <v>0</v>
      </c>
      <c r="AT30" s="90">
        <f t="shared" si="108"/>
        <v>0</v>
      </c>
      <c r="AU30" s="90">
        <f t="shared" si="108"/>
        <v>0</v>
      </c>
      <c r="AV30" s="90">
        <f t="shared" si="108"/>
        <v>0</v>
      </c>
      <c r="AW30" s="90">
        <f t="shared" si="108"/>
        <v>0</v>
      </c>
      <c r="AX30" s="90">
        <f t="shared" si="108"/>
        <v>0</v>
      </c>
      <c r="AY30" s="90">
        <f t="shared" si="108"/>
        <v>0</v>
      </c>
      <c r="AZ30" s="90">
        <f t="shared" si="108"/>
        <v>0</v>
      </c>
      <c r="BA30" s="90">
        <f t="shared" si="108"/>
        <v>0</v>
      </c>
      <c r="BB30" s="90">
        <f t="shared" si="108"/>
        <v>0</v>
      </c>
      <c r="BC30" s="90">
        <f t="shared" si="108"/>
        <v>0</v>
      </c>
      <c r="BD30" s="90">
        <f t="shared" si="108"/>
        <v>0</v>
      </c>
      <c r="BE30" s="90">
        <f t="shared" ref="BE30:DN30" si="109">BE33+BE36</f>
        <v>0</v>
      </c>
      <c r="BF30" s="90">
        <f t="shared" si="109"/>
        <v>0</v>
      </c>
      <c r="BG30" s="90">
        <f t="shared" si="109"/>
        <v>0</v>
      </c>
      <c r="BH30" s="90">
        <f t="shared" si="109"/>
        <v>0</v>
      </c>
      <c r="BI30" s="90">
        <f t="shared" si="109"/>
        <v>0</v>
      </c>
      <c r="BJ30" s="90">
        <f t="shared" si="109"/>
        <v>0</v>
      </c>
      <c r="BK30" s="90">
        <f t="shared" si="109"/>
        <v>0</v>
      </c>
      <c r="BL30" s="90">
        <f t="shared" si="109"/>
        <v>0</v>
      </c>
      <c r="BM30" s="90">
        <f t="shared" si="109"/>
        <v>0</v>
      </c>
      <c r="BN30" s="90">
        <f t="shared" si="109"/>
        <v>0</v>
      </c>
      <c r="BO30" s="90">
        <f t="shared" si="109"/>
        <v>0</v>
      </c>
      <c r="BP30" s="90">
        <f t="shared" si="109"/>
        <v>0</v>
      </c>
      <c r="BQ30" s="90">
        <f t="shared" si="109"/>
        <v>0</v>
      </c>
      <c r="BR30" s="90">
        <f t="shared" si="109"/>
        <v>0</v>
      </c>
      <c r="BS30" s="90">
        <f t="shared" si="109"/>
        <v>0</v>
      </c>
      <c r="BT30" s="90">
        <f t="shared" si="109"/>
        <v>0</v>
      </c>
      <c r="BU30" s="90">
        <f t="shared" si="109"/>
        <v>0</v>
      </c>
      <c r="BV30" s="90">
        <f t="shared" si="109"/>
        <v>0</v>
      </c>
      <c r="BW30" s="90">
        <f t="shared" si="109"/>
        <v>0</v>
      </c>
      <c r="BX30" s="90">
        <f t="shared" si="109"/>
        <v>0</v>
      </c>
      <c r="BY30" s="90">
        <f t="shared" si="109"/>
        <v>0</v>
      </c>
      <c r="BZ30" s="90">
        <f t="shared" si="109"/>
        <v>0</v>
      </c>
      <c r="CA30" s="90">
        <f t="shared" si="109"/>
        <v>0</v>
      </c>
      <c r="CB30" s="90">
        <f t="shared" si="109"/>
        <v>0</v>
      </c>
      <c r="CC30" s="90">
        <f t="shared" si="109"/>
        <v>0</v>
      </c>
      <c r="CD30" s="90">
        <f t="shared" si="109"/>
        <v>0</v>
      </c>
      <c r="CE30" s="90">
        <f t="shared" si="109"/>
        <v>0</v>
      </c>
      <c r="CF30" s="90">
        <f t="shared" si="109"/>
        <v>0</v>
      </c>
      <c r="CG30" s="90">
        <f t="shared" si="109"/>
        <v>0</v>
      </c>
      <c r="CH30" s="90">
        <f t="shared" si="109"/>
        <v>0</v>
      </c>
      <c r="CI30" s="90">
        <f t="shared" si="109"/>
        <v>0</v>
      </c>
      <c r="CJ30" s="90">
        <f t="shared" si="109"/>
        <v>0</v>
      </c>
      <c r="CK30" s="90">
        <f t="shared" si="109"/>
        <v>0</v>
      </c>
      <c r="CL30" s="90">
        <f t="shared" si="109"/>
        <v>0</v>
      </c>
      <c r="CM30" s="90">
        <f t="shared" si="109"/>
        <v>0</v>
      </c>
      <c r="CN30" s="90">
        <f t="shared" si="109"/>
        <v>0</v>
      </c>
      <c r="CO30" s="90">
        <f t="shared" si="109"/>
        <v>0</v>
      </c>
      <c r="CP30" s="90">
        <f t="shared" si="109"/>
        <v>0</v>
      </c>
      <c r="CQ30" s="90">
        <f t="shared" si="109"/>
        <v>0</v>
      </c>
      <c r="CR30" s="90">
        <f t="shared" si="109"/>
        <v>0</v>
      </c>
      <c r="CS30" s="90">
        <f t="shared" si="109"/>
        <v>0</v>
      </c>
      <c r="CT30" s="90">
        <f t="shared" si="109"/>
        <v>0</v>
      </c>
      <c r="CU30" s="90">
        <f t="shared" si="109"/>
        <v>0</v>
      </c>
      <c r="CV30" s="90">
        <f t="shared" si="109"/>
        <v>0</v>
      </c>
      <c r="CW30" s="90">
        <f t="shared" si="109"/>
        <v>0</v>
      </c>
      <c r="CX30" s="90">
        <f t="shared" si="109"/>
        <v>0</v>
      </c>
      <c r="CY30" s="90">
        <f t="shared" si="109"/>
        <v>0</v>
      </c>
      <c r="CZ30" s="90">
        <f t="shared" si="109"/>
        <v>0</v>
      </c>
      <c r="DA30" s="90">
        <f t="shared" si="109"/>
        <v>0</v>
      </c>
      <c r="DB30" s="90">
        <f t="shared" si="109"/>
        <v>0</v>
      </c>
      <c r="DC30" s="90">
        <f t="shared" si="109"/>
        <v>0</v>
      </c>
      <c r="DD30" s="90">
        <f t="shared" si="109"/>
        <v>0</v>
      </c>
      <c r="DE30" s="90">
        <f t="shared" si="109"/>
        <v>0</v>
      </c>
      <c r="DF30" s="90">
        <f t="shared" si="109"/>
        <v>0</v>
      </c>
      <c r="DG30" s="90">
        <f t="shared" si="109"/>
        <v>0</v>
      </c>
      <c r="DH30" s="90">
        <f t="shared" si="109"/>
        <v>0</v>
      </c>
      <c r="DI30" s="90">
        <f t="shared" si="109"/>
        <v>0</v>
      </c>
      <c r="DJ30" s="90">
        <f t="shared" si="109"/>
        <v>0</v>
      </c>
      <c r="DK30" s="90">
        <f t="shared" si="109"/>
        <v>0</v>
      </c>
      <c r="DL30" s="90">
        <f t="shared" si="109"/>
        <v>0</v>
      </c>
      <c r="DM30" s="90">
        <f t="shared" si="109"/>
        <v>0</v>
      </c>
      <c r="DN30" s="90">
        <f t="shared" si="109"/>
        <v>0</v>
      </c>
      <c r="DO30" s="90">
        <f t="shared" ref="DO30:DR30" si="110">DO33+DO36</f>
        <v>0</v>
      </c>
      <c r="DP30" s="90">
        <f t="shared" si="110"/>
        <v>0</v>
      </c>
      <c r="DQ30" s="90">
        <f t="shared" si="110"/>
        <v>0</v>
      </c>
      <c r="DR30" s="90">
        <f t="shared" si="110"/>
        <v>0</v>
      </c>
    </row>
    <row r="31" spans="1:122" s="171" customFormat="1" hidden="1" outlineLevel="1">
      <c r="A31" s="91" t="s">
        <v>117</v>
      </c>
      <c r="B31" s="91" t="s">
        <v>111</v>
      </c>
      <c r="C31" s="92">
        <f>SUMIF('Расчёт (кг)'!$A:$A,C$15,'Расчёт (кг)'!$AR:$AR)</f>
        <v>0</v>
      </c>
      <c r="D31" s="92">
        <f>SUMIF('Расчёт (кг)'!$A:$A,D$15,'Расчёт (кг)'!$AR:$AR)</f>
        <v>0</v>
      </c>
      <c r="E31" s="92">
        <f>SUMIF('Расчёт (кг)'!$A:$A,E$15,'Расчёт (кг)'!$AR:$AR)</f>
        <v>0</v>
      </c>
      <c r="F31" s="92">
        <f>SUMIF('Расчёт (кг)'!$A:$A,F$15,'Расчёт (кг)'!$AR:$AR)</f>
        <v>0</v>
      </c>
      <c r="G31" s="92">
        <f>SUMIF('Расчёт (кг)'!$A:$A,G$15,'Расчёт (кг)'!$AR:$AR)</f>
        <v>0</v>
      </c>
      <c r="H31" s="92">
        <f>SUMIF('Расчёт (кг)'!$A:$A,H$15,'Расчёт (кг)'!$AR:$AR)</f>
        <v>0</v>
      </c>
      <c r="I31" s="92">
        <f>SUMIF('Расчёт (кг)'!$A:$A,I$15,'Расчёт (кг)'!$AR:$AR)</f>
        <v>0</v>
      </c>
      <c r="J31" s="92">
        <f>SUMIF('Расчёт (кг)'!$A:$A,J$15,'Расчёт (кг)'!$AR:$AR)</f>
        <v>0</v>
      </c>
      <c r="K31" s="92">
        <f>SUMIF('Расчёт (кг)'!$A:$A,K$15,'Расчёт (кг)'!$AR:$AR)</f>
        <v>0</v>
      </c>
      <c r="L31" s="92">
        <f>SUMIF('Расчёт (кг)'!$A:$A,L$15,'Расчёт (кг)'!$AR:$AR)</f>
        <v>0</v>
      </c>
      <c r="M31" s="92">
        <f>SUMIF('Расчёт (кг)'!$A:$A,M$15,'Расчёт (кг)'!$AR:$AR)</f>
        <v>0</v>
      </c>
      <c r="N31" s="92">
        <f>SUMIF('Расчёт (кг)'!$A:$A,N$15,'Расчёт (кг)'!$AR:$AR)</f>
        <v>0</v>
      </c>
      <c r="O31" s="92">
        <f>SUMIF('Расчёт (кг)'!$A:$A,O$15,'Расчёт (кг)'!$AR:$AR)</f>
        <v>0</v>
      </c>
      <c r="P31" s="92">
        <f>SUMIF('Расчёт (кг)'!$A:$A,P$15,'Расчёт (кг)'!$AR:$AR)</f>
        <v>0</v>
      </c>
      <c r="Q31" s="92">
        <f>SUMIF('Расчёт (кг)'!$A:$A,Q$15,'Расчёт (кг)'!$AR:$AR)</f>
        <v>0</v>
      </c>
      <c r="R31" s="92">
        <f>SUMIF('Расчёт (кг)'!$A:$A,R$15,'Расчёт (кг)'!$AR:$AR)</f>
        <v>0</v>
      </c>
      <c r="S31" s="92">
        <f>SUMIF('Расчёт (кг)'!$A:$A,S$15,'Расчёт (кг)'!$AR:$AR)</f>
        <v>0</v>
      </c>
      <c r="T31" s="92">
        <f>SUMIF('Расчёт (кг)'!$A:$A,T$15,'Расчёт (кг)'!$AR:$AR)</f>
        <v>0</v>
      </c>
      <c r="U31" s="92">
        <f>SUMIF('Расчёт (кг)'!$A:$A,U$15,'Расчёт (кг)'!$AR:$AR)</f>
        <v>0</v>
      </c>
      <c r="V31" s="92">
        <f>SUMIF('Расчёт (кг)'!$A:$A,V$15,'Расчёт (кг)'!$AR:$AR)</f>
        <v>0</v>
      </c>
      <c r="W31" s="92">
        <f>SUMIF('Расчёт (кг)'!$A:$A,W$15,'Расчёт (кг)'!$AR:$AR)</f>
        <v>0</v>
      </c>
      <c r="X31" s="92">
        <f>SUMIF('Расчёт (кг)'!$A:$A,X$15,'Расчёт (кг)'!$AR:$AR)</f>
        <v>0</v>
      </c>
      <c r="Y31" s="92">
        <f>SUMIF('Расчёт (кг)'!$A:$A,Y$15,'Расчёт (кг)'!$AR:$AR)</f>
        <v>0</v>
      </c>
      <c r="Z31" s="92">
        <f>SUMIF('Расчёт (кг)'!$A:$A,Z$15,'Расчёт (кг)'!$AR:$AR)</f>
        <v>0</v>
      </c>
      <c r="AA31" s="92">
        <f>SUMIF('Расчёт (кг)'!$A:$A,AA$15,'Расчёт (кг)'!$AR:$AR)</f>
        <v>0</v>
      </c>
      <c r="AB31" s="92">
        <f>SUMIF('Расчёт (кг)'!$A:$A,AB$15,'Расчёт (кг)'!$AR:$AR)</f>
        <v>0</v>
      </c>
      <c r="AC31" s="92">
        <f>SUMIF('Расчёт (кг)'!$A:$A,AC$15,'Расчёт (кг)'!$AR:$AR)</f>
        <v>0</v>
      </c>
      <c r="AD31" s="92">
        <f>SUMIF('Расчёт (кг)'!$A:$A,AD$15,'Расчёт (кг)'!$AR:$AR)</f>
        <v>0</v>
      </c>
      <c r="AE31" s="92">
        <f>SUMIF('Расчёт (кг)'!$A:$A,AE$15,'Расчёт (кг)'!$AR:$AR)</f>
        <v>0</v>
      </c>
      <c r="AF31" s="92">
        <f>SUMIF('Расчёт (кг)'!$A:$A,AF$15,'Расчёт (кг)'!$AR:$AR)</f>
        <v>0</v>
      </c>
      <c r="AG31" s="92">
        <f>SUMIF('Расчёт (кг)'!$A:$A,AG$15,'Расчёт (кг)'!$AR:$AR)</f>
        <v>0</v>
      </c>
      <c r="AH31" s="92">
        <f>SUMIF('Расчёт (кг)'!$A:$A,AH$15,'Расчёт (кг)'!$AR:$AR)</f>
        <v>0</v>
      </c>
      <c r="AI31" s="92">
        <f>SUMIF('Расчёт (кг)'!$A:$A,AI$15,'Расчёт (кг)'!$AR:$AR)</f>
        <v>0</v>
      </c>
      <c r="AJ31" s="92">
        <f>SUMIF('Расчёт (кг)'!$A:$A,AJ$15,'Расчёт (кг)'!$AR:$AR)</f>
        <v>0</v>
      </c>
      <c r="AK31" s="92">
        <f>SUMIF('Расчёт (кг)'!$A:$A,AK$15,'Расчёт (кг)'!$AR:$AR)</f>
        <v>0</v>
      </c>
      <c r="AL31" s="92">
        <f>SUMIF('Расчёт (кг)'!$A:$A,AL$15,'Расчёт (кг)'!$AR:$AR)</f>
        <v>0</v>
      </c>
      <c r="AM31" s="92">
        <f>SUMIF('Расчёт (кг)'!$A:$A,AM$15,'Расчёт (кг)'!$AR:$AR)</f>
        <v>0</v>
      </c>
      <c r="AN31" s="92">
        <f>SUMIF('Расчёт (кг)'!$A:$A,AN$15,'Расчёт (кг)'!$AR:$AR)</f>
        <v>0</v>
      </c>
      <c r="AO31" s="92">
        <f>SUMIF('Расчёт (кг)'!$A:$A,AO$15,'Расчёт (кг)'!$AR:$AR)</f>
        <v>0</v>
      </c>
      <c r="AP31" s="92">
        <f>SUMIF('Расчёт (кг)'!$A:$A,AP$15,'Расчёт (кг)'!$AR:$AR)</f>
        <v>0</v>
      </c>
      <c r="AQ31" s="92">
        <f>SUMIF('Расчёт (кг)'!$A:$A,AQ$15,'Расчёт (кг)'!$AR:$AR)</f>
        <v>0</v>
      </c>
      <c r="AR31" s="92">
        <f>SUMIF('Расчёт (кг)'!$A:$A,AR$15,'Расчёт (кг)'!$AR:$AR)</f>
        <v>0</v>
      </c>
      <c r="AS31" s="92">
        <f>SUMIF('Расчёт (кг)'!$A:$A,AS$15,'Расчёт (кг)'!$AR:$AR)</f>
        <v>0</v>
      </c>
      <c r="AT31" s="92">
        <f>SUMIF('Расчёт (кг)'!$A:$A,AT$15,'Расчёт (кг)'!$AR:$AR)</f>
        <v>0</v>
      </c>
      <c r="AU31" s="92">
        <f>SUMIF('Расчёт (кг)'!$A:$A,AU$15,'Расчёт (кг)'!$AR:$AR)</f>
        <v>0</v>
      </c>
      <c r="AV31" s="92">
        <f>SUMIF('Расчёт (кг)'!$A:$A,AV$15,'Расчёт (кг)'!$AR:$AR)</f>
        <v>0</v>
      </c>
      <c r="AW31" s="92">
        <f>SUMIF('Расчёт (кг)'!$A:$A,AW$15,'Расчёт (кг)'!$AR:$AR)</f>
        <v>0</v>
      </c>
      <c r="AX31" s="92">
        <f>SUMIF('Расчёт (кг)'!$A:$A,AX$15,'Расчёт (кг)'!$AR:$AR)</f>
        <v>0</v>
      </c>
      <c r="AY31" s="92">
        <f>SUMIF('Расчёт (кг)'!$A:$A,AY$15,'Расчёт (кг)'!$AR:$AR)</f>
        <v>0</v>
      </c>
      <c r="AZ31" s="92">
        <f>SUMIF('Расчёт (кг)'!$A:$A,AZ$15,'Расчёт (кг)'!$AR:$AR)</f>
        <v>0</v>
      </c>
      <c r="BA31" s="92">
        <f>SUMIF('Расчёт (кг)'!$A:$A,BA$15,'Расчёт (кг)'!$AR:$AR)</f>
        <v>0</v>
      </c>
      <c r="BB31" s="92">
        <f>SUMIF('Расчёт (кг)'!$A:$A,BB$15,'Расчёт (кг)'!$AR:$AR)</f>
        <v>0</v>
      </c>
      <c r="BC31" s="92">
        <f>SUMIF('Расчёт (кг)'!$A:$A,BC$15,'Расчёт (кг)'!$AR:$AR)</f>
        <v>0</v>
      </c>
      <c r="BD31" s="92">
        <f>SUMIF('Расчёт (кг)'!$A:$A,BD$15,'Расчёт (кг)'!$AR:$AR)</f>
        <v>0</v>
      </c>
      <c r="BE31" s="92">
        <f>SUMIF('Расчёт (кг)'!$A:$A,BE$15,'Расчёт (кг)'!$AR:$AR)</f>
        <v>0</v>
      </c>
      <c r="BF31" s="92">
        <f>SUMIF('Расчёт (кг)'!$A:$A,BF$15,'Расчёт (кг)'!$AR:$AR)</f>
        <v>0</v>
      </c>
      <c r="BG31" s="92">
        <f>SUMIF('Расчёт (кг)'!$A:$A,BG$15,'Расчёт (кг)'!$AR:$AR)</f>
        <v>0</v>
      </c>
      <c r="BH31" s="92">
        <f>SUMIF('Расчёт (кг)'!$A:$A,BH$15,'Расчёт (кг)'!$AR:$AR)</f>
        <v>0</v>
      </c>
      <c r="BI31" s="92">
        <f>SUMIF('Расчёт (кг)'!$A:$A,BI$15,'Расчёт (кг)'!$AR:$AR)</f>
        <v>0</v>
      </c>
      <c r="BJ31" s="92">
        <f>SUMIF('Расчёт (кг)'!$A:$A,BJ$15,'Расчёт (кг)'!$AR:$AR)</f>
        <v>0</v>
      </c>
      <c r="BK31" s="92">
        <f>SUMIF('Расчёт (кг)'!$A:$A,BK$15,'Расчёт (кг)'!$AR:$AR)</f>
        <v>0</v>
      </c>
      <c r="BL31" s="92">
        <f>SUMIF('Расчёт (кг)'!$A:$A,BL$15,'Расчёт (кг)'!$AR:$AR)</f>
        <v>0</v>
      </c>
      <c r="BM31" s="92">
        <f>SUMIF('Расчёт (кг)'!$A:$A,BM$15,'Расчёт (кг)'!$AR:$AR)</f>
        <v>0</v>
      </c>
      <c r="BN31" s="92">
        <f>SUMIF('Расчёт (кг)'!$A:$A,BN$15,'Расчёт (кг)'!$AR:$AR)</f>
        <v>0</v>
      </c>
      <c r="BO31" s="92">
        <f>SUMIF('Расчёт (кг)'!$A:$A,BO$15,'Расчёт (кг)'!$AR:$AR)</f>
        <v>0</v>
      </c>
      <c r="BP31" s="92">
        <f>SUMIF('Расчёт (кг)'!$A:$A,BP$15,'Расчёт (кг)'!$AR:$AR)</f>
        <v>0</v>
      </c>
      <c r="BQ31" s="92">
        <f>SUMIF('Расчёт (кг)'!$A:$A,BQ$15,'Расчёт (кг)'!$AR:$AR)</f>
        <v>0</v>
      </c>
      <c r="BR31" s="92">
        <f>SUMIF('Расчёт (кг)'!$A:$A,BR$15,'Расчёт (кг)'!$AR:$AR)</f>
        <v>0</v>
      </c>
      <c r="BS31" s="92">
        <f>SUMIF('Расчёт (кг)'!$A:$A,BS$15,'Расчёт (кг)'!$AR:$AR)</f>
        <v>0</v>
      </c>
      <c r="BT31" s="92">
        <f>SUMIF('Расчёт (кг)'!$A:$A,BT$15,'Расчёт (кг)'!$AR:$AR)</f>
        <v>0</v>
      </c>
      <c r="BU31" s="92">
        <f>SUMIF('Расчёт (кг)'!$A:$A,BU$15,'Расчёт (кг)'!$AR:$AR)</f>
        <v>0</v>
      </c>
      <c r="BV31" s="92">
        <f>SUMIF('Расчёт (кг)'!$A:$A,BV$15,'Расчёт (кг)'!$AR:$AR)</f>
        <v>0</v>
      </c>
      <c r="BW31" s="92">
        <f>SUMIF('Расчёт (кг)'!$A:$A,BW$15,'Расчёт (кг)'!$AR:$AR)</f>
        <v>0</v>
      </c>
      <c r="BX31" s="92">
        <f>SUMIF('Расчёт (кг)'!$A:$A,BX$15,'Расчёт (кг)'!$AR:$AR)</f>
        <v>0</v>
      </c>
      <c r="BY31" s="92">
        <f>SUMIF('Расчёт (кг)'!$A:$A,BY$15,'Расчёт (кг)'!$AR:$AR)</f>
        <v>0</v>
      </c>
      <c r="BZ31" s="92">
        <f>SUMIF('Расчёт (кг)'!$A:$A,BZ$15,'Расчёт (кг)'!$AR:$AR)</f>
        <v>0</v>
      </c>
      <c r="CA31" s="92">
        <f>SUMIF('Расчёт (кг)'!$A:$A,CA$15,'Расчёт (кг)'!$AR:$AR)</f>
        <v>0</v>
      </c>
      <c r="CB31" s="92">
        <f>SUMIF('Расчёт (кг)'!$A:$A,CB$15,'Расчёт (кг)'!$AR:$AR)</f>
        <v>0</v>
      </c>
      <c r="CC31" s="92">
        <f>SUMIF('Расчёт (кг)'!$A:$A,CC$15,'Расчёт (кг)'!$AR:$AR)</f>
        <v>0</v>
      </c>
      <c r="CD31" s="92">
        <f>SUMIF('Расчёт (кг)'!$A:$A,CD$15,'Расчёт (кг)'!$AR:$AR)</f>
        <v>0</v>
      </c>
      <c r="CE31" s="92">
        <f>SUMIF('Расчёт (кг)'!$A:$A,CE$15,'Расчёт (кг)'!$AR:$AR)</f>
        <v>0</v>
      </c>
      <c r="CF31" s="92">
        <f>SUMIF('Расчёт (кг)'!$A:$A,CF$15,'Расчёт (кг)'!$AR:$AR)</f>
        <v>0</v>
      </c>
      <c r="CG31" s="92">
        <f>SUMIF('Расчёт (кг)'!$A:$A,CG$15,'Расчёт (кг)'!$AR:$AR)</f>
        <v>0</v>
      </c>
      <c r="CH31" s="92">
        <f>SUMIF('Расчёт (кг)'!$A:$A,CH$15,'Расчёт (кг)'!$AR:$AR)</f>
        <v>0</v>
      </c>
      <c r="CI31" s="92">
        <f>SUMIF('Расчёт (кг)'!$A:$A,CI$15,'Расчёт (кг)'!$AR:$AR)</f>
        <v>0</v>
      </c>
      <c r="CJ31" s="92">
        <f>SUMIF('Расчёт (кг)'!$A:$A,CJ$15,'Расчёт (кг)'!$AR:$AR)</f>
        <v>0</v>
      </c>
      <c r="CK31" s="92">
        <f>SUMIF('Расчёт (кг)'!$A:$A,CK$15,'Расчёт (кг)'!$AR:$AR)</f>
        <v>0</v>
      </c>
      <c r="CL31" s="92">
        <f>SUMIF('Расчёт (кг)'!$A:$A,CL$15,'Расчёт (кг)'!$AR:$AR)</f>
        <v>0</v>
      </c>
      <c r="CM31" s="92">
        <f>SUMIF('Расчёт (кг)'!$A:$A,CM$15,'Расчёт (кг)'!$AR:$AR)</f>
        <v>0</v>
      </c>
      <c r="CN31" s="92">
        <f>SUMIF('Расчёт (кг)'!$A:$A,CN$15,'Расчёт (кг)'!$AR:$AR)</f>
        <v>0</v>
      </c>
      <c r="CO31" s="92">
        <f>SUMIF('Расчёт (кг)'!$A:$A,CO$15,'Расчёт (кг)'!$AR:$AR)</f>
        <v>0</v>
      </c>
      <c r="CP31" s="92">
        <f>SUMIF('Расчёт (кг)'!$A:$A,CP$15,'Расчёт (кг)'!$AR:$AR)</f>
        <v>0</v>
      </c>
      <c r="CQ31" s="92">
        <f>SUMIF('Расчёт (кг)'!$A:$A,CQ$15,'Расчёт (кг)'!$AR:$AR)</f>
        <v>0</v>
      </c>
      <c r="CR31" s="92">
        <f>SUMIF('Расчёт (кг)'!$A:$A,CR$15,'Расчёт (кг)'!$AR:$AR)</f>
        <v>0</v>
      </c>
      <c r="CS31" s="92">
        <f>SUMIF('Расчёт (кг)'!$A:$A,CS$15,'Расчёт (кг)'!$AR:$AR)</f>
        <v>0</v>
      </c>
      <c r="CT31" s="92">
        <f>SUMIF('Расчёт (кг)'!$A:$A,CT$15,'Расчёт (кг)'!$AR:$AR)</f>
        <v>0</v>
      </c>
      <c r="CU31" s="92">
        <f>SUMIF('Расчёт (кг)'!$A:$A,CU$15,'Расчёт (кг)'!$AR:$AR)</f>
        <v>0</v>
      </c>
      <c r="CV31" s="92">
        <f>SUMIF('Расчёт (кг)'!$A:$A,CV$15,'Расчёт (кг)'!$AR:$AR)</f>
        <v>0</v>
      </c>
      <c r="CW31" s="92">
        <f>SUMIF('Расчёт (кг)'!$A:$A,CW$15,'Расчёт (кг)'!$AR:$AR)</f>
        <v>0</v>
      </c>
      <c r="CX31" s="92">
        <f>SUMIF('Расчёт (кг)'!$A:$A,CX$15,'Расчёт (кг)'!$AR:$AR)</f>
        <v>0</v>
      </c>
      <c r="CY31" s="92">
        <f>SUMIF('Расчёт (кг)'!$A:$A,CY$15,'Расчёт (кг)'!$AR:$AR)</f>
        <v>0</v>
      </c>
      <c r="CZ31" s="92">
        <f>SUMIF('Расчёт (кг)'!$A:$A,CZ$15,'Расчёт (кг)'!$AR:$AR)</f>
        <v>0</v>
      </c>
      <c r="DA31" s="92">
        <f>SUMIF('Расчёт (кг)'!$A:$A,DA$15,'Расчёт (кг)'!$AR:$AR)</f>
        <v>0</v>
      </c>
      <c r="DB31" s="92">
        <f>SUMIF('Расчёт (кг)'!$A:$A,DB$15,'Расчёт (кг)'!$AR:$AR)</f>
        <v>0</v>
      </c>
      <c r="DC31" s="92">
        <f>SUMIF('Расчёт (кг)'!$A:$A,DC$15,'Расчёт (кг)'!$AR:$AR)</f>
        <v>0</v>
      </c>
      <c r="DD31" s="92">
        <f>SUMIF('Расчёт (кг)'!$A:$A,DD$15,'Расчёт (кг)'!$AR:$AR)</f>
        <v>0</v>
      </c>
      <c r="DE31" s="92">
        <f>SUMIF('Расчёт (кг)'!$A:$A,DE$15,'Расчёт (кг)'!$AR:$AR)</f>
        <v>0</v>
      </c>
      <c r="DF31" s="92">
        <f>SUMIF('Расчёт (кг)'!$A:$A,DF$15,'Расчёт (кг)'!$AR:$AR)</f>
        <v>0</v>
      </c>
      <c r="DG31" s="92">
        <f>SUMIF('Расчёт (кг)'!$A:$A,DG$15,'Расчёт (кг)'!$AR:$AR)</f>
        <v>0</v>
      </c>
      <c r="DH31" s="92">
        <f>SUMIF('Расчёт (кг)'!$A:$A,DH$15,'Расчёт (кг)'!$AR:$AR)</f>
        <v>0</v>
      </c>
      <c r="DI31" s="92">
        <f>SUMIF('Расчёт (кг)'!$A:$A,DI$15,'Расчёт (кг)'!$AR:$AR)</f>
        <v>0</v>
      </c>
      <c r="DJ31" s="92">
        <f>SUMIF('Расчёт (кг)'!$A:$A,DJ$15,'Расчёт (кг)'!$AR:$AR)</f>
        <v>0</v>
      </c>
      <c r="DK31" s="92">
        <f>SUMIF('Расчёт (кг)'!$A:$A,DK$15,'Расчёт (кг)'!$AR:$AR)</f>
        <v>0</v>
      </c>
      <c r="DL31" s="92">
        <f>SUMIF('Расчёт (кг)'!$A:$A,DL$15,'Расчёт (кг)'!$AR:$AR)</f>
        <v>0</v>
      </c>
      <c r="DM31" s="92">
        <f>SUMIF('Расчёт (кг)'!$A:$A,DM$15,'Расчёт (кг)'!$AR:$AR)</f>
        <v>0</v>
      </c>
      <c r="DN31" s="92">
        <f>SUMIF('Расчёт (кг)'!$A:$A,DN$15,'Расчёт (кг)'!$AR:$AR)</f>
        <v>0</v>
      </c>
      <c r="DO31" s="92">
        <f>SUMIF('Расчёт (кг)'!$A:$A,DO$15,'Расчёт (кг)'!$AR:$AR)</f>
        <v>0</v>
      </c>
      <c r="DP31" s="92">
        <f>SUMIF('Расчёт (кг)'!$A:$A,DP$15,'Расчёт (кг)'!$AR:$AR)</f>
        <v>0</v>
      </c>
      <c r="DQ31" s="92">
        <f>SUMIF('Расчёт (кг)'!$A:$A,DQ$15,'Расчёт (кг)'!$AR:$AR)</f>
        <v>0</v>
      </c>
      <c r="DR31" s="92">
        <f>SUMIF('Расчёт (кг)'!$A:$A,DR$15,'Расчёт (кг)'!$AR:$AR)</f>
        <v>0</v>
      </c>
    </row>
    <row r="32" spans="1:122" s="171" customFormat="1" hidden="1" outlineLevel="1">
      <c r="A32" s="93" t="s">
        <v>117</v>
      </c>
      <c r="B32" s="93" t="s">
        <v>112</v>
      </c>
      <c r="C32" s="94" t="e">
        <f>INDEX(Тарифы!$1:$1048576,MATCH($A32,Тарифы!$A:$A,0),MATCH(VLOOKUP(C$15,'Расчёт (кг)'!$A:$C,3,0),Тарифы!$2:$2,0))*C31</f>
        <v>#N/A</v>
      </c>
      <c r="D32" s="94" t="e">
        <f>INDEX(Тарифы!$1:$1048576,MATCH($A32,Тарифы!$A:$A,0),MATCH(VLOOKUP(D$15,'Расчёт (кг)'!$A:$C,3,0),Тарифы!$2:$2,0))*D31</f>
        <v>#N/A</v>
      </c>
      <c r="E32" s="94" t="e">
        <f>INDEX(Тарифы!$1:$1048576,MATCH($A32,Тарифы!$A:$A,0),MATCH(VLOOKUP(E$15,'Расчёт (кг)'!$A:$C,3,0),Тарифы!$2:$2,0))*E31</f>
        <v>#N/A</v>
      </c>
      <c r="F32" s="94" t="e">
        <f>INDEX(Тарифы!$1:$1048576,MATCH($A32,Тарифы!$A:$A,0),MATCH(VLOOKUP(F$15,'Расчёт (кг)'!$A:$C,3,0),Тарифы!$2:$2,0))*F31</f>
        <v>#N/A</v>
      </c>
      <c r="G32" s="94" t="e">
        <f>INDEX(Тарифы!$1:$1048576,MATCH($A32,Тарифы!$A:$A,0),MATCH(VLOOKUP(G$15,'Расчёт (кг)'!$A:$C,3,0),Тарифы!$2:$2,0))*G31</f>
        <v>#N/A</v>
      </c>
      <c r="H32" s="94" t="e">
        <f>INDEX(Тарифы!$1:$1048576,MATCH($A32,Тарифы!$A:$A,0),MATCH(VLOOKUP(H$15,'Расчёт (кг)'!$A:$C,3,0),Тарифы!$2:$2,0))*H31</f>
        <v>#N/A</v>
      </c>
      <c r="I32" s="94" t="e">
        <f>INDEX(Тарифы!$1:$1048576,MATCH($A32,Тарифы!$A:$A,0),MATCH(VLOOKUP(I$15,'Расчёт (кг)'!$A:$C,3,0),Тарифы!$2:$2,0))*I31</f>
        <v>#N/A</v>
      </c>
      <c r="J32" s="94" t="e">
        <f>INDEX(Тарифы!$1:$1048576,MATCH($A32,Тарифы!$A:$A,0),MATCH(VLOOKUP(J$15,'Расчёт (кг)'!$A:$C,3,0),Тарифы!$2:$2,0))*J31</f>
        <v>#N/A</v>
      </c>
      <c r="K32" s="94" t="e">
        <f>INDEX(Тарифы!$1:$1048576,MATCH($A32,Тарифы!$A:$A,0),MATCH(VLOOKUP(K$15,'Расчёт (кг)'!$A:$C,3,0),Тарифы!$2:$2,0))*K31</f>
        <v>#N/A</v>
      </c>
      <c r="L32" s="94" t="e">
        <f>INDEX(Тарифы!$1:$1048576,MATCH($A32,Тарифы!$A:$A,0),MATCH(VLOOKUP(L$15,'Расчёт (кг)'!$A:$C,3,0),Тарифы!$2:$2,0))*L31</f>
        <v>#N/A</v>
      </c>
      <c r="M32" s="94" t="e">
        <f>INDEX(Тарифы!$1:$1048576,MATCH($A32,Тарифы!$A:$A,0),MATCH(VLOOKUP(M$15,'Расчёт (кг)'!$A:$C,3,0),Тарифы!$2:$2,0))*M31</f>
        <v>#N/A</v>
      </c>
      <c r="N32" s="94" t="e">
        <f>INDEX(Тарифы!$1:$1048576,MATCH($A32,Тарифы!$A:$A,0),MATCH(VLOOKUP(N$15,'Расчёт (кг)'!$A:$C,3,0),Тарифы!$2:$2,0))*N31</f>
        <v>#N/A</v>
      </c>
      <c r="O32" s="94" t="e">
        <f>INDEX(Тарифы!$1:$1048576,MATCH($A32,Тарифы!$A:$A,0),MATCH(VLOOKUP(O$15,'Расчёт (кг)'!$A:$C,3,0),Тарифы!$2:$2,0))*O31</f>
        <v>#N/A</v>
      </c>
      <c r="P32" s="94" t="e">
        <f>INDEX(Тарифы!$1:$1048576,MATCH($A32,Тарифы!$A:$A,0),MATCH(VLOOKUP(P$15,'Расчёт (кг)'!$A:$C,3,0),Тарифы!$2:$2,0))*P31</f>
        <v>#N/A</v>
      </c>
      <c r="Q32" s="94" t="e">
        <f>INDEX(Тарифы!$1:$1048576,MATCH($A32,Тарифы!$A:$A,0),MATCH(VLOOKUP(Q$15,'Расчёт (кг)'!$A:$C,3,0),Тарифы!$2:$2,0))*Q31</f>
        <v>#N/A</v>
      </c>
      <c r="R32" s="94" t="e">
        <f>INDEX(Тарифы!$1:$1048576,MATCH($A32,Тарифы!$A:$A,0),MATCH(VLOOKUP(R$15,'Расчёт (кг)'!$A:$C,3,0),Тарифы!$2:$2,0))*R31</f>
        <v>#N/A</v>
      </c>
      <c r="S32" s="94" t="e">
        <f>INDEX(Тарифы!$1:$1048576,MATCH($A32,Тарифы!$A:$A,0),MATCH(VLOOKUP(S$15,'Расчёт (кг)'!$A:$C,3,0),Тарифы!$2:$2,0))*S31</f>
        <v>#N/A</v>
      </c>
      <c r="T32" s="94" t="e">
        <f>INDEX(Тарифы!$1:$1048576,MATCH($A32,Тарифы!$A:$A,0),MATCH(VLOOKUP(T$15,'Расчёт (кг)'!$A:$C,3,0),Тарифы!$2:$2,0))*T31</f>
        <v>#N/A</v>
      </c>
      <c r="U32" s="94" t="e">
        <f>INDEX(Тарифы!$1:$1048576,MATCH($A32,Тарифы!$A:$A,0),MATCH(VLOOKUP(U$15,'Расчёт (кг)'!$A:$C,3,0),Тарифы!$2:$2,0))*U31</f>
        <v>#N/A</v>
      </c>
      <c r="V32" s="94" t="e">
        <f>INDEX(Тарифы!$1:$1048576,MATCH($A32,Тарифы!$A:$A,0),MATCH(VLOOKUP(V$15,'Расчёт (кг)'!$A:$C,3,0),Тарифы!$2:$2,0))*V31</f>
        <v>#N/A</v>
      </c>
      <c r="W32" s="94" t="e">
        <f>INDEX(Тарифы!$1:$1048576,MATCH($A32,Тарифы!$A:$A,0),MATCH(VLOOKUP(W$15,'Расчёт (кг)'!$A:$C,3,0),Тарифы!$2:$2,0))*W31</f>
        <v>#N/A</v>
      </c>
      <c r="X32" s="94" t="e">
        <f>INDEX(Тарифы!$1:$1048576,MATCH($A32,Тарифы!$A:$A,0),MATCH(VLOOKUP(X$15,'Расчёт (кг)'!$A:$C,3,0),Тарифы!$2:$2,0))*X31</f>
        <v>#N/A</v>
      </c>
      <c r="Y32" s="94" t="e">
        <f>INDEX(Тарифы!$1:$1048576,MATCH($A32,Тарифы!$A:$A,0),MATCH(VLOOKUP(Y$15,'Расчёт (кг)'!$A:$C,3,0),Тарифы!$2:$2,0))*Y31</f>
        <v>#N/A</v>
      </c>
      <c r="Z32" s="94" t="e">
        <f>INDEX(Тарифы!$1:$1048576,MATCH($A32,Тарифы!$A:$A,0),MATCH(VLOOKUP(Z$15,'Расчёт (кг)'!$A:$C,3,0),Тарифы!$2:$2,0))*Z31</f>
        <v>#N/A</v>
      </c>
      <c r="AA32" s="94" t="e">
        <f>INDEX(Тарифы!$1:$1048576,MATCH($A32,Тарифы!$A:$A,0),MATCH(VLOOKUP(AA$15,'Расчёт (кг)'!$A:$C,3,0),Тарифы!$2:$2,0))*AA31</f>
        <v>#N/A</v>
      </c>
      <c r="AB32" s="94" t="e">
        <f>INDEX(Тарифы!$1:$1048576,MATCH($A32,Тарифы!$A:$A,0),MATCH(VLOOKUP(AB$15,'Расчёт (кг)'!$A:$C,3,0),Тарифы!$2:$2,0))*AB31</f>
        <v>#N/A</v>
      </c>
      <c r="AC32" s="94" t="e">
        <f>INDEX(Тарифы!$1:$1048576,MATCH($A32,Тарифы!$A:$A,0),MATCH(VLOOKUP(AC$15,'Расчёт (кг)'!$A:$C,3,0),Тарифы!$2:$2,0))*AC31</f>
        <v>#N/A</v>
      </c>
      <c r="AD32" s="94" t="e">
        <f>INDEX(Тарифы!$1:$1048576,MATCH($A32,Тарифы!$A:$A,0),MATCH(VLOOKUP(AD$15,'Расчёт (кг)'!$A:$C,3,0),Тарифы!$2:$2,0))*AD31</f>
        <v>#N/A</v>
      </c>
      <c r="AE32" s="94" t="e">
        <f>INDEX(Тарифы!$1:$1048576,MATCH($A32,Тарифы!$A:$A,0),MATCH(VLOOKUP(AE$15,'Расчёт (кг)'!$A:$C,3,0),Тарифы!$2:$2,0))*AE31</f>
        <v>#N/A</v>
      </c>
      <c r="AF32" s="94" t="e">
        <f>INDEX(Тарифы!$1:$1048576,MATCH($A32,Тарифы!$A:$A,0),MATCH(VLOOKUP(AF$15,'Расчёт (кг)'!$A:$C,3,0),Тарифы!$2:$2,0))*AF31</f>
        <v>#N/A</v>
      </c>
      <c r="AG32" s="94" t="e">
        <f>INDEX(Тарифы!$1:$1048576,MATCH($A32,Тарифы!$A:$A,0),MATCH(VLOOKUP(AG$15,'Расчёт (кг)'!$A:$C,3,0),Тарифы!$2:$2,0))*AG31</f>
        <v>#N/A</v>
      </c>
      <c r="AH32" s="94" t="e">
        <f>INDEX(Тарифы!$1:$1048576,MATCH($A32,Тарифы!$A:$A,0),MATCH(VLOOKUP(AH$15,'Расчёт (кг)'!$A:$C,3,0),Тарифы!$2:$2,0))*AH31</f>
        <v>#N/A</v>
      </c>
      <c r="AI32" s="94" t="e">
        <f>INDEX(Тарифы!$1:$1048576,MATCH($A32,Тарифы!$A:$A,0),MATCH(VLOOKUP(AI$15,'Расчёт (кг)'!$A:$C,3,0),Тарифы!$2:$2,0))*AI31</f>
        <v>#N/A</v>
      </c>
      <c r="AJ32" s="94" t="e">
        <f>INDEX(Тарифы!$1:$1048576,MATCH($A32,Тарифы!$A:$A,0),MATCH(VLOOKUP(AJ$15,'Расчёт (кг)'!$A:$C,3,0),Тарифы!$2:$2,0))*AJ31</f>
        <v>#N/A</v>
      </c>
      <c r="AK32" s="94" t="e">
        <f>INDEX(Тарифы!$1:$1048576,MATCH($A32,Тарифы!$A:$A,0),MATCH(VLOOKUP(AK$15,'Расчёт (кг)'!$A:$C,3,0),Тарифы!$2:$2,0))*AK31</f>
        <v>#N/A</v>
      </c>
      <c r="AL32" s="94" t="e">
        <f>INDEX(Тарифы!$1:$1048576,MATCH($A32,Тарифы!$A:$A,0),MATCH(VLOOKUP(AL$15,'Расчёт (кг)'!$A:$C,3,0),Тарифы!$2:$2,0))*AL31</f>
        <v>#N/A</v>
      </c>
      <c r="AM32" s="94" t="e">
        <f>INDEX(Тарифы!$1:$1048576,MATCH($A32,Тарифы!$A:$A,0),MATCH(VLOOKUP(AM$15,'Расчёт (кг)'!$A:$C,3,0),Тарифы!$2:$2,0))*AM31</f>
        <v>#N/A</v>
      </c>
      <c r="AN32" s="94" t="e">
        <f>INDEX(Тарифы!$1:$1048576,MATCH($A32,Тарифы!$A:$A,0),MATCH(VLOOKUP(AN$15,'Расчёт (кг)'!$A:$C,3,0),Тарифы!$2:$2,0))*AN31</f>
        <v>#N/A</v>
      </c>
      <c r="AO32" s="94" t="e">
        <f>INDEX(Тарифы!$1:$1048576,MATCH($A32,Тарифы!$A:$A,0),MATCH(VLOOKUP(AO$15,'Расчёт (кг)'!$A:$C,3,0),Тарифы!$2:$2,0))*AO31</f>
        <v>#N/A</v>
      </c>
      <c r="AP32" s="94" t="e">
        <f>INDEX(Тарифы!$1:$1048576,MATCH($A32,Тарифы!$A:$A,0),MATCH(VLOOKUP(AP$15,'Расчёт (кг)'!$A:$C,3,0),Тарифы!$2:$2,0))*AP31</f>
        <v>#N/A</v>
      </c>
      <c r="AQ32" s="94" t="e">
        <f>INDEX(Тарифы!$1:$1048576,MATCH($A32,Тарифы!$A:$A,0),MATCH(VLOOKUP(AQ$15,'Расчёт (кг)'!$A:$C,3,0),Тарифы!$2:$2,0))*AQ31</f>
        <v>#N/A</v>
      </c>
      <c r="AR32" s="94" t="e">
        <f>INDEX(Тарифы!$1:$1048576,MATCH($A32,Тарифы!$A:$A,0),MATCH(VLOOKUP(AR$15,'Расчёт (кг)'!$A:$C,3,0),Тарифы!$2:$2,0))*AR31</f>
        <v>#N/A</v>
      </c>
      <c r="AS32" s="94" t="e">
        <f>INDEX(Тарифы!$1:$1048576,MATCH($A32,Тарифы!$A:$A,0),MATCH(VLOOKUP(AS$15,'Расчёт (кг)'!$A:$C,3,0),Тарифы!$2:$2,0))*AS31</f>
        <v>#N/A</v>
      </c>
      <c r="AT32" s="94" t="e">
        <f>INDEX(Тарифы!$1:$1048576,MATCH($A32,Тарифы!$A:$A,0),MATCH(VLOOKUP(AT$15,'Расчёт (кг)'!$A:$C,3,0),Тарифы!$2:$2,0))*AT31</f>
        <v>#N/A</v>
      </c>
      <c r="AU32" s="94" t="e">
        <f>INDEX(Тарифы!$1:$1048576,MATCH($A32,Тарифы!$A:$A,0),MATCH(VLOOKUP(AU$15,'Расчёт (кг)'!$A:$C,3,0),Тарифы!$2:$2,0))*AU31</f>
        <v>#N/A</v>
      </c>
      <c r="AV32" s="94" t="e">
        <f>INDEX(Тарифы!$1:$1048576,MATCH($A32,Тарифы!$A:$A,0),MATCH(VLOOKUP(AV$15,'Расчёт (кг)'!$A:$C,3,0),Тарифы!$2:$2,0))*AV31</f>
        <v>#N/A</v>
      </c>
      <c r="AW32" s="94" t="e">
        <f>INDEX(Тарифы!$1:$1048576,MATCH($A32,Тарифы!$A:$A,0),MATCH(VLOOKUP(AW$15,'Расчёт (кг)'!$A:$C,3,0),Тарифы!$2:$2,0))*AW31</f>
        <v>#N/A</v>
      </c>
      <c r="AX32" s="94" t="e">
        <f>INDEX(Тарифы!$1:$1048576,MATCH($A32,Тарифы!$A:$A,0),MATCH(VLOOKUP(AX$15,'Расчёт (кг)'!$A:$C,3,0),Тарифы!$2:$2,0))*AX31</f>
        <v>#N/A</v>
      </c>
      <c r="AY32" s="94" t="e">
        <f>INDEX(Тарифы!$1:$1048576,MATCH($A32,Тарифы!$A:$A,0),MATCH(VLOOKUP(AY$15,'Расчёт (кг)'!$A:$C,3,0),Тарифы!$2:$2,0))*AY31</f>
        <v>#N/A</v>
      </c>
      <c r="AZ32" s="94" t="e">
        <f>INDEX(Тарифы!$1:$1048576,MATCH($A32,Тарифы!$A:$A,0),MATCH(VLOOKUP(AZ$15,'Расчёт (кг)'!$A:$C,3,0),Тарифы!$2:$2,0))*AZ31</f>
        <v>#N/A</v>
      </c>
      <c r="BA32" s="94" t="e">
        <f>INDEX(Тарифы!$1:$1048576,MATCH($A32,Тарифы!$A:$A,0),MATCH(VLOOKUP(BA$15,'Расчёт (кг)'!$A:$C,3,0),Тарифы!$2:$2,0))*BA31</f>
        <v>#N/A</v>
      </c>
      <c r="BB32" s="94" t="e">
        <f>INDEX(Тарифы!$1:$1048576,MATCH($A32,Тарифы!$A:$A,0),MATCH(VLOOKUP(BB$15,'Расчёт (кг)'!$A:$C,3,0),Тарифы!$2:$2,0))*BB31</f>
        <v>#N/A</v>
      </c>
      <c r="BC32" s="94" t="e">
        <f>INDEX(Тарифы!$1:$1048576,MATCH($A32,Тарифы!$A:$A,0),MATCH(VLOOKUP(BC$15,'Расчёт (кг)'!$A:$C,3,0),Тарифы!$2:$2,0))*BC31</f>
        <v>#N/A</v>
      </c>
      <c r="BD32" s="94" t="e">
        <f>INDEX(Тарифы!$1:$1048576,MATCH($A32,Тарифы!$A:$A,0),MATCH(VLOOKUP(BD$15,'Расчёт (кг)'!$A:$C,3,0),Тарифы!$2:$2,0))*BD31</f>
        <v>#N/A</v>
      </c>
      <c r="BE32" s="94" t="e">
        <f>INDEX(Тарифы!$1:$1048576,MATCH($A32,Тарифы!$A:$A,0),MATCH(VLOOKUP(BE$15,'Расчёт (кг)'!$A:$C,3,0),Тарифы!$2:$2,0))*BE31</f>
        <v>#N/A</v>
      </c>
      <c r="BF32" s="94" t="e">
        <f>INDEX(Тарифы!$1:$1048576,MATCH($A32,Тарифы!$A:$A,0),MATCH(VLOOKUP(BF$15,'Расчёт (кг)'!$A:$C,3,0),Тарифы!$2:$2,0))*BF31</f>
        <v>#N/A</v>
      </c>
      <c r="BG32" s="94" t="e">
        <f>INDEX(Тарифы!$1:$1048576,MATCH($A32,Тарифы!$A:$A,0),MATCH(VLOOKUP(BG$15,'Расчёт (кг)'!$A:$C,3,0),Тарифы!$2:$2,0))*BG31</f>
        <v>#N/A</v>
      </c>
      <c r="BH32" s="94" t="e">
        <f>INDEX(Тарифы!$1:$1048576,MATCH($A32,Тарифы!$A:$A,0),MATCH(VLOOKUP(BH$15,'Расчёт (кг)'!$A:$C,3,0),Тарифы!$2:$2,0))*BH31</f>
        <v>#N/A</v>
      </c>
      <c r="BI32" s="94" t="e">
        <f>INDEX(Тарифы!$1:$1048576,MATCH($A32,Тарифы!$A:$A,0),MATCH(VLOOKUP(BI$15,'Расчёт (кг)'!$A:$C,3,0),Тарифы!$2:$2,0))*BI31</f>
        <v>#N/A</v>
      </c>
      <c r="BJ32" s="94" t="e">
        <f>INDEX(Тарифы!$1:$1048576,MATCH($A32,Тарифы!$A:$A,0),MATCH(VLOOKUP(BJ$15,'Расчёт (кг)'!$A:$C,3,0),Тарифы!$2:$2,0))*BJ31</f>
        <v>#N/A</v>
      </c>
      <c r="BK32" s="94" t="e">
        <f>INDEX(Тарифы!$1:$1048576,MATCH($A32,Тарифы!$A:$A,0),MATCH(VLOOKUP(BK$15,'Расчёт (кг)'!$A:$C,3,0),Тарифы!$2:$2,0))*BK31</f>
        <v>#N/A</v>
      </c>
      <c r="BL32" s="94" t="e">
        <f>INDEX(Тарифы!$1:$1048576,MATCH($A32,Тарифы!$A:$A,0),MATCH(VLOOKUP(BL$15,'Расчёт (кг)'!$A:$C,3,0),Тарифы!$2:$2,0))*BL31</f>
        <v>#N/A</v>
      </c>
      <c r="BM32" s="94" t="e">
        <f>INDEX(Тарифы!$1:$1048576,MATCH($A32,Тарифы!$A:$A,0),MATCH(VLOOKUP(BM$15,'Расчёт (кг)'!$A:$C,3,0),Тарифы!$2:$2,0))*BM31</f>
        <v>#N/A</v>
      </c>
      <c r="BN32" s="94" t="e">
        <f>INDEX(Тарифы!$1:$1048576,MATCH($A32,Тарифы!$A:$A,0),MATCH(VLOOKUP(BN$15,'Расчёт (кг)'!$A:$C,3,0),Тарифы!$2:$2,0))*BN31</f>
        <v>#N/A</v>
      </c>
      <c r="BO32" s="94" t="e">
        <f>INDEX(Тарифы!$1:$1048576,MATCH($A32,Тарифы!$A:$A,0),MATCH(VLOOKUP(BO$15,'Расчёт (кг)'!$A:$C,3,0),Тарифы!$2:$2,0))*BO31</f>
        <v>#N/A</v>
      </c>
      <c r="BP32" s="94" t="e">
        <f>INDEX(Тарифы!$1:$1048576,MATCH($A32,Тарифы!$A:$A,0),MATCH(VLOOKUP(BP$15,'Расчёт (кг)'!$A:$C,3,0),Тарифы!$2:$2,0))*BP31</f>
        <v>#N/A</v>
      </c>
      <c r="BQ32" s="94" t="e">
        <f>INDEX(Тарифы!$1:$1048576,MATCH($A32,Тарифы!$A:$A,0),MATCH(VLOOKUP(BQ$15,'Расчёт (кг)'!$A:$C,3,0),Тарифы!$2:$2,0))*BQ31</f>
        <v>#N/A</v>
      </c>
      <c r="BR32" s="94" t="e">
        <f>INDEX(Тарифы!$1:$1048576,MATCH($A32,Тарифы!$A:$A,0),MATCH(VLOOKUP(BR$15,'Расчёт (кг)'!$A:$C,3,0),Тарифы!$2:$2,0))*BR31</f>
        <v>#N/A</v>
      </c>
      <c r="BS32" s="94" t="e">
        <f>INDEX(Тарифы!$1:$1048576,MATCH($A32,Тарифы!$A:$A,0),MATCH(VLOOKUP(BS$15,'Расчёт (кг)'!$A:$C,3,0),Тарифы!$2:$2,0))*BS31</f>
        <v>#N/A</v>
      </c>
      <c r="BT32" s="94" t="e">
        <f>INDEX(Тарифы!$1:$1048576,MATCH($A32,Тарифы!$A:$A,0),MATCH(VLOOKUP(BT$15,'Расчёт (кг)'!$A:$C,3,0),Тарифы!$2:$2,0))*BT31</f>
        <v>#N/A</v>
      </c>
      <c r="BU32" s="94" t="e">
        <f>INDEX(Тарифы!$1:$1048576,MATCH($A32,Тарифы!$A:$A,0),MATCH(VLOOKUP(BU$15,'Расчёт (кг)'!$A:$C,3,0),Тарифы!$2:$2,0))*BU31</f>
        <v>#N/A</v>
      </c>
      <c r="BV32" s="94" t="e">
        <f>INDEX(Тарифы!$1:$1048576,MATCH($A32,Тарифы!$A:$A,0),MATCH(VLOOKUP(BV$15,'Расчёт (кг)'!$A:$C,3,0),Тарифы!$2:$2,0))*BV31</f>
        <v>#N/A</v>
      </c>
      <c r="BW32" s="94" t="e">
        <f>INDEX(Тарифы!$1:$1048576,MATCH($A32,Тарифы!$A:$A,0),MATCH(VLOOKUP(BW$15,'Расчёт (кг)'!$A:$C,3,0),Тарифы!$2:$2,0))*BW31</f>
        <v>#N/A</v>
      </c>
      <c r="BX32" s="94" t="e">
        <f>INDEX(Тарифы!$1:$1048576,MATCH($A32,Тарифы!$A:$A,0),MATCH(VLOOKUP(BX$15,'Расчёт (кг)'!$A:$C,3,0),Тарифы!$2:$2,0))*BX31</f>
        <v>#N/A</v>
      </c>
      <c r="BY32" s="94" t="e">
        <f>INDEX(Тарифы!$1:$1048576,MATCH($A32,Тарифы!$A:$A,0),MATCH(VLOOKUP(BY$15,'Расчёт (кг)'!$A:$C,3,0),Тарифы!$2:$2,0))*BY31</f>
        <v>#N/A</v>
      </c>
      <c r="BZ32" s="94" t="e">
        <f>INDEX(Тарифы!$1:$1048576,MATCH($A32,Тарифы!$A:$A,0),MATCH(VLOOKUP(BZ$15,'Расчёт (кг)'!$A:$C,3,0),Тарифы!$2:$2,0))*BZ31</f>
        <v>#N/A</v>
      </c>
      <c r="CA32" s="94" t="e">
        <f>INDEX(Тарифы!$1:$1048576,MATCH($A32,Тарифы!$A:$A,0),MATCH(VLOOKUP(CA$15,'Расчёт (кг)'!$A:$C,3,0),Тарифы!$2:$2,0))*CA31</f>
        <v>#N/A</v>
      </c>
      <c r="CB32" s="94" t="e">
        <f>INDEX(Тарифы!$1:$1048576,MATCH($A32,Тарифы!$A:$A,0),MATCH(VLOOKUP(CB$15,'Расчёт (кг)'!$A:$C,3,0),Тарифы!$2:$2,0))*CB31</f>
        <v>#N/A</v>
      </c>
      <c r="CC32" s="94" t="e">
        <f>INDEX(Тарифы!$1:$1048576,MATCH($A32,Тарифы!$A:$A,0),MATCH(VLOOKUP(CC$15,'Расчёт (кг)'!$A:$C,3,0),Тарифы!$2:$2,0))*CC31</f>
        <v>#N/A</v>
      </c>
      <c r="CD32" s="94" t="e">
        <f>INDEX(Тарифы!$1:$1048576,MATCH($A32,Тарифы!$A:$A,0),MATCH(VLOOKUP(CD$15,'Расчёт (кг)'!$A:$C,3,0),Тарифы!$2:$2,0))*CD31</f>
        <v>#N/A</v>
      </c>
      <c r="CE32" s="94" t="e">
        <f>INDEX(Тарифы!$1:$1048576,MATCH($A32,Тарифы!$A:$A,0),MATCH(VLOOKUP(CE$15,'Расчёт (кг)'!$A:$C,3,0),Тарифы!$2:$2,0))*CE31</f>
        <v>#N/A</v>
      </c>
      <c r="CF32" s="94" t="e">
        <f>INDEX(Тарифы!$1:$1048576,MATCH($A32,Тарифы!$A:$A,0),MATCH(VLOOKUP(CF$15,'Расчёт (кг)'!$A:$C,3,0),Тарифы!$2:$2,0))*CF31</f>
        <v>#N/A</v>
      </c>
      <c r="CG32" s="94" t="e">
        <f>INDEX(Тарифы!$1:$1048576,MATCH($A32,Тарифы!$A:$A,0),MATCH(VLOOKUP(CG$15,'Расчёт (кг)'!$A:$C,3,0),Тарифы!$2:$2,0))*CG31</f>
        <v>#N/A</v>
      </c>
      <c r="CH32" s="94" t="e">
        <f>INDEX(Тарифы!$1:$1048576,MATCH($A32,Тарифы!$A:$A,0),MATCH(VLOOKUP(CH$15,'Расчёт (кг)'!$A:$C,3,0),Тарифы!$2:$2,0))*CH31</f>
        <v>#N/A</v>
      </c>
      <c r="CI32" s="94" t="e">
        <f>INDEX(Тарифы!$1:$1048576,MATCH($A32,Тарифы!$A:$A,0),MATCH(VLOOKUP(CI$15,'Расчёт (кг)'!$A:$C,3,0),Тарифы!$2:$2,0))*CI31</f>
        <v>#N/A</v>
      </c>
      <c r="CJ32" s="94" t="e">
        <f>INDEX(Тарифы!$1:$1048576,MATCH($A32,Тарифы!$A:$A,0),MATCH(VLOOKUP(CJ$15,'Расчёт (кг)'!$A:$C,3,0),Тарифы!$2:$2,0))*CJ31</f>
        <v>#N/A</v>
      </c>
      <c r="CK32" s="94" t="e">
        <f>INDEX(Тарифы!$1:$1048576,MATCH($A32,Тарифы!$A:$A,0),MATCH(VLOOKUP(CK$15,'Расчёт (кг)'!$A:$C,3,0),Тарифы!$2:$2,0))*CK31</f>
        <v>#N/A</v>
      </c>
      <c r="CL32" s="94" t="e">
        <f>INDEX(Тарифы!$1:$1048576,MATCH($A32,Тарифы!$A:$A,0),MATCH(VLOOKUP(CL$15,'Расчёт (кг)'!$A:$C,3,0),Тарифы!$2:$2,0))*CL31</f>
        <v>#N/A</v>
      </c>
      <c r="CM32" s="94" t="e">
        <f>INDEX(Тарифы!$1:$1048576,MATCH($A32,Тарифы!$A:$A,0),MATCH(VLOOKUP(CM$15,'Расчёт (кг)'!$A:$C,3,0),Тарифы!$2:$2,0))*CM31</f>
        <v>#N/A</v>
      </c>
      <c r="CN32" s="94" t="e">
        <f>INDEX(Тарифы!$1:$1048576,MATCH($A32,Тарифы!$A:$A,0),MATCH(VLOOKUP(CN$15,'Расчёт (кг)'!$A:$C,3,0),Тарифы!$2:$2,0))*CN31</f>
        <v>#N/A</v>
      </c>
      <c r="CO32" s="94" t="e">
        <f>INDEX(Тарифы!$1:$1048576,MATCH($A32,Тарифы!$A:$A,0),MATCH(VLOOKUP(CO$15,'Расчёт (кг)'!$A:$C,3,0),Тарифы!$2:$2,0))*CO31</f>
        <v>#N/A</v>
      </c>
      <c r="CP32" s="94" t="e">
        <f>INDEX(Тарифы!$1:$1048576,MATCH($A32,Тарифы!$A:$A,0),MATCH(VLOOKUP(CP$15,'Расчёт (кг)'!$A:$C,3,0),Тарифы!$2:$2,0))*CP31</f>
        <v>#N/A</v>
      </c>
      <c r="CQ32" s="94" t="e">
        <f>INDEX(Тарифы!$1:$1048576,MATCH($A32,Тарифы!$A:$A,0),MATCH(VLOOKUP(CQ$15,'Расчёт (кг)'!$A:$C,3,0),Тарифы!$2:$2,0))*CQ31</f>
        <v>#N/A</v>
      </c>
      <c r="CR32" s="94" t="e">
        <f>INDEX(Тарифы!$1:$1048576,MATCH($A32,Тарифы!$A:$A,0),MATCH(VLOOKUP(CR$15,'Расчёт (кг)'!$A:$C,3,0),Тарифы!$2:$2,0))*CR31</f>
        <v>#N/A</v>
      </c>
      <c r="CS32" s="94" t="e">
        <f>INDEX(Тарифы!$1:$1048576,MATCH($A32,Тарифы!$A:$A,0),MATCH(VLOOKUP(CS$15,'Расчёт (кг)'!$A:$C,3,0),Тарифы!$2:$2,0))*CS31</f>
        <v>#N/A</v>
      </c>
      <c r="CT32" s="94" t="e">
        <f>INDEX(Тарифы!$1:$1048576,MATCH($A32,Тарифы!$A:$A,0),MATCH(VLOOKUP(CT$15,'Расчёт (кг)'!$A:$C,3,0),Тарифы!$2:$2,0))*CT31</f>
        <v>#N/A</v>
      </c>
      <c r="CU32" s="94" t="e">
        <f>INDEX(Тарифы!$1:$1048576,MATCH($A32,Тарифы!$A:$A,0),MATCH(VLOOKUP(CU$15,'Расчёт (кг)'!$A:$C,3,0),Тарифы!$2:$2,0))*CU31</f>
        <v>#N/A</v>
      </c>
      <c r="CV32" s="94" t="e">
        <f>INDEX(Тарифы!$1:$1048576,MATCH($A32,Тарифы!$A:$A,0),MATCH(VLOOKUP(CV$15,'Расчёт (кг)'!$A:$C,3,0),Тарифы!$2:$2,0))*CV31</f>
        <v>#N/A</v>
      </c>
      <c r="CW32" s="94" t="e">
        <f>INDEX(Тарифы!$1:$1048576,MATCH($A32,Тарифы!$A:$A,0),MATCH(VLOOKUP(CW$15,'Расчёт (кг)'!$A:$C,3,0),Тарифы!$2:$2,0))*CW31</f>
        <v>#N/A</v>
      </c>
      <c r="CX32" s="94" t="e">
        <f>INDEX(Тарифы!$1:$1048576,MATCH($A32,Тарифы!$A:$A,0),MATCH(VLOOKUP(CX$15,'Расчёт (кг)'!$A:$C,3,0),Тарифы!$2:$2,0))*CX31</f>
        <v>#N/A</v>
      </c>
      <c r="CY32" s="94" t="e">
        <f>INDEX(Тарифы!$1:$1048576,MATCH($A32,Тарифы!$A:$A,0),MATCH(VLOOKUP(CY$15,'Расчёт (кг)'!$A:$C,3,0),Тарифы!$2:$2,0))*CY31</f>
        <v>#N/A</v>
      </c>
      <c r="CZ32" s="94" t="e">
        <f>INDEX(Тарифы!$1:$1048576,MATCH($A32,Тарифы!$A:$A,0),MATCH(VLOOKUP(CZ$15,'Расчёт (кг)'!$A:$C,3,0),Тарифы!$2:$2,0))*CZ31</f>
        <v>#N/A</v>
      </c>
      <c r="DA32" s="94" t="e">
        <f>INDEX(Тарифы!$1:$1048576,MATCH($A32,Тарифы!$A:$A,0),MATCH(VLOOKUP(DA$15,'Расчёт (кг)'!$A:$C,3,0),Тарифы!$2:$2,0))*DA31</f>
        <v>#N/A</v>
      </c>
      <c r="DB32" s="94" t="e">
        <f>INDEX(Тарифы!$1:$1048576,MATCH($A32,Тарифы!$A:$A,0),MATCH(VLOOKUP(DB$15,'Расчёт (кг)'!$A:$C,3,0),Тарифы!$2:$2,0))*DB31</f>
        <v>#N/A</v>
      </c>
      <c r="DC32" s="94" t="e">
        <f>INDEX(Тарифы!$1:$1048576,MATCH($A32,Тарифы!$A:$A,0),MATCH(VLOOKUP(DC$15,'Расчёт (кг)'!$A:$C,3,0),Тарифы!$2:$2,0))*DC31</f>
        <v>#N/A</v>
      </c>
      <c r="DD32" s="94" t="e">
        <f>INDEX(Тарифы!$1:$1048576,MATCH($A32,Тарифы!$A:$A,0),MATCH(VLOOKUP(DD$15,'Расчёт (кг)'!$A:$C,3,0),Тарифы!$2:$2,0))*DD31</f>
        <v>#N/A</v>
      </c>
      <c r="DE32" s="94" t="e">
        <f>INDEX(Тарифы!$1:$1048576,MATCH($A32,Тарифы!$A:$A,0),MATCH(VLOOKUP(DE$15,'Расчёт (кг)'!$A:$C,3,0),Тарифы!$2:$2,0))*DE31</f>
        <v>#N/A</v>
      </c>
      <c r="DF32" s="94" t="e">
        <f>INDEX(Тарифы!$1:$1048576,MATCH($A32,Тарифы!$A:$A,0),MATCH(VLOOKUP(DF$15,'Расчёт (кг)'!$A:$C,3,0),Тарифы!$2:$2,0))*DF31</f>
        <v>#N/A</v>
      </c>
      <c r="DG32" s="94" t="e">
        <f>INDEX(Тарифы!$1:$1048576,MATCH($A32,Тарифы!$A:$A,0),MATCH(VLOOKUP(DG$15,'Расчёт (кг)'!$A:$C,3,0),Тарифы!$2:$2,0))*DG31</f>
        <v>#N/A</v>
      </c>
      <c r="DH32" s="94" t="e">
        <f>INDEX(Тарифы!$1:$1048576,MATCH($A32,Тарифы!$A:$A,0),MATCH(VLOOKUP(DH$15,'Расчёт (кг)'!$A:$C,3,0),Тарифы!$2:$2,0))*DH31</f>
        <v>#N/A</v>
      </c>
      <c r="DI32" s="94" t="e">
        <f>INDEX(Тарифы!$1:$1048576,MATCH($A32,Тарифы!$A:$A,0),MATCH(VLOOKUP(DI$15,'Расчёт (кг)'!$A:$C,3,0),Тарифы!$2:$2,0))*DI31</f>
        <v>#N/A</v>
      </c>
      <c r="DJ32" s="94" t="e">
        <f>INDEX(Тарифы!$1:$1048576,MATCH($A32,Тарифы!$A:$A,0),MATCH(VLOOKUP(DJ$15,'Расчёт (кг)'!$A:$C,3,0),Тарифы!$2:$2,0))*DJ31</f>
        <v>#N/A</v>
      </c>
      <c r="DK32" s="94" t="e">
        <f>INDEX(Тарифы!$1:$1048576,MATCH($A32,Тарифы!$A:$A,0),MATCH(VLOOKUP(DK$15,'Расчёт (кг)'!$A:$C,3,0),Тарифы!$2:$2,0))*DK31</f>
        <v>#N/A</v>
      </c>
      <c r="DL32" s="94" t="e">
        <f>INDEX(Тарифы!$1:$1048576,MATCH($A32,Тарифы!$A:$A,0),MATCH(VLOOKUP(DL$15,'Расчёт (кг)'!$A:$C,3,0),Тарифы!$2:$2,0))*DL31</f>
        <v>#N/A</v>
      </c>
      <c r="DM32" s="94" t="e">
        <f>INDEX(Тарифы!$1:$1048576,MATCH($A32,Тарифы!$A:$A,0),MATCH(VLOOKUP(DM$15,'Расчёт (кг)'!$A:$C,3,0),Тарифы!$2:$2,0))*DM31</f>
        <v>#N/A</v>
      </c>
      <c r="DN32" s="94" t="e">
        <f>INDEX(Тарифы!$1:$1048576,MATCH($A32,Тарифы!$A:$A,0),MATCH(VLOOKUP(DN$15,'Расчёт (кг)'!$A:$C,3,0),Тарифы!$2:$2,0))*DN31</f>
        <v>#N/A</v>
      </c>
      <c r="DO32" s="94" t="e">
        <f>INDEX(Тарифы!$1:$1048576,MATCH($A32,Тарифы!$A:$A,0),MATCH(VLOOKUP(DO$15,'Расчёт (кг)'!$A:$C,3,0),Тарифы!$2:$2,0))*DO31</f>
        <v>#N/A</v>
      </c>
      <c r="DP32" s="94" t="e">
        <f>INDEX(Тарифы!$1:$1048576,MATCH($A32,Тарифы!$A:$A,0),MATCH(VLOOKUP(DP$15,'Расчёт (кг)'!$A:$C,3,0),Тарифы!$2:$2,0))*DP31</f>
        <v>#N/A</v>
      </c>
      <c r="DQ32" s="94" t="e">
        <f>INDEX(Тарифы!$1:$1048576,MATCH($A32,Тарифы!$A:$A,0),MATCH(VLOOKUP(DQ$15,'Расчёт (кг)'!$A:$C,3,0),Тарифы!$2:$2,0))*DQ31</f>
        <v>#N/A</v>
      </c>
      <c r="DR32" s="94" t="e">
        <f>INDEX(Тарифы!$1:$1048576,MATCH($A32,Тарифы!$A:$A,0),MATCH(VLOOKUP(DR$15,'Расчёт (кг)'!$A:$C,3,0),Тарифы!$2:$2,0))*DR31</f>
        <v>#N/A</v>
      </c>
    </row>
    <row r="33" spans="1:122" s="171" customFormat="1" hidden="1" outlineLevel="1">
      <c r="A33" s="93" t="s">
        <v>117</v>
      </c>
      <c r="B33" s="93" t="s">
        <v>113</v>
      </c>
      <c r="C33" s="94">
        <f>SUMIF('Расчёт (ТН)'!$A:$A,C$15,'Расчёт (ТН)'!$AR:$AR)</f>
        <v>0</v>
      </c>
      <c r="D33" s="94">
        <f>SUMIF('Расчёт (ТН)'!$A:$A,D$15,'Расчёт (ТН)'!$AR:$AR)</f>
        <v>0</v>
      </c>
      <c r="E33" s="94">
        <f>SUMIF('Расчёт (ТН)'!$A:$A,E$15,'Расчёт (ТН)'!$AR:$AR)</f>
        <v>0</v>
      </c>
      <c r="F33" s="94">
        <f>SUMIF('Расчёт (ТН)'!$A:$A,F$15,'Расчёт (ТН)'!$AR:$AR)</f>
        <v>0</v>
      </c>
      <c r="G33" s="94">
        <f>SUMIF('Расчёт (ТН)'!$A:$A,G$15,'Расчёт (ТН)'!$AR:$AR)</f>
        <v>0</v>
      </c>
      <c r="H33" s="94">
        <f>SUMIF('Расчёт (ТН)'!$A:$A,H$15,'Расчёт (ТН)'!$AR:$AR)</f>
        <v>0</v>
      </c>
      <c r="I33" s="94">
        <f>SUMIF('Расчёт (ТН)'!$A:$A,I$15,'Расчёт (ТН)'!$AR:$AR)</f>
        <v>0</v>
      </c>
      <c r="J33" s="94">
        <f>SUMIF('Расчёт (ТН)'!$A:$A,J$15,'Расчёт (ТН)'!$AR:$AR)</f>
        <v>0</v>
      </c>
      <c r="K33" s="94">
        <f>SUMIF('Расчёт (ТН)'!$A:$A,K$15,'Расчёт (ТН)'!$AR:$AR)</f>
        <v>0</v>
      </c>
      <c r="L33" s="94">
        <f>SUMIF('Расчёт (ТН)'!$A:$A,L$15,'Расчёт (ТН)'!$AR:$AR)</f>
        <v>0</v>
      </c>
      <c r="M33" s="94">
        <f>SUMIF('Расчёт (ТН)'!$A:$A,M$15,'Расчёт (ТН)'!$AR:$AR)</f>
        <v>0</v>
      </c>
      <c r="N33" s="94">
        <f>SUMIF('Расчёт (ТН)'!$A:$A,N$15,'Расчёт (ТН)'!$AR:$AR)</f>
        <v>0</v>
      </c>
      <c r="O33" s="94">
        <f>SUMIF('Расчёт (ТН)'!$A:$A,O$15,'Расчёт (ТН)'!$AR:$AR)</f>
        <v>0</v>
      </c>
      <c r="P33" s="94">
        <f>SUMIF('Расчёт (ТН)'!$A:$A,P$15,'Расчёт (ТН)'!$AR:$AR)</f>
        <v>0</v>
      </c>
      <c r="Q33" s="94">
        <f>SUMIF('Расчёт (ТН)'!$A:$A,Q$15,'Расчёт (ТН)'!$AR:$AR)</f>
        <v>0</v>
      </c>
      <c r="R33" s="94">
        <f>SUMIF('Расчёт (ТН)'!$A:$A,R$15,'Расчёт (ТН)'!$AR:$AR)</f>
        <v>0</v>
      </c>
      <c r="S33" s="94">
        <f>SUMIF('Расчёт (ТН)'!$A:$A,S$15,'Расчёт (ТН)'!$AR:$AR)</f>
        <v>0</v>
      </c>
      <c r="T33" s="94">
        <f>SUMIF('Расчёт (ТН)'!$A:$A,T$15,'Расчёт (ТН)'!$AR:$AR)</f>
        <v>0</v>
      </c>
      <c r="U33" s="94">
        <f>SUMIF('Расчёт (ТН)'!$A:$A,U$15,'Расчёт (ТН)'!$AR:$AR)</f>
        <v>0</v>
      </c>
      <c r="V33" s="94">
        <f>SUMIF('Расчёт (ТН)'!$A:$A,V$15,'Расчёт (ТН)'!$AR:$AR)</f>
        <v>0</v>
      </c>
      <c r="W33" s="94">
        <f>SUMIF('Расчёт (ТН)'!$A:$A,W$15,'Расчёт (ТН)'!$AR:$AR)</f>
        <v>0</v>
      </c>
      <c r="X33" s="94">
        <f>SUMIF('Расчёт (ТН)'!$A:$A,X$15,'Расчёт (ТН)'!$AR:$AR)</f>
        <v>0</v>
      </c>
      <c r="Y33" s="94">
        <f>SUMIF('Расчёт (ТН)'!$A:$A,Y$15,'Расчёт (ТН)'!$AR:$AR)</f>
        <v>0</v>
      </c>
      <c r="Z33" s="94">
        <f>SUMIF('Расчёт (ТН)'!$A:$A,Z$15,'Расчёт (ТН)'!$AR:$AR)</f>
        <v>0</v>
      </c>
      <c r="AA33" s="94">
        <f>SUMIF('Расчёт (ТН)'!$A:$A,AA$15,'Расчёт (ТН)'!$AR:$AR)</f>
        <v>0</v>
      </c>
      <c r="AB33" s="94">
        <f>SUMIF('Расчёт (ТН)'!$A:$A,AB$15,'Расчёт (ТН)'!$AR:$AR)</f>
        <v>0</v>
      </c>
      <c r="AC33" s="94">
        <f>SUMIF('Расчёт (ТН)'!$A:$A,AC$15,'Расчёт (ТН)'!$AR:$AR)</f>
        <v>0</v>
      </c>
      <c r="AD33" s="94">
        <f>SUMIF('Расчёт (ТН)'!$A:$A,AD$15,'Расчёт (ТН)'!$AR:$AR)</f>
        <v>0</v>
      </c>
      <c r="AE33" s="94">
        <f>SUMIF('Расчёт (ТН)'!$A:$A,AE$15,'Расчёт (ТН)'!$AR:$AR)</f>
        <v>0</v>
      </c>
      <c r="AF33" s="94">
        <f>SUMIF('Расчёт (ТН)'!$A:$A,AF$15,'Расчёт (ТН)'!$AR:$AR)</f>
        <v>0</v>
      </c>
      <c r="AG33" s="94">
        <f>SUMIF('Расчёт (ТН)'!$A:$A,AG$15,'Расчёт (ТН)'!$AR:$AR)</f>
        <v>0</v>
      </c>
      <c r="AH33" s="94">
        <f>SUMIF('Расчёт (ТН)'!$A:$A,AH$15,'Расчёт (ТН)'!$AR:$AR)</f>
        <v>0</v>
      </c>
      <c r="AI33" s="94">
        <f>SUMIF('Расчёт (ТН)'!$A:$A,AI$15,'Расчёт (ТН)'!$AR:$AR)</f>
        <v>0</v>
      </c>
      <c r="AJ33" s="94">
        <f>SUMIF('Расчёт (ТН)'!$A:$A,AJ$15,'Расчёт (ТН)'!$AR:$AR)</f>
        <v>0</v>
      </c>
      <c r="AK33" s="94">
        <f>SUMIF('Расчёт (ТН)'!$A:$A,AK$15,'Расчёт (ТН)'!$AR:$AR)</f>
        <v>0</v>
      </c>
      <c r="AL33" s="94">
        <f>SUMIF('Расчёт (ТН)'!$A:$A,AL$15,'Расчёт (ТН)'!$AR:$AR)</f>
        <v>0</v>
      </c>
      <c r="AM33" s="94">
        <f>SUMIF('Расчёт (ТН)'!$A:$A,AM$15,'Расчёт (ТН)'!$AR:$AR)</f>
        <v>0</v>
      </c>
      <c r="AN33" s="94">
        <f>SUMIF('Расчёт (ТН)'!$A:$A,AN$15,'Расчёт (ТН)'!$AR:$AR)</f>
        <v>0</v>
      </c>
      <c r="AO33" s="94">
        <f>SUMIF('Расчёт (ТН)'!$A:$A,AO$15,'Расчёт (ТН)'!$AR:$AR)</f>
        <v>0</v>
      </c>
      <c r="AP33" s="94">
        <f>SUMIF('Расчёт (ТН)'!$A:$A,AP$15,'Расчёт (ТН)'!$AR:$AR)</f>
        <v>0</v>
      </c>
      <c r="AQ33" s="94">
        <f>SUMIF('Расчёт (ТН)'!$A:$A,AQ$15,'Расчёт (ТН)'!$AR:$AR)</f>
        <v>0</v>
      </c>
      <c r="AR33" s="94">
        <f>SUMIF('Расчёт (ТН)'!$A:$A,AR$15,'Расчёт (ТН)'!$AR:$AR)</f>
        <v>0</v>
      </c>
      <c r="AS33" s="94">
        <f>SUMIF('Расчёт (ТН)'!$A:$A,AS$15,'Расчёт (ТН)'!$AR:$AR)</f>
        <v>0</v>
      </c>
      <c r="AT33" s="94">
        <f>SUMIF('Расчёт (ТН)'!$A:$A,AT$15,'Расчёт (ТН)'!$AR:$AR)</f>
        <v>0</v>
      </c>
      <c r="AU33" s="94">
        <f>SUMIF('Расчёт (ТН)'!$A:$A,AU$15,'Расчёт (ТН)'!$AR:$AR)</f>
        <v>0</v>
      </c>
      <c r="AV33" s="94">
        <f>SUMIF('Расчёт (ТН)'!$A:$A,AV$15,'Расчёт (ТН)'!$AR:$AR)</f>
        <v>0</v>
      </c>
      <c r="AW33" s="94">
        <f>SUMIF('Расчёт (ТН)'!$A:$A,AW$15,'Расчёт (ТН)'!$AR:$AR)</f>
        <v>0</v>
      </c>
      <c r="AX33" s="94">
        <f>SUMIF('Расчёт (ТН)'!$A:$A,AX$15,'Расчёт (ТН)'!$AR:$AR)</f>
        <v>0</v>
      </c>
      <c r="AY33" s="94">
        <f>SUMIF('Расчёт (ТН)'!$A:$A,AY$15,'Расчёт (ТН)'!$AR:$AR)</f>
        <v>0</v>
      </c>
      <c r="AZ33" s="94">
        <f>SUMIF('Расчёт (ТН)'!$A:$A,AZ$15,'Расчёт (ТН)'!$AR:$AR)</f>
        <v>0</v>
      </c>
      <c r="BA33" s="94">
        <f>SUMIF('Расчёт (ТН)'!$A:$A,BA$15,'Расчёт (ТН)'!$AR:$AR)</f>
        <v>0</v>
      </c>
      <c r="BB33" s="94">
        <f>SUMIF('Расчёт (ТН)'!$A:$A,BB$15,'Расчёт (ТН)'!$AR:$AR)</f>
        <v>0</v>
      </c>
      <c r="BC33" s="94">
        <f>SUMIF('Расчёт (ТН)'!$A:$A,BC$15,'Расчёт (ТН)'!$AR:$AR)</f>
        <v>0</v>
      </c>
      <c r="BD33" s="94">
        <f>SUMIF('Расчёт (ТН)'!$A:$A,BD$15,'Расчёт (ТН)'!$AR:$AR)</f>
        <v>0</v>
      </c>
      <c r="BE33" s="94">
        <f>SUMIF('Расчёт (ТН)'!$A:$A,BE$15,'Расчёт (ТН)'!$AR:$AR)</f>
        <v>0</v>
      </c>
      <c r="BF33" s="94">
        <f>SUMIF('Расчёт (ТН)'!$A:$A,BF$15,'Расчёт (ТН)'!$AR:$AR)</f>
        <v>0</v>
      </c>
      <c r="BG33" s="94">
        <f>SUMIF('Расчёт (ТН)'!$A:$A,BG$15,'Расчёт (ТН)'!$AR:$AR)</f>
        <v>0</v>
      </c>
      <c r="BH33" s="94">
        <f>SUMIF('Расчёт (ТН)'!$A:$A,BH$15,'Расчёт (ТН)'!$AR:$AR)</f>
        <v>0</v>
      </c>
      <c r="BI33" s="94">
        <f>SUMIF('Расчёт (ТН)'!$A:$A,BI$15,'Расчёт (ТН)'!$AR:$AR)</f>
        <v>0</v>
      </c>
      <c r="BJ33" s="94">
        <f>SUMIF('Расчёт (ТН)'!$A:$A,BJ$15,'Расчёт (ТН)'!$AR:$AR)</f>
        <v>0</v>
      </c>
      <c r="BK33" s="94">
        <f>SUMIF('Расчёт (ТН)'!$A:$A,BK$15,'Расчёт (ТН)'!$AR:$AR)</f>
        <v>0</v>
      </c>
      <c r="BL33" s="94">
        <f>SUMIF('Расчёт (ТН)'!$A:$A,BL$15,'Расчёт (ТН)'!$AR:$AR)</f>
        <v>0</v>
      </c>
      <c r="BM33" s="94">
        <f>SUMIF('Расчёт (ТН)'!$A:$A,BM$15,'Расчёт (ТН)'!$AR:$AR)</f>
        <v>0</v>
      </c>
      <c r="BN33" s="94">
        <f>SUMIF('Расчёт (ТН)'!$A:$A,BN$15,'Расчёт (ТН)'!$AR:$AR)</f>
        <v>0</v>
      </c>
      <c r="BO33" s="94">
        <f>SUMIF('Расчёт (ТН)'!$A:$A,BO$15,'Расчёт (ТН)'!$AR:$AR)</f>
        <v>0</v>
      </c>
      <c r="BP33" s="94">
        <f>SUMIF('Расчёт (ТН)'!$A:$A,BP$15,'Расчёт (ТН)'!$AR:$AR)</f>
        <v>0</v>
      </c>
      <c r="BQ33" s="94">
        <f>SUMIF('Расчёт (ТН)'!$A:$A,BQ$15,'Расчёт (ТН)'!$AR:$AR)</f>
        <v>0</v>
      </c>
      <c r="BR33" s="94">
        <f>SUMIF('Расчёт (ТН)'!$A:$A,BR$15,'Расчёт (ТН)'!$AR:$AR)</f>
        <v>0</v>
      </c>
      <c r="BS33" s="94">
        <f>SUMIF('Расчёт (ТН)'!$A:$A,BS$15,'Расчёт (ТН)'!$AR:$AR)</f>
        <v>0</v>
      </c>
      <c r="BT33" s="94">
        <f>SUMIF('Расчёт (ТН)'!$A:$A,BT$15,'Расчёт (ТН)'!$AR:$AR)</f>
        <v>0</v>
      </c>
      <c r="BU33" s="94">
        <f>SUMIF('Расчёт (ТН)'!$A:$A,BU$15,'Расчёт (ТН)'!$AR:$AR)</f>
        <v>0</v>
      </c>
      <c r="BV33" s="94">
        <f>SUMIF('Расчёт (ТН)'!$A:$A,BV$15,'Расчёт (ТН)'!$AR:$AR)</f>
        <v>0</v>
      </c>
      <c r="BW33" s="94">
        <f>SUMIF('Расчёт (ТН)'!$A:$A,BW$15,'Расчёт (ТН)'!$AR:$AR)</f>
        <v>0</v>
      </c>
      <c r="BX33" s="94">
        <f>SUMIF('Расчёт (ТН)'!$A:$A,BX$15,'Расчёт (ТН)'!$AR:$AR)</f>
        <v>0</v>
      </c>
      <c r="BY33" s="94">
        <f>SUMIF('Расчёт (ТН)'!$A:$A,BY$15,'Расчёт (ТН)'!$AR:$AR)</f>
        <v>0</v>
      </c>
      <c r="BZ33" s="94">
        <f>SUMIF('Расчёт (ТН)'!$A:$A,BZ$15,'Расчёт (ТН)'!$AR:$AR)</f>
        <v>0</v>
      </c>
      <c r="CA33" s="94">
        <f>SUMIF('Расчёт (ТН)'!$A:$A,CA$15,'Расчёт (ТН)'!$AR:$AR)</f>
        <v>0</v>
      </c>
      <c r="CB33" s="94">
        <f>SUMIF('Расчёт (ТН)'!$A:$A,CB$15,'Расчёт (ТН)'!$AR:$AR)</f>
        <v>0</v>
      </c>
      <c r="CC33" s="94">
        <f>SUMIF('Расчёт (ТН)'!$A:$A,CC$15,'Расчёт (ТН)'!$AR:$AR)</f>
        <v>0</v>
      </c>
      <c r="CD33" s="94">
        <f>SUMIF('Расчёт (ТН)'!$A:$A,CD$15,'Расчёт (ТН)'!$AR:$AR)</f>
        <v>0</v>
      </c>
      <c r="CE33" s="94">
        <f>SUMIF('Расчёт (ТН)'!$A:$A,CE$15,'Расчёт (ТН)'!$AR:$AR)</f>
        <v>0</v>
      </c>
      <c r="CF33" s="94">
        <f>SUMIF('Расчёт (ТН)'!$A:$A,CF$15,'Расчёт (ТН)'!$AR:$AR)</f>
        <v>0</v>
      </c>
      <c r="CG33" s="94">
        <f>SUMIF('Расчёт (ТН)'!$A:$A,CG$15,'Расчёт (ТН)'!$AR:$AR)</f>
        <v>0</v>
      </c>
      <c r="CH33" s="94">
        <f>SUMIF('Расчёт (ТН)'!$A:$A,CH$15,'Расчёт (ТН)'!$AR:$AR)</f>
        <v>0</v>
      </c>
      <c r="CI33" s="94">
        <f>SUMIF('Расчёт (ТН)'!$A:$A,CI$15,'Расчёт (ТН)'!$AR:$AR)</f>
        <v>0</v>
      </c>
      <c r="CJ33" s="94">
        <f>SUMIF('Расчёт (ТН)'!$A:$A,CJ$15,'Расчёт (ТН)'!$AR:$AR)</f>
        <v>0</v>
      </c>
      <c r="CK33" s="94">
        <f>SUMIF('Расчёт (ТН)'!$A:$A,CK$15,'Расчёт (ТН)'!$AR:$AR)</f>
        <v>0</v>
      </c>
      <c r="CL33" s="94">
        <f>SUMIF('Расчёт (ТН)'!$A:$A,CL$15,'Расчёт (ТН)'!$AR:$AR)</f>
        <v>0</v>
      </c>
      <c r="CM33" s="94">
        <f>SUMIF('Расчёт (ТН)'!$A:$A,CM$15,'Расчёт (ТН)'!$AR:$AR)</f>
        <v>0</v>
      </c>
      <c r="CN33" s="94">
        <f>SUMIF('Расчёт (ТН)'!$A:$A,CN$15,'Расчёт (ТН)'!$AR:$AR)</f>
        <v>0</v>
      </c>
      <c r="CO33" s="94">
        <f>SUMIF('Расчёт (ТН)'!$A:$A,CO$15,'Расчёт (ТН)'!$AR:$AR)</f>
        <v>0</v>
      </c>
      <c r="CP33" s="94">
        <f>SUMIF('Расчёт (ТН)'!$A:$A,CP$15,'Расчёт (ТН)'!$AR:$AR)</f>
        <v>0</v>
      </c>
      <c r="CQ33" s="94">
        <f>SUMIF('Расчёт (ТН)'!$A:$A,CQ$15,'Расчёт (ТН)'!$AR:$AR)</f>
        <v>0</v>
      </c>
      <c r="CR33" s="94">
        <f>SUMIF('Расчёт (ТН)'!$A:$A,CR$15,'Расчёт (ТН)'!$AR:$AR)</f>
        <v>0</v>
      </c>
      <c r="CS33" s="94">
        <f>SUMIF('Расчёт (ТН)'!$A:$A,CS$15,'Расчёт (ТН)'!$AR:$AR)</f>
        <v>0</v>
      </c>
      <c r="CT33" s="94">
        <f>SUMIF('Расчёт (ТН)'!$A:$A,CT$15,'Расчёт (ТН)'!$AR:$AR)</f>
        <v>0</v>
      </c>
      <c r="CU33" s="94">
        <f>SUMIF('Расчёт (ТН)'!$A:$A,CU$15,'Расчёт (ТН)'!$AR:$AR)</f>
        <v>0</v>
      </c>
      <c r="CV33" s="94">
        <f>SUMIF('Расчёт (ТН)'!$A:$A,CV$15,'Расчёт (ТН)'!$AR:$AR)</f>
        <v>0</v>
      </c>
      <c r="CW33" s="94">
        <f>SUMIF('Расчёт (ТН)'!$A:$A,CW$15,'Расчёт (ТН)'!$AR:$AR)</f>
        <v>0</v>
      </c>
      <c r="CX33" s="94">
        <f>SUMIF('Расчёт (ТН)'!$A:$A,CX$15,'Расчёт (ТН)'!$AR:$AR)</f>
        <v>0</v>
      </c>
      <c r="CY33" s="94">
        <f>SUMIF('Расчёт (ТН)'!$A:$A,CY$15,'Расчёт (ТН)'!$AR:$AR)</f>
        <v>0</v>
      </c>
      <c r="CZ33" s="94">
        <f>SUMIF('Расчёт (ТН)'!$A:$A,CZ$15,'Расчёт (ТН)'!$AR:$AR)</f>
        <v>0</v>
      </c>
      <c r="DA33" s="94">
        <f>SUMIF('Расчёт (ТН)'!$A:$A,DA$15,'Расчёт (ТН)'!$AR:$AR)</f>
        <v>0</v>
      </c>
      <c r="DB33" s="94">
        <f>SUMIF('Расчёт (ТН)'!$A:$A,DB$15,'Расчёт (ТН)'!$AR:$AR)</f>
        <v>0</v>
      </c>
      <c r="DC33" s="94">
        <f>SUMIF('Расчёт (ТН)'!$A:$A,DC$15,'Расчёт (ТН)'!$AR:$AR)</f>
        <v>0</v>
      </c>
      <c r="DD33" s="94">
        <f>SUMIF('Расчёт (ТН)'!$A:$A,DD$15,'Расчёт (ТН)'!$AR:$AR)</f>
        <v>0</v>
      </c>
      <c r="DE33" s="94">
        <f>SUMIF('Расчёт (ТН)'!$A:$A,DE$15,'Расчёт (ТН)'!$AR:$AR)</f>
        <v>0</v>
      </c>
      <c r="DF33" s="94">
        <f>SUMIF('Расчёт (ТН)'!$A:$A,DF$15,'Расчёт (ТН)'!$AR:$AR)</f>
        <v>0</v>
      </c>
      <c r="DG33" s="94">
        <f>SUMIF('Расчёт (ТН)'!$A:$A,DG$15,'Расчёт (ТН)'!$AR:$AR)</f>
        <v>0</v>
      </c>
      <c r="DH33" s="94">
        <f>SUMIF('Расчёт (ТН)'!$A:$A,DH$15,'Расчёт (ТН)'!$AR:$AR)</f>
        <v>0</v>
      </c>
      <c r="DI33" s="94">
        <f>SUMIF('Расчёт (ТН)'!$A:$A,DI$15,'Расчёт (ТН)'!$AR:$AR)</f>
        <v>0</v>
      </c>
      <c r="DJ33" s="94">
        <f>SUMIF('Расчёт (ТН)'!$A:$A,DJ$15,'Расчёт (ТН)'!$AR:$AR)</f>
        <v>0</v>
      </c>
      <c r="DK33" s="94">
        <f>SUMIF('Расчёт (ТН)'!$A:$A,DK$15,'Расчёт (ТН)'!$AR:$AR)</f>
        <v>0</v>
      </c>
      <c r="DL33" s="94">
        <f>SUMIF('Расчёт (ТН)'!$A:$A,DL$15,'Расчёт (ТН)'!$AR:$AR)</f>
        <v>0</v>
      </c>
      <c r="DM33" s="94">
        <f>SUMIF('Расчёт (ТН)'!$A:$A,DM$15,'Расчёт (ТН)'!$AR:$AR)</f>
        <v>0</v>
      </c>
      <c r="DN33" s="94">
        <f>SUMIF('Расчёт (ТН)'!$A:$A,DN$15,'Расчёт (ТН)'!$AR:$AR)</f>
        <v>0</v>
      </c>
      <c r="DO33" s="94">
        <f>SUMIF('Расчёт (ТН)'!$A:$A,DO$15,'Расчёт (ТН)'!$AR:$AR)</f>
        <v>0</v>
      </c>
      <c r="DP33" s="94">
        <f>SUMIF('Расчёт (ТН)'!$A:$A,DP$15,'Расчёт (ТН)'!$AR:$AR)</f>
        <v>0</v>
      </c>
      <c r="DQ33" s="94">
        <f>SUMIF('Расчёт (ТН)'!$A:$A,DQ$15,'Расчёт (ТН)'!$AR:$AR)</f>
        <v>0</v>
      </c>
      <c r="DR33" s="94">
        <f>SUMIF('Расчёт (ТН)'!$A:$A,DR$15,'Расчёт (ТН)'!$AR:$AR)</f>
        <v>0</v>
      </c>
    </row>
    <row r="34" spans="1:122" s="171" customFormat="1" hidden="1" outlineLevel="1">
      <c r="A34" s="93" t="s">
        <v>118</v>
      </c>
      <c r="B34" s="93" t="s">
        <v>111</v>
      </c>
      <c r="C34" s="94">
        <f>SUMIF('Расчёт (кг)'!$A:$A,C$15,'Расчёт (кг)'!$AV:$AV)</f>
        <v>0</v>
      </c>
      <c r="D34" s="94">
        <f>SUMIF('Расчёт (кг)'!$A:$A,D$15,'Расчёт (кг)'!$AV:$AV)</f>
        <v>0</v>
      </c>
      <c r="E34" s="94">
        <f>SUMIF('Расчёт (кг)'!$A:$A,E$15,'Расчёт (кг)'!$AV:$AV)</f>
        <v>0</v>
      </c>
      <c r="F34" s="94">
        <f>SUMIF('Расчёт (кг)'!$A:$A,F$15,'Расчёт (кг)'!$AV:$AV)</f>
        <v>0</v>
      </c>
      <c r="G34" s="94">
        <f>SUMIF('Расчёт (кг)'!$A:$A,G$15,'Расчёт (кг)'!$AV:$AV)</f>
        <v>0</v>
      </c>
      <c r="H34" s="94">
        <f>SUMIF('Расчёт (кг)'!$A:$A,H$15,'Расчёт (кг)'!$AV:$AV)</f>
        <v>0</v>
      </c>
      <c r="I34" s="94">
        <f>SUMIF('Расчёт (кг)'!$A:$A,I$15,'Расчёт (кг)'!$AV:$AV)</f>
        <v>0</v>
      </c>
      <c r="J34" s="94">
        <f>SUMIF('Расчёт (кг)'!$A:$A,J$15,'Расчёт (кг)'!$AV:$AV)</f>
        <v>0</v>
      </c>
      <c r="K34" s="94">
        <f>SUMIF('Расчёт (кг)'!$A:$A,K$15,'Расчёт (кг)'!$AV:$AV)</f>
        <v>0</v>
      </c>
      <c r="L34" s="94">
        <f>SUMIF('Расчёт (кг)'!$A:$A,L$15,'Расчёт (кг)'!$AV:$AV)</f>
        <v>0</v>
      </c>
      <c r="M34" s="94">
        <f>SUMIF('Расчёт (кг)'!$A:$A,M$15,'Расчёт (кг)'!$AV:$AV)</f>
        <v>0</v>
      </c>
      <c r="N34" s="94">
        <f>SUMIF('Расчёт (кг)'!$A:$A,N$15,'Расчёт (кг)'!$AV:$AV)</f>
        <v>0</v>
      </c>
      <c r="O34" s="94">
        <f>SUMIF('Расчёт (кг)'!$A:$A,O$15,'Расчёт (кг)'!$AV:$AV)</f>
        <v>0</v>
      </c>
      <c r="P34" s="94">
        <f>SUMIF('Расчёт (кг)'!$A:$A,P$15,'Расчёт (кг)'!$AV:$AV)</f>
        <v>0</v>
      </c>
      <c r="Q34" s="94">
        <f>SUMIF('Расчёт (кг)'!$A:$A,Q$15,'Расчёт (кг)'!$AV:$AV)</f>
        <v>0</v>
      </c>
      <c r="R34" s="94">
        <f>SUMIF('Расчёт (кг)'!$A:$A,R$15,'Расчёт (кг)'!$AV:$AV)</f>
        <v>0</v>
      </c>
      <c r="S34" s="94">
        <f>SUMIF('Расчёт (кг)'!$A:$A,S$15,'Расчёт (кг)'!$AV:$AV)</f>
        <v>0</v>
      </c>
      <c r="T34" s="94">
        <f>SUMIF('Расчёт (кг)'!$A:$A,T$15,'Расчёт (кг)'!$AV:$AV)</f>
        <v>0</v>
      </c>
      <c r="U34" s="94">
        <f>SUMIF('Расчёт (кг)'!$A:$A,U$15,'Расчёт (кг)'!$AV:$AV)</f>
        <v>0</v>
      </c>
      <c r="V34" s="94">
        <f>SUMIF('Расчёт (кг)'!$A:$A,V$15,'Расчёт (кг)'!$AV:$AV)</f>
        <v>0</v>
      </c>
      <c r="W34" s="94">
        <f>SUMIF('Расчёт (кг)'!$A:$A,W$15,'Расчёт (кг)'!$AV:$AV)</f>
        <v>0</v>
      </c>
      <c r="X34" s="94">
        <f>SUMIF('Расчёт (кг)'!$A:$A,X$15,'Расчёт (кг)'!$AV:$AV)</f>
        <v>0</v>
      </c>
      <c r="Y34" s="94">
        <f>SUMIF('Расчёт (кг)'!$A:$A,Y$15,'Расчёт (кг)'!$AV:$AV)</f>
        <v>0</v>
      </c>
      <c r="Z34" s="94">
        <f>SUMIF('Расчёт (кг)'!$A:$A,Z$15,'Расчёт (кг)'!$AV:$AV)</f>
        <v>0</v>
      </c>
      <c r="AA34" s="94">
        <f>SUMIF('Расчёт (кг)'!$A:$A,AA$15,'Расчёт (кг)'!$AV:$AV)</f>
        <v>0</v>
      </c>
      <c r="AB34" s="94">
        <f>SUMIF('Расчёт (кг)'!$A:$A,AB$15,'Расчёт (кг)'!$AV:$AV)</f>
        <v>0</v>
      </c>
      <c r="AC34" s="94">
        <f>SUMIF('Расчёт (кг)'!$A:$A,AC$15,'Расчёт (кг)'!$AV:$AV)</f>
        <v>0</v>
      </c>
      <c r="AD34" s="94">
        <f>SUMIF('Расчёт (кг)'!$A:$A,AD$15,'Расчёт (кг)'!$AV:$AV)</f>
        <v>0</v>
      </c>
      <c r="AE34" s="94">
        <f>SUMIF('Расчёт (кг)'!$A:$A,AE$15,'Расчёт (кг)'!$AV:$AV)</f>
        <v>0</v>
      </c>
      <c r="AF34" s="94">
        <f>SUMIF('Расчёт (кг)'!$A:$A,AF$15,'Расчёт (кг)'!$AV:$AV)</f>
        <v>0</v>
      </c>
      <c r="AG34" s="94">
        <f>SUMIF('Расчёт (кг)'!$A:$A,AG$15,'Расчёт (кг)'!$AV:$AV)</f>
        <v>0</v>
      </c>
      <c r="AH34" s="94">
        <f>SUMIF('Расчёт (кг)'!$A:$A,AH$15,'Расчёт (кг)'!$AV:$AV)</f>
        <v>0</v>
      </c>
      <c r="AI34" s="94">
        <f>SUMIF('Расчёт (кг)'!$A:$A,AI$15,'Расчёт (кг)'!$AV:$AV)</f>
        <v>0</v>
      </c>
      <c r="AJ34" s="94">
        <f>SUMIF('Расчёт (кг)'!$A:$A,AJ$15,'Расчёт (кг)'!$AV:$AV)</f>
        <v>0</v>
      </c>
      <c r="AK34" s="94">
        <f>SUMIF('Расчёт (кг)'!$A:$A,AK$15,'Расчёт (кг)'!$AV:$AV)</f>
        <v>0</v>
      </c>
      <c r="AL34" s="94">
        <f>SUMIF('Расчёт (кг)'!$A:$A,AL$15,'Расчёт (кг)'!$AV:$AV)</f>
        <v>0</v>
      </c>
      <c r="AM34" s="94">
        <f>SUMIF('Расчёт (кг)'!$A:$A,AM$15,'Расчёт (кг)'!$AV:$AV)</f>
        <v>0</v>
      </c>
      <c r="AN34" s="94">
        <f>SUMIF('Расчёт (кг)'!$A:$A,AN$15,'Расчёт (кг)'!$AV:$AV)</f>
        <v>0</v>
      </c>
      <c r="AO34" s="94">
        <f>SUMIF('Расчёт (кг)'!$A:$A,AO$15,'Расчёт (кг)'!$AV:$AV)</f>
        <v>0</v>
      </c>
      <c r="AP34" s="94">
        <f>SUMIF('Расчёт (кг)'!$A:$A,AP$15,'Расчёт (кг)'!$AV:$AV)</f>
        <v>0</v>
      </c>
      <c r="AQ34" s="94">
        <f>SUMIF('Расчёт (кг)'!$A:$A,AQ$15,'Расчёт (кг)'!$AV:$AV)</f>
        <v>0</v>
      </c>
      <c r="AR34" s="94">
        <f>SUMIF('Расчёт (кг)'!$A:$A,AR$15,'Расчёт (кг)'!$AV:$AV)</f>
        <v>0</v>
      </c>
      <c r="AS34" s="94">
        <f>SUMIF('Расчёт (кг)'!$A:$A,AS$15,'Расчёт (кг)'!$AV:$AV)</f>
        <v>0</v>
      </c>
      <c r="AT34" s="94">
        <f>SUMIF('Расчёт (кг)'!$A:$A,AT$15,'Расчёт (кг)'!$AV:$AV)</f>
        <v>0</v>
      </c>
      <c r="AU34" s="94">
        <f>SUMIF('Расчёт (кг)'!$A:$A,AU$15,'Расчёт (кг)'!$AV:$AV)</f>
        <v>0</v>
      </c>
      <c r="AV34" s="94">
        <f>SUMIF('Расчёт (кг)'!$A:$A,AV$15,'Расчёт (кг)'!$AV:$AV)</f>
        <v>0</v>
      </c>
      <c r="AW34" s="94">
        <f>SUMIF('Расчёт (кг)'!$A:$A,AW$15,'Расчёт (кг)'!$AV:$AV)</f>
        <v>0</v>
      </c>
      <c r="AX34" s="94">
        <f>SUMIF('Расчёт (кг)'!$A:$A,AX$15,'Расчёт (кг)'!$AV:$AV)</f>
        <v>0</v>
      </c>
      <c r="AY34" s="94">
        <f>SUMIF('Расчёт (кг)'!$A:$A,AY$15,'Расчёт (кг)'!$AV:$AV)</f>
        <v>0</v>
      </c>
      <c r="AZ34" s="94">
        <f>SUMIF('Расчёт (кг)'!$A:$A,AZ$15,'Расчёт (кг)'!$AV:$AV)</f>
        <v>0</v>
      </c>
      <c r="BA34" s="94">
        <f>SUMIF('Расчёт (кг)'!$A:$A,BA$15,'Расчёт (кг)'!$AV:$AV)</f>
        <v>0</v>
      </c>
      <c r="BB34" s="94">
        <f>SUMIF('Расчёт (кг)'!$A:$A,BB$15,'Расчёт (кг)'!$AV:$AV)</f>
        <v>0</v>
      </c>
      <c r="BC34" s="94">
        <f>SUMIF('Расчёт (кг)'!$A:$A,BC$15,'Расчёт (кг)'!$AV:$AV)</f>
        <v>0</v>
      </c>
      <c r="BD34" s="94">
        <f>SUMIF('Расчёт (кг)'!$A:$A,BD$15,'Расчёт (кг)'!$AV:$AV)</f>
        <v>0</v>
      </c>
      <c r="BE34" s="94">
        <f>SUMIF('Расчёт (кг)'!$A:$A,BE$15,'Расчёт (кг)'!$AV:$AV)</f>
        <v>0</v>
      </c>
      <c r="BF34" s="94">
        <f>SUMIF('Расчёт (кг)'!$A:$A,BF$15,'Расчёт (кг)'!$AV:$AV)</f>
        <v>0</v>
      </c>
      <c r="BG34" s="94">
        <f>SUMIF('Расчёт (кг)'!$A:$A,BG$15,'Расчёт (кг)'!$AV:$AV)</f>
        <v>0</v>
      </c>
      <c r="BH34" s="94">
        <f>SUMIF('Расчёт (кг)'!$A:$A,BH$15,'Расчёт (кг)'!$AV:$AV)</f>
        <v>0</v>
      </c>
      <c r="BI34" s="94">
        <f>SUMIF('Расчёт (кг)'!$A:$A,BI$15,'Расчёт (кг)'!$AV:$AV)</f>
        <v>0</v>
      </c>
      <c r="BJ34" s="94">
        <f>SUMIF('Расчёт (кг)'!$A:$A,BJ$15,'Расчёт (кг)'!$AV:$AV)</f>
        <v>0</v>
      </c>
      <c r="BK34" s="94">
        <f>SUMIF('Расчёт (кг)'!$A:$A,BK$15,'Расчёт (кг)'!$AV:$AV)</f>
        <v>0</v>
      </c>
      <c r="BL34" s="94">
        <f>SUMIF('Расчёт (кг)'!$A:$A,BL$15,'Расчёт (кг)'!$AV:$AV)</f>
        <v>0</v>
      </c>
      <c r="BM34" s="94">
        <f>SUMIF('Расчёт (кг)'!$A:$A,BM$15,'Расчёт (кг)'!$AV:$AV)</f>
        <v>0</v>
      </c>
      <c r="BN34" s="94">
        <f>SUMIF('Расчёт (кг)'!$A:$A,BN$15,'Расчёт (кг)'!$AV:$AV)</f>
        <v>0</v>
      </c>
      <c r="BO34" s="94">
        <f>SUMIF('Расчёт (кг)'!$A:$A,BO$15,'Расчёт (кг)'!$AV:$AV)</f>
        <v>0</v>
      </c>
      <c r="BP34" s="94">
        <f>SUMIF('Расчёт (кг)'!$A:$A,BP$15,'Расчёт (кг)'!$AV:$AV)</f>
        <v>0</v>
      </c>
      <c r="BQ34" s="94">
        <f>SUMIF('Расчёт (кг)'!$A:$A,BQ$15,'Расчёт (кг)'!$AV:$AV)</f>
        <v>0</v>
      </c>
      <c r="BR34" s="94">
        <f>SUMIF('Расчёт (кг)'!$A:$A,BR$15,'Расчёт (кг)'!$AV:$AV)</f>
        <v>0</v>
      </c>
      <c r="BS34" s="94">
        <f>SUMIF('Расчёт (кг)'!$A:$A,BS$15,'Расчёт (кг)'!$AV:$AV)</f>
        <v>0</v>
      </c>
      <c r="BT34" s="94">
        <f>SUMIF('Расчёт (кг)'!$A:$A,BT$15,'Расчёт (кг)'!$AV:$AV)</f>
        <v>0</v>
      </c>
      <c r="BU34" s="94">
        <f>SUMIF('Расчёт (кг)'!$A:$A,BU$15,'Расчёт (кг)'!$AV:$AV)</f>
        <v>0</v>
      </c>
      <c r="BV34" s="94">
        <f>SUMIF('Расчёт (кг)'!$A:$A,BV$15,'Расчёт (кг)'!$AV:$AV)</f>
        <v>0</v>
      </c>
      <c r="BW34" s="94">
        <f>SUMIF('Расчёт (кг)'!$A:$A,BW$15,'Расчёт (кг)'!$AV:$AV)</f>
        <v>0</v>
      </c>
      <c r="BX34" s="94">
        <f>SUMIF('Расчёт (кг)'!$A:$A,BX$15,'Расчёт (кг)'!$AV:$AV)</f>
        <v>0</v>
      </c>
      <c r="BY34" s="94">
        <f>SUMIF('Расчёт (кг)'!$A:$A,BY$15,'Расчёт (кг)'!$AV:$AV)</f>
        <v>0</v>
      </c>
      <c r="BZ34" s="94">
        <f>SUMIF('Расчёт (кг)'!$A:$A,BZ$15,'Расчёт (кг)'!$AV:$AV)</f>
        <v>0</v>
      </c>
      <c r="CA34" s="94">
        <f>SUMIF('Расчёт (кг)'!$A:$A,CA$15,'Расчёт (кг)'!$AV:$AV)</f>
        <v>0</v>
      </c>
      <c r="CB34" s="94">
        <f>SUMIF('Расчёт (кг)'!$A:$A,CB$15,'Расчёт (кг)'!$AV:$AV)</f>
        <v>0</v>
      </c>
      <c r="CC34" s="94">
        <f>SUMIF('Расчёт (кг)'!$A:$A,CC$15,'Расчёт (кг)'!$AV:$AV)</f>
        <v>0</v>
      </c>
      <c r="CD34" s="94">
        <f>SUMIF('Расчёт (кг)'!$A:$A,CD$15,'Расчёт (кг)'!$AV:$AV)</f>
        <v>0</v>
      </c>
      <c r="CE34" s="94">
        <f>SUMIF('Расчёт (кг)'!$A:$A,CE$15,'Расчёт (кг)'!$AV:$AV)</f>
        <v>0</v>
      </c>
      <c r="CF34" s="94">
        <f>SUMIF('Расчёт (кг)'!$A:$A,CF$15,'Расчёт (кг)'!$AV:$AV)</f>
        <v>0</v>
      </c>
      <c r="CG34" s="94">
        <f>SUMIF('Расчёт (кг)'!$A:$A,CG$15,'Расчёт (кг)'!$AV:$AV)</f>
        <v>0</v>
      </c>
      <c r="CH34" s="94">
        <f>SUMIF('Расчёт (кг)'!$A:$A,CH$15,'Расчёт (кг)'!$AV:$AV)</f>
        <v>0</v>
      </c>
      <c r="CI34" s="94">
        <f>SUMIF('Расчёт (кг)'!$A:$A,CI$15,'Расчёт (кг)'!$AV:$AV)</f>
        <v>0</v>
      </c>
      <c r="CJ34" s="94">
        <f>SUMIF('Расчёт (кг)'!$A:$A,CJ$15,'Расчёт (кг)'!$AV:$AV)</f>
        <v>0</v>
      </c>
      <c r="CK34" s="94">
        <f>SUMIF('Расчёт (кг)'!$A:$A,CK$15,'Расчёт (кг)'!$AV:$AV)</f>
        <v>0</v>
      </c>
      <c r="CL34" s="94">
        <f>SUMIF('Расчёт (кг)'!$A:$A,CL$15,'Расчёт (кг)'!$AV:$AV)</f>
        <v>0</v>
      </c>
      <c r="CM34" s="94">
        <f>SUMIF('Расчёт (кг)'!$A:$A,CM$15,'Расчёт (кг)'!$AV:$AV)</f>
        <v>0</v>
      </c>
      <c r="CN34" s="94">
        <f>SUMIF('Расчёт (кг)'!$A:$A,CN$15,'Расчёт (кг)'!$AV:$AV)</f>
        <v>0</v>
      </c>
      <c r="CO34" s="94">
        <f>SUMIF('Расчёт (кг)'!$A:$A,CO$15,'Расчёт (кг)'!$AV:$AV)</f>
        <v>0</v>
      </c>
      <c r="CP34" s="94">
        <f>SUMIF('Расчёт (кг)'!$A:$A,CP$15,'Расчёт (кг)'!$AV:$AV)</f>
        <v>0</v>
      </c>
      <c r="CQ34" s="94">
        <f>SUMIF('Расчёт (кг)'!$A:$A,CQ$15,'Расчёт (кг)'!$AV:$AV)</f>
        <v>0</v>
      </c>
      <c r="CR34" s="94">
        <f>SUMIF('Расчёт (кг)'!$A:$A,CR$15,'Расчёт (кг)'!$AV:$AV)</f>
        <v>0</v>
      </c>
      <c r="CS34" s="94">
        <f>SUMIF('Расчёт (кг)'!$A:$A,CS$15,'Расчёт (кг)'!$AV:$AV)</f>
        <v>0</v>
      </c>
      <c r="CT34" s="94">
        <f>SUMIF('Расчёт (кг)'!$A:$A,CT$15,'Расчёт (кг)'!$AV:$AV)</f>
        <v>0</v>
      </c>
      <c r="CU34" s="94">
        <f>SUMIF('Расчёт (кг)'!$A:$A,CU$15,'Расчёт (кг)'!$AV:$AV)</f>
        <v>0</v>
      </c>
      <c r="CV34" s="94">
        <f>SUMIF('Расчёт (кг)'!$A:$A,CV$15,'Расчёт (кг)'!$AV:$AV)</f>
        <v>0</v>
      </c>
      <c r="CW34" s="94">
        <f>SUMIF('Расчёт (кг)'!$A:$A,CW$15,'Расчёт (кг)'!$AV:$AV)</f>
        <v>0</v>
      </c>
      <c r="CX34" s="94">
        <f>SUMIF('Расчёт (кг)'!$A:$A,CX$15,'Расчёт (кг)'!$AV:$AV)</f>
        <v>0</v>
      </c>
      <c r="CY34" s="94">
        <f>SUMIF('Расчёт (кг)'!$A:$A,CY$15,'Расчёт (кг)'!$AV:$AV)</f>
        <v>0</v>
      </c>
      <c r="CZ34" s="94">
        <f>SUMIF('Расчёт (кг)'!$A:$A,CZ$15,'Расчёт (кг)'!$AV:$AV)</f>
        <v>0</v>
      </c>
      <c r="DA34" s="94">
        <f>SUMIF('Расчёт (кг)'!$A:$A,DA$15,'Расчёт (кг)'!$AV:$AV)</f>
        <v>0</v>
      </c>
      <c r="DB34" s="94">
        <f>SUMIF('Расчёт (кг)'!$A:$A,DB$15,'Расчёт (кг)'!$AV:$AV)</f>
        <v>0</v>
      </c>
      <c r="DC34" s="94">
        <f>SUMIF('Расчёт (кг)'!$A:$A,DC$15,'Расчёт (кг)'!$AV:$AV)</f>
        <v>0</v>
      </c>
      <c r="DD34" s="94">
        <f>SUMIF('Расчёт (кг)'!$A:$A,DD$15,'Расчёт (кг)'!$AV:$AV)</f>
        <v>0</v>
      </c>
      <c r="DE34" s="94">
        <f>SUMIF('Расчёт (кг)'!$A:$A,DE$15,'Расчёт (кг)'!$AV:$AV)</f>
        <v>0</v>
      </c>
      <c r="DF34" s="94">
        <f>SUMIF('Расчёт (кг)'!$A:$A,DF$15,'Расчёт (кг)'!$AV:$AV)</f>
        <v>0</v>
      </c>
      <c r="DG34" s="94">
        <f>SUMIF('Расчёт (кг)'!$A:$A,DG$15,'Расчёт (кг)'!$AV:$AV)</f>
        <v>0</v>
      </c>
      <c r="DH34" s="94">
        <f>SUMIF('Расчёт (кг)'!$A:$A,DH$15,'Расчёт (кг)'!$AV:$AV)</f>
        <v>0</v>
      </c>
      <c r="DI34" s="94">
        <f>SUMIF('Расчёт (кг)'!$A:$A,DI$15,'Расчёт (кг)'!$AV:$AV)</f>
        <v>0</v>
      </c>
      <c r="DJ34" s="94">
        <f>SUMIF('Расчёт (кг)'!$A:$A,DJ$15,'Расчёт (кг)'!$AV:$AV)</f>
        <v>0</v>
      </c>
      <c r="DK34" s="94">
        <f>SUMIF('Расчёт (кг)'!$A:$A,DK$15,'Расчёт (кг)'!$AV:$AV)</f>
        <v>0</v>
      </c>
      <c r="DL34" s="94">
        <f>SUMIF('Расчёт (кг)'!$A:$A,DL$15,'Расчёт (кг)'!$AV:$AV)</f>
        <v>0</v>
      </c>
      <c r="DM34" s="94">
        <f>SUMIF('Расчёт (кг)'!$A:$A,DM$15,'Расчёт (кг)'!$AV:$AV)</f>
        <v>0</v>
      </c>
      <c r="DN34" s="94">
        <f>SUMIF('Расчёт (кг)'!$A:$A,DN$15,'Расчёт (кг)'!$AV:$AV)</f>
        <v>0</v>
      </c>
      <c r="DO34" s="94">
        <f>SUMIF('Расчёт (кг)'!$A:$A,DO$15,'Расчёт (кг)'!$AV:$AV)</f>
        <v>0</v>
      </c>
      <c r="DP34" s="94">
        <f>SUMIF('Расчёт (кг)'!$A:$A,DP$15,'Расчёт (кг)'!$AV:$AV)</f>
        <v>0</v>
      </c>
      <c r="DQ34" s="94">
        <f>SUMIF('Расчёт (кг)'!$A:$A,DQ$15,'Расчёт (кг)'!$AV:$AV)</f>
        <v>0</v>
      </c>
      <c r="DR34" s="94">
        <f>SUMIF('Расчёт (кг)'!$A:$A,DR$15,'Расчёт (кг)'!$AV:$AV)</f>
        <v>0</v>
      </c>
    </row>
    <row r="35" spans="1:122" s="171" customFormat="1" hidden="1" outlineLevel="1">
      <c r="A35" s="93" t="s">
        <v>118</v>
      </c>
      <c r="B35" s="93" t="s">
        <v>112</v>
      </c>
      <c r="C35" s="94" t="e">
        <f>INDEX(Тарифы!$1:$1048576,MATCH($A35,Тарифы!$A:$A,0),MATCH(VLOOKUP(C$15,'Расчёт (кг)'!$A:$C,3,0),Тарифы!$2:$2,0))*C34</f>
        <v>#N/A</v>
      </c>
      <c r="D35" s="94" t="e">
        <f>INDEX(Тарифы!$1:$1048576,MATCH($A35,Тарифы!$A:$A,0),MATCH(VLOOKUP(D$15,'Расчёт (кг)'!$A:$C,3,0),Тарифы!$2:$2,0))*D34</f>
        <v>#N/A</v>
      </c>
      <c r="E35" s="94" t="e">
        <f>INDEX(Тарифы!$1:$1048576,MATCH($A35,Тарифы!$A:$A,0),MATCH(VLOOKUP(E$15,'Расчёт (кг)'!$A:$C,3,0),Тарифы!$2:$2,0))*E34</f>
        <v>#N/A</v>
      </c>
      <c r="F35" s="94" t="e">
        <f>INDEX(Тарифы!$1:$1048576,MATCH($A35,Тарифы!$A:$A,0),MATCH(VLOOKUP(F$15,'Расчёт (кг)'!$A:$C,3,0),Тарифы!$2:$2,0))*F34</f>
        <v>#N/A</v>
      </c>
      <c r="G35" s="94" t="e">
        <f>INDEX(Тарифы!$1:$1048576,MATCH($A35,Тарифы!$A:$A,0),MATCH(VLOOKUP(G$15,'Расчёт (кг)'!$A:$C,3,0),Тарифы!$2:$2,0))*G34</f>
        <v>#N/A</v>
      </c>
      <c r="H35" s="94" t="e">
        <f>INDEX(Тарифы!$1:$1048576,MATCH($A35,Тарифы!$A:$A,0),MATCH(VLOOKUP(H$15,'Расчёт (кг)'!$A:$C,3,0),Тарифы!$2:$2,0))*H34</f>
        <v>#N/A</v>
      </c>
      <c r="I35" s="94" t="e">
        <f>INDEX(Тарифы!$1:$1048576,MATCH($A35,Тарифы!$A:$A,0),MATCH(VLOOKUP(I$15,'Расчёт (кг)'!$A:$C,3,0),Тарифы!$2:$2,0))*I34</f>
        <v>#N/A</v>
      </c>
      <c r="J35" s="94" t="e">
        <f>INDEX(Тарифы!$1:$1048576,MATCH($A35,Тарифы!$A:$A,0),MATCH(VLOOKUP(J$15,'Расчёт (кг)'!$A:$C,3,0),Тарифы!$2:$2,0))*J34</f>
        <v>#N/A</v>
      </c>
      <c r="K35" s="94" t="e">
        <f>INDEX(Тарифы!$1:$1048576,MATCH($A35,Тарифы!$A:$A,0),MATCH(VLOOKUP(K$15,'Расчёт (кг)'!$A:$C,3,0),Тарифы!$2:$2,0))*K34</f>
        <v>#N/A</v>
      </c>
      <c r="L35" s="94" t="e">
        <f>INDEX(Тарифы!$1:$1048576,MATCH($A35,Тарифы!$A:$A,0),MATCH(VLOOKUP(L$15,'Расчёт (кг)'!$A:$C,3,0),Тарифы!$2:$2,0))*L34</f>
        <v>#N/A</v>
      </c>
      <c r="M35" s="94" t="e">
        <f>INDEX(Тарифы!$1:$1048576,MATCH($A35,Тарифы!$A:$A,0),MATCH(VLOOKUP(M$15,'Расчёт (кг)'!$A:$C,3,0),Тарифы!$2:$2,0))*M34</f>
        <v>#N/A</v>
      </c>
      <c r="N35" s="94" t="e">
        <f>INDEX(Тарифы!$1:$1048576,MATCH($A35,Тарифы!$A:$A,0),MATCH(VLOOKUP(N$15,'Расчёт (кг)'!$A:$C,3,0),Тарифы!$2:$2,0))*N34</f>
        <v>#N/A</v>
      </c>
      <c r="O35" s="94" t="e">
        <f>INDEX(Тарифы!$1:$1048576,MATCH($A35,Тарифы!$A:$A,0),MATCH(VLOOKUP(O$15,'Расчёт (кг)'!$A:$C,3,0),Тарифы!$2:$2,0))*O34</f>
        <v>#N/A</v>
      </c>
      <c r="P35" s="94" t="e">
        <f>INDEX(Тарифы!$1:$1048576,MATCH($A35,Тарифы!$A:$A,0),MATCH(VLOOKUP(P$15,'Расчёт (кг)'!$A:$C,3,0),Тарифы!$2:$2,0))*P34</f>
        <v>#N/A</v>
      </c>
      <c r="Q35" s="94" t="e">
        <f>INDEX(Тарифы!$1:$1048576,MATCH($A35,Тарифы!$A:$A,0),MATCH(VLOOKUP(Q$15,'Расчёт (кг)'!$A:$C,3,0),Тарифы!$2:$2,0))*Q34</f>
        <v>#N/A</v>
      </c>
      <c r="R35" s="94" t="e">
        <f>INDEX(Тарифы!$1:$1048576,MATCH($A35,Тарифы!$A:$A,0),MATCH(VLOOKUP(R$15,'Расчёт (кг)'!$A:$C,3,0),Тарифы!$2:$2,0))*R34</f>
        <v>#N/A</v>
      </c>
      <c r="S35" s="94" t="e">
        <f>INDEX(Тарифы!$1:$1048576,MATCH($A35,Тарифы!$A:$A,0),MATCH(VLOOKUP(S$15,'Расчёт (кг)'!$A:$C,3,0),Тарифы!$2:$2,0))*S34</f>
        <v>#N/A</v>
      </c>
      <c r="T35" s="94" t="e">
        <f>INDEX(Тарифы!$1:$1048576,MATCH($A35,Тарифы!$A:$A,0),MATCH(VLOOKUP(T$15,'Расчёт (кг)'!$A:$C,3,0),Тарифы!$2:$2,0))*T34</f>
        <v>#N/A</v>
      </c>
      <c r="U35" s="94" t="e">
        <f>INDEX(Тарифы!$1:$1048576,MATCH($A35,Тарифы!$A:$A,0),MATCH(VLOOKUP(U$15,'Расчёт (кг)'!$A:$C,3,0),Тарифы!$2:$2,0))*U34</f>
        <v>#N/A</v>
      </c>
      <c r="V35" s="94" t="e">
        <f>INDEX(Тарифы!$1:$1048576,MATCH($A35,Тарифы!$A:$A,0),MATCH(VLOOKUP(V$15,'Расчёт (кг)'!$A:$C,3,0),Тарифы!$2:$2,0))*V34</f>
        <v>#N/A</v>
      </c>
      <c r="W35" s="94" t="e">
        <f>INDEX(Тарифы!$1:$1048576,MATCH($A35,Тарифы!$A:$A,0),MATCH(VLOOKUP(W$15,'Расчёт (кг)'!$A:$C,3,0),Тарифы!$2:$2,0))*W34</f>
        <v>#N/A</v>
      </c>
      <c r="X35" s="94" t="e">
        <f>INDEX(Тарифы!$1:$1048576,MATCH($A35,Тарифы!$A:$A,0),MATCH(VLOOKUP(X$15,'Расчёт (кг)'!$A:$C,3,0),Тарифы!$2:$2,0))*X34</f>
        <v>#N/A</v>
      </c>
      <c r="Y35" s="94" t="e">
        <f>INDEX(Тарифы!$1:$1048576,MATCH($A35,Тарифы!$A:$A,0),MATCH(VLOOKUP(Y$15,'Расчёт (кг)'!$A:$C,3,0),Тарифы!$2:$2,0))*Y34</f>
        <v>#N/A</v>
      </c>
      <c r="Z35" s="94" t="e">
        <f>INDEX(Тарифы!$1:$1048576,MATCH($A35,Тарифы!$A:$A,0),MATCH(VLOOKUP(Z$15,'Расчёт (кг)'!$A:$C,3,0),Тарифы!$2:$2,0))*Z34</f>
        <v>#N/A</v>
      </c>
      <c r="AA35" s="94" t="e">
        <f>INDEX(Тарифы!$1:$1048576,MATCH($A35,Тарифы!$A:$A,0),MATCH(VLOOKUP(AA$15,'Расчёт (кг)'!$A:$C,3,0),Тарифы!$2:$2,0))*AA34</f>
        <v>#N/A</v>
      </c>
      <c r="AB35" s="94" t="e">
        <f>INDEX(Тарифы!$1:$1048576,MATCH($A35,Тарифы!$A:$A,0),MATCH(VLOOKUP(AB$15,'Расчёт (кг)'!$A:$C,3,0),Тарифы!$2:$2,0))*AB34</f>
        <v>#N/A</v>
      </c>
      <c r="AC35" s="94" t="e">
        <f>INDEX(Тарифы!$1:$1048576,MATCH($A35,Тарифы!$A:$A,0),MATCH(VLOOKUP(AC$15,'Расчёт (кг)'!$A:$C,3,0),Тарифы!$2:$2,0))*AC34</f>
        <v>#N/A</v>
      </c>
      <c r="AD35" s="94" t="e">
        <f>INDEX(Тарифы!$1:$1048576,MATCH($A35,Тарифы!$A:$A,0),MATCH(VLOOKUP(AD$15,'Расчёт (кг)'!$A:$C,3,0),Тарифы!$2:$2,0))*AD34</f>
        <v>#N/A</v>
      </c>
      <c r="AE35" s="94" t="e">
        <f>INDEX(Тарифы!$1:$1048576,MATCH($A35,Тарифы!$A:$A,0),MATCH(VLOOKUP(AE$15,'Расчёт (кг)'!$A:$C,3,0),Тарифы!$2:$2,0))*AE34</f>
        <v>#N/A</v>
      </c>
      <c r="AF35" s="94" t="e">
        <f>INDEX(Тарифы!$1:$1048576,MATCH($A35,Тарифы!$A:$A,0),MATCH(VLOOKUP(AF$15,'Расчёт (кг)'!$A:$C,3,0),Тарифы!$2:$2,0))*AF34</f>
        <v>#N/A</v>
      </c>
      <c r="AG35" s="94" t="e">
        <f>INDEX(Тарифы!$1:$1048576,MATCH($A35,Тарифы!$A:$A,0),MATCH(VLOOKUP(AG$15,'Расчёт (кг)'!$A:$C,3,0),Тарифы!$2:$2,0))*AG34</f>
        <v>#N/A</v>
      </c>
      <c r="AH35" s="94" t="e">
        <f>INDEX(Тарифы!$1:$1048576,MATCH($A35,Тарифы!$A:$A,0),MATCH(VLOOKUP(AH$15,'Расчёт (кг)'!$A:$C,3,0),Тарифы!$2:$2,0))*AH34</f>
        <v>#N/A</v>
      </c>
      <c r="AI35" s="94" t="e">
        <f>INDEX(Тарифы!$1:$1048576,MATCH($A35,Тарифы!$A:$A,0),MATCH(VLOOKUP(AI$15,'Расчёт (кг)'!$A:$C,3,0),Тарифы!$2:$2,0))*AI34</f>
        <v>#N/A</v>
      </c>
      <c r="AJ35" s="94" t="e">
        <f>INDEX(Тарифы!$1:$1048576,MATCH($A35,Тарифы!$A:$A,0),MATCH(VLOOKUP(AJ$15,'Расчёт (кг)'!$A:$C,3,0),Тарифы!$2:$2,0))*AJ34</f>
        <v>#N/A</v>
      </c>
      <c r="AK35" s="94" t="e">
        <f>INDEX(Тарифы!$1:$1048576,MATCH($A35,Тарифы!$A:$A,0),MATCH(VLOOKUP(AK$15,'Расчёт (кг)'!$A:$C,3,0),Тарифы!$2:$2,0))*AK34</f>
        <v>#N/A</v>
      </c>
      <c r="AL35" s="94" t="e">
        <f>INDEX(Тарифы!$1:$1048576,MATCH($A35,Тарифы!$A:$A,0),MATCH(VLOOKUP(AL$15,'Расчёт (кг)'!$A:$C,3,0),Тарифы!$2:$2,0))*AL34</f>
        <v>#N/A</v>
      </c>
      <c r="AM35" s="94" t="e">
        <f>INDEX(Тарифы!$1:$1048576,MATCH($A35,Тарифы!$A:$A,0),MATCH(VLOOKUP(AM$15,'Расчёт (кг)'!$A:$C,3,0),Тарифы!$2:$2,0))*AM34</f>
        <v>#N/A</v>
      </c>
      <c r="AN35" s="94" t="e">
        <f>INDEX(Тарифы!$1:$1048576,MATCH($A35,Тарифы!$A:$A,0),MATCH(VLOOKUP(AN$15,'Расчёт (кг)'!$A:$C,3,0),Тарифы!$2:$2,0))*AN34</f>
        <v>#N/A</v>
      </c>
      <c r="AO35" s="94" t="e">
        <f>INDEX(Тарифы!$1:$1048576,MATCH($A35,Тарифы!$A:$A,0),MATCH(VLOOKUP(AO$15,'Расчёт (кг)'!$A:$C,3,0),Тарифы!$2:$2,0))*AO34</f>
        <v>#N/A</v>
      </c>
      <c r="AP35" s="94" t="e">
        <f>INDEX(Тарифы!$1:$1048576,MATCH($A35,Тарифы!$A:$A,0),MATCH(VLOOKUP(AP$15,'Расчёт (кг)'!$A:$C,3,0),Тарифы!$2:$2,0))*AP34</f>
        <v>#N/A</v>
      </c>
      <c r="AQ35" s="94" t="e">
        <f>INDEX(Тарифы!$1:$1048576,MATCH($A35,Тарифы!$A:$A,0),MATCH(VLOOKUP(AQ$15,'Расчёт (кг)'!$A:$C,3,0),Тарифы!$2:$2,0))*AQ34</f>
        <v>#N/A</v>
      </c>
      <c r="AR35" s="94" t="e">
        <f>INDEX(Тарифы!$1:$1048576,MATCH($A35,Тарифы!$A:$A,0),MATCH(VLOOKUP(AR$15,'Расчёт (кг)'!$A:$C,3,0),Тарифы!$2:$2,0))*AR34</f>
        <v>#N/A</v>
      </c>
      <c r="AS35" s="94" t="e">
        <f>INDEX(Тарифы!$1:$1048576,MATCH($A35,Тарифы!$A:$A,0),MATCH(VLOOKUP(AS$15,'Расчёт (кг)'!$A:$C,3,0),Тарифы!$2:$2,0))*AS34</f>
        <v>#N/A</v>
      </c>
      <c r="AT35" s="94" t="e">
        <f>INDEX(Тарифы!$1:$1048576,MATCH($A35,Тарифы!$A:$A,0),MATCH(VLOOKUP(AT$15,'Расчёт (кг)'!$A:$C,3,0),Тарифы!$2:$2,0))*AT34</f>
        <v>#N/A</v>
      </c>
      <c r="AU35" s="94" t="e">
        <f>INDEX(Тарифы!$1:$1048576,MATCH($A35,Тарифы!$A:$A,0),MATCH(VLOOKUP(AU$15,'Расчёт (кг)'!$A:$C,3,0),Тарифы!$2:$2,0))*AU34</f>
        <v>#N/A</v>
      </c>
      <c r="AV35" s="94" t="e">
        <f>INDEX(Тарифы!$1:$1048576,MATCH($A35,Тарифы!$A:$A,0),MATCH(VLOOKUP(AV$15,'Расчёт (кг)'!$A:$C,3,0),Тарифы!$2:$2,0))*AV34</f>
        <v>#N/A</v>
      </c>
      <c r="AW35" s="94" t="e">
        <f>INDEX(Тарифы!$1:$1048576,MATCH($A35,Тарифы!$A:$A,0),MATCH(VLOOKUP(AW$15,'Расчёт (кг)'!$A:$C,3,0),Тарифы!$2:$2,0))*AW34</f>
        <v>#N/A</v>
      </c>
      <c r="AX35" s="94" t="e">
        <f>INDEX(Тарифы!$1:$1048576,MATCH($A35,Тарифы!$A:$A,0),MATCH(VLOOKUP(AX$15,'Расчёт (кг)'!$A:$C,3,0),Тарифы!$2:$2,0))*AX34</f>
        <v>#N/A</v>
      </c>
      <c r="AY35" s="94" t="e">
        <f>INDEX(Тарифы!$1:$1048576,MATCH($A35,Тарифы!$A:$A,0),MATCH(VLOOKUP(AY$15,'Расчёт (кг)'!$A:$C,3,0),Тарифы!$2:$2,0))*AY34</f>
        <v>#N/A</v>
      </c>
      <c r="AZ35" s="94" t="e">
        <f>INDEX(Тарифы!$1:$1048576,MATCH($A35,Тарифы!$A:$A,0),MATCH(VLOOKUP(AZ$15,'Расчёт (кг)'!$A:$C,3,0),Тарифы!$2:$2,0))*AZ34</f>
        <v>#N/A</v>
      </c>
      <c r="BA35" s="94" t="e">
        <f>INDEX(Тарифы!$1:$1048576,MATCH($A35,Тарифы!$A:$A,0),MATCH(VLOOKUP(BA$15,'Расчёт (кг)'!$A:$C,3,0),Тарифы!$2:$2,0))*BA34</f>
        <v>#N/A</v>
      </c>
      <c r="BB35" s="94" t="e">
        <f>INDEX(Тарифы!$1:$1048576,MATCH($A35,Тарифы!$A:$A,0),MATCH(VLOOKUP(BB$15,'Расчёт (кг)'!$A:$C,3,0),Тарифы!$2:$2,0))*BB34</f>
        <v>#N/A</v>
      </c>
      <c r="BC35" s="94" t="e">
        <f>INDEX(Тарифы!$1:$1048576,MATCH($A35,Тарифы!$A:$A,0),MATCH(VLOOKUP(BC$15,'Расчёт (кг)'!$A:$C,3,0),Тарифы!$2:$2,0))*BC34</f>
        <v>#N/A</v>
      </c>
      <c r="BD35" s="94" t="e">
        <f>INDEX(Тарифы!$1:$1048576,MATCH($A35,Тарифы!$A:$A,0),MATCH(VLOOKUP(BD$15,'Расчёт (кг)'!$A:$C,3,0),Тарифы!$2:$2,0))*BD34</f>
        <v>#N/A</v>
      </c>
      <c r="BE35" s="94" t="e">
        <f>INDEX(Тарифы!$1:$1048576,MATCH($A35,Тарифы!$A:$A,0),MATCH(VLOOKUP(BE$15,'Расчёт (кг)'!$A:$C,3,0),Тарифы!$2:$2,0))*BE34</f>
        <v>#N/A</v>
      </c>
      <c r="BF35" s="94" t="e">
        <f>INDEX(Тарифы!$1:$1048576,MATCH($A35,Тарифы!$A:$A,0),MATCH(VLOOKUP(BF$15,'Расчёт (кг)'!$A:$C,3,0),Тарифы!$2:$2,0))*BF34</f>
        <v>#N/A</v>
      </c>
      <c r="BG35" s="94" t="e">
        <f>INDEX(Тарифы!$1:$1048576,MATCH($A35,Тарифы!$A:$A,0),MATCH(VLOOKUP(BG$15,'Расчёт (кг)'!$A:$C,3,0),Тарифы!$2:$2,0))*BG34</f>
        <v>#N/A</v>
      </c>
      <c r="BH35" s="94" t="e">
        <f>INDEX(Тарифы!$1:$1048576,MATCH($A35,Тарифы!$A:$A,0),MATCH(VLOOKUP(BH$15,'Расчёт (кг)'!$A:$C,3,0),Тарифы!$2:$2,0))*BH34</f>
        <v>#N/A</v>
      </c>
      <c r="BI35" s="94" t="e">
        <f>INDEX(Тарифы!$1:$1048576,MATCH($A35,Тарифы!$A:$A,0),MATCH(VLOOKUP(BI$15,'Расчёт (кг)'!$A:$C,3,0),Тарифы!$2:$2,0))*BI34</f>
        <v>#N/A</v>
      </c>
      <c r="BJ35" s="94" t="e">
        <f>INDEX(Тарифы!$1:$1048576,MATCH($A35,Тарифы!$A:$A,0),MATCH(VLOOKUP(BJ$15,'Расчёт (кг)'!$A:$C,3,0),Тарифы!$2:$2,0))*BJ34</f>
        <v>#N/A</v>
      </c>
      <c r="BK35" s="94" t="e">
        <f>INDEX(Тарифы!$1:$1048576,MATCH($A35,Тарифы!$A:$A,0),MATCH(VLOOKUP(BK$15,'Расчёт (кг)'!$A:$C,3,0),Тарифы!$2:$2,0))*BK34</f>
        <v>#N/A</v>
      </c>
      <c r="BL35" s="94" t="e">
        <f>INDEX(Тарифы!$1:$1048576,MATCH($A35,Тарифы!$A:$A,0),MATCH(VLOOKUP(BL$15,'Расчёт (кг)'!$A:$C,3,0),Тарифы!$2:$2,0))*BL34</f>
        <v>#N/A</v>
      </c>
      <c r="BM35" s="94" t="e">
        <f>INDEX(Тарифы!$1:$1048576,MATCH($A35,Тарифы!$A:$A,0),MATCH(VLOOKUP(BM$15,'Расчёт (кг)'!$A:$C,3,0),Тарифы!$2:$2,0))*BM34</f>
        <v>#N/A</v>
      </c>
      <c r="BN35" s="94" t="e">
        <f>INDEX(Тарифы!$1:$1048576,MATCH($A35,Тарифы!$A:$A,0),MATCH(VLOOKUP(BN$15,'Расчёт (кг)'!$A:$C,3,0),Тарифы!$2:$2,0))*BN34</f>
        <v>#N/A</v>
      </c>
      <c r="BO35" s="94" t="e">
        <f>INDEX(Тарифы!$1:$1048576,MATCH($A35,Тарифы!$A:$A,0),MATCH(VLOOKUP(BO$15,'Расчёт (кг)'!$A:$C,3,0),Тарифы!$2:$2,0))*BO34</f>
        <v>#N/A</v>
      </c>
      <c r="BP35" s="94" t="e">
        <f>INDEX(Тарифы!$1:$1048576,MATCH($A35,Тарифы!$A:$A,0),MATCH(VLOOKUP(BP$15,'Расчёт (кг)'!$A:$C,3,0),Тарифы!$2:$2,0))*BP34</f>
        <v>#N/A</v>
      </c>
      <c r="BQ35" s="94" t="e">
        <f>INDEX(Тарифы!$1:$1048576,MATCH($A35,Тарифы!$A:$A,0),MATCH(VLOOKUP(BQ$15,'Расчёт (кг)'!$A:$C,3,0),Тарифы!$2:$2,0))*BQ34</f>
        <v>#N/A</v>
      </c>
      <c r="BR35" s="94" t="e">
        <f>INDEX(Тарифы!$1:$1048576,MATCH($A35,Тарифы!$A:$A,0),MATCH(VLOOKUP(BR$15,'Расчёт (кг)'!$A:$C,3,0),Тарифы!$2:$2,0))*BR34</f>
        <v>#N/A</v>
      </c>
      <c r="BS35" s="94" t="e">
        <f>INDEX(Тарифы!$1:$1048576,MATCH($A35,Тарифы!$A:$A,0),MATCH(VLOOKUP(BS$15,'Расчёт (кг)'!$A:$C,3,0),Тарифы!$2:$2,0))*BS34</f>
        <v>#N/A</v>
      </c>
      <c r="BT35" s="94" t="e">
        <f>INDEX(Тарифы!$1:$1048576,MATCH($A35,Тарифы!$A:$A,0),MATCH(VLOOKUP(BT$15,'Расчёт (кг)'!$A:$C,3,0),Тарифы!$2:$2,0))*BT34</f>
        <v>#N/A</v>
      </c>
      <c r="BU35" s="94" t="e">
        <f>INDEX(Тарифы!$1:$1048576,MATCH($A35,Тарифы!$A:$A,0),MATCH(VLOOKUP(BU$15,'Расчёт (кг)'!$A:$C,3,0),Тарифы!$2:$2,0))*BU34</f>
        <v>#N/A</v>
      </c>
      <c r="BV35" s="94" t="e">
        <f>INDEX(Тарифы!$1:$1048576,MATCH($A35,Тарифы!$A:$A,0),MATCH(VLOOKUP(BV$15,'Расчёт (кг)'!$A:$C,3,0),Тарифы!$2:$2,0))*BV34</f>
        <v>#N/A</v>
      </c>
      <c r="BW35" s="94" t="e">
        <f>INDEX(Тарифы!$1:$1048576,MATCH($A35,Тарифы!$A:$A,0),MATCH(VLOOKUP(BW$15,'Расчёт (кг)'!$A:$C,3,0),Тарифы!$2:$2,0))*BW34</f>
        <v>#N/A</v>
      </c>
      <c r="BX35" s="94" t="e">
        <f>INDEX(Тарифы!$1:$1048576,MATCH($A35,Тарифы!$A:$A,0),MATCH(VLOOKUP(BX$15,'Расчёт (кг)'!$A:$C,3,0),Тарифы!$2:$2,0))*BX34</f>
        <v>#N/A</v>
      </c>
      <c r="BY35" s="94" t="e">
        <f>INDEX(Тарифы!$1:$1048576,MATCH($A35,Тарифы!$A:$A,0),MATCH(VLOOKUP(BY$15,'Расчёт (кг)'!$A:$C,3,0),Тарифы!$2:$2,0))*BY34</f>
        <v>#N/A</v>
      </c>
      <c r="BZ35" s="94" t="e">
        <f>INDEX(Тарифы!$1:$1048576,MATCH($A35,Тарифы!$A:$A,0),MATCH(VLOOKUP(BZ$15,'Расчёт (кг)'!$A:$C,3,0),Тарифы!$2:$2,0))*BZ34</f>
        <v>#N/A</v>
      </c>
      <c r="CA35" s="94" t="e">
        <f>INDEX(Тарифы!$1:$1048576,MATCH($A35,Тарифы!$A:$A,0),MATCH(VLOOKUP(CA$15,'Расчёт (кг)'!$A:$C,3,0),Тарифы!$2:$2,0))*CA34</f>
        <v>#N/A</v>
      </c>
      <c r="CB35" s="94" t="e">
        <f>INDEX(Тарифы!$1:$1048576,MATCH($A35,Тарифы!$A:$A,0),MATCH(VLOOKUP(CB$15,'Расчёт (кг)'!$A:$C,3,0),Тарифы!$2:$2,0))*CB34</f>
        <v>#N/A</v>
      </c>
      <c r="CC35" s="94" t="e">
        <f>INDEX(Тарифы!$1:$1048576,MATCH($A35,Тарифы!$A:$A,0),MATCH(VLOOKUP(CC$15,'Расчёт (кг)'!$A:$C,3,0),Тарифы!$2:$2,0))*CC34</f>
        <v>#N/A</v>
      </c>
      <c r="CD35" s="94" t="e">
        <f>INDEX(Тарифы!$1:$1048576,MATCH($A35,Тарифы!$A:$A,0),MATCH(VLOOKUP(CD$15,'Расчёт (кг)'!$A:$C,3,0),Тарифы!$2:$2,0))*CD34</f>
        <v>#N/A</v>
      </c>
      <c r="CE35" s="94" t="e">
        <f>INDEX(Тарифы!$1:$1048576,MATCH($A35,Тарифы!$A:$A,0),MATCH(VLOOKUP(CE$15,'Расчёт (кг)'!$A:$C,3,0),Тарифы!$2:$2,0))*CE34</f>
        <v>#N/A</v>
      </c>
      <c r="CF35" s="94" t="e">
        <f>INDEX(Тарифы!$1:$1048576,MATCH($A35,Тарифы!$A:$A,0),MATCH(VLOOKUP(CF$15,'Расчёт (кг)'!$A:$C,3,0),Тарифы!$2:$2,0))*CF34</f>
        <v>#N/A</v>
      </c>
      <c r="CG35" s="94" t="e">
        <f>INDEX(Тарифы!$1:$1048576,MATCH($A35,Тарифы!$A:$A,0),MATCH(VLOOKUP(CG$15,'Расчёт (кг)'!$A:$C,3,0),Тарифы!$2:$2,0))*CG34</f>
        <v>#N/A</v>
      </c>
      <c r="CH35" s="94" t="e">
        <f>INDEX(Тарифы!$1:$1048576,MATCH($A35,Тарифы!$A:$A,0),MATCH(VLOOKUP(CH$15,'Расчёт (кг)'!$A:$C,3,0),Тарифы!$2:$2,0))*CH34</f>
        <v>#N/A</v>
      </c>
      <c r="CI35" s="94" t="e">
        <f>INDEX(Тарифы!$1:$1048576,MATCH($A35,Тарифы!$A:$A,0),MATCH(VLOOKUP(CI$15,'Расчёт (кг)'!$A:$C,3,0),Тарифы!$2:$2,0))*CI34</f>
        <v>#N/A</v>
      </c>
      <c r="CJ35" s="94" t="e">
        <f>INDEX(Тарифы!$1:$1048576,MATCH($A35,Тарифы!$A:$A,0),MATCH(VLOOKUP(CJ$15,'Расчёт (кг)'!$A:$C,3,0),Тарифы!$2:$2,0))*CJ34</f>
        <v>#N/A</v>
      </c>
      <c r="CK35" s="94" t="e">
        <f>INDEX(Тарифы!$1:$1048576,MATCH($A35,Тарифы!$A:$A,0),MATCH(VLOOKUP(CK$15,'Расчёт (кг)'!$A:$C,3,0),Тарифы!$2:$2,0))*CK34</f>
        <v>#N/A</v>
      </c>
      <c r="CL35" s="94" t="e">
        <f>INDEX(Тарифы!$1:$1048576,MATCH($A35,Тарифы!$A:$A,0),MATCH(VLOOKUP(CL$15,'Расчёт (кг)'!$A:$C,3,0),Тарифы!$2:$2,0))*CL34</f>
        <v>#N/A</v>
      </c>
      <c r="CM35" s="94" t="e">
        <f>INDEX(Тарифы!$1:$1048576,MATCH($A35,Тарифы!$A:$A,0),MATCH(VLOOKUP(CM$15,'Расчёт (кг)'!$A:$C,3,0),Тарифы!$2:$2,0))*CM34</f>
        <v>#N/A</v>
      </c>
      <c r="CN35" s="94" t="e">
        <f>INDEX(Тарифы!$1:$1048576,MATCH($A35,Тарифы!$A:$A,0),MATCH(VLOOKUP(CN$15,'Расчёт (кг)'!$A:$C,3,0),Тарифы!$2:$2,0))*CN34</f>
        <v>#N/A</v>
      </c>
      <c r="CO35" s="94" t="e">
        <f>INDEX(Тарифы!$1:$1048576,MATCH($A35,Тарифы!$A:$A,0),MATCH(VLOOKUP(CO$15,'Расчёт (кг)'!$A:$C,3,0),Тарифы!$2:$2,0))*CO34</f>
        <v>#N/A</v>
      </c>
      <c r="CP35" s="94" t="e">
        <f>INDEX(Тарифы!$1:$1048576,MATCH($A35,Тарифы!$A:$A,0),MATCH(VLOOKUP(CP$15,'Расчёт (кг)'!$A:$C,3,0),Тарифы!$2:$2,0))*CP34</f>
        <v>#N/A</v>
      </c>
      <c r="CQ35" s="94" t="e">
        <f>INDEX(Тарифы!$1:$1048576,MATCH($A35,Тарифы!$A:$A,0),MATCH(VLOOKUP(CQ$15,'Расчёт (кг)'!$A:$C,3,0),Тарифы!$2:$2,0))*CQ34</f>
        <v>#N/A</v>
      </c>
      <c r="CR35" s="94" t="e">
        <f>INDEX(Тарифы!$1:$1048576,MATCH($A35,Тарифы!$A:$A,0),MATCH(VLOOKUP(CR$15,'Расчёт (кг)'!$A:$C,3,0),Тарифы!$2:$2,0))*CR34</f>
        <v>#N/A</v>
      </c>
      <c r="CS35" s="94" t="e">
        <f>INDEX(Тарифы!$1:$1048576,MATCH($A35,Тарифы!$A:$A,0),MATCH(VLOOKUP(CS$15,'Расчёт (кг)'!$A:$C,3,0),Тарифы!$2:$2,0))*CS34</f>
        <v>#N/A</v>
      </c>
      <c r="CT35" s="94" t="e">
        <f>INDEX(Тарифы!$1:$1048576,MATCH($A35,Тарифы!$A:$A,0),MATCH(VLOOKUP(CT$15,'Расчёт (кг)'!$A:$C,3,0),Тарифы!$2:$2,0))*CT34</f>
        <v>#N/A</v>
      </c>
      <c r="CU35" s="94" t="e">
        <f>INDEX(Тарифы!$1:$1048576,MATCH($A35,Тарифы!$A:$A,0),MATCH(VLOOKUP(CU$15,'Расчёт (кг)'!$A:$C,3,0),Тарифы!$2:$2,0))*CU34</f>
        <v>#N/A</v>
      </c>
      <c r="CV35" s="94" t="e">
        <f>INDEX(Тарифы!$1:$1048576,MATCH($A35,Тарифы!$A:$A,0),MATCH(VLOOKUP(CV$15,'Расчёт (кг)'!$A:$C,3,0),Тарифы!$2:$2,0))*CV34</f>
        <v>#N/A</v>
      </c>
      <c r="CW35" s="94" t="e">
        <f>INDEX(Тарифы!$1:$1048576,MATCH($A35,Тарифы!$A:$A,0),MATCH(VLOOKUP(CW$15,'Расчёт (кг)'!$A:$C,3,0),Тарифы!$2:$2,0))*CW34</f>
        <v>#N/A</v>
      </c>
      <c r="CX35" s="94" t="e">
        <f>INDEX(Тарифы!$1:$1048576,MATCH($A35,Тарифы!$A:$A,0),MATCH(VLOOKUP(CX$15,'Расчёт (кг)'!$A:$C,3,0),Тарифы!$2:$2,0))*CX34</f>
        <v>#N/A</v>
      </c>
      <c r="CY35" s="94" t="e">
        <f>INDEX(Тарифы!$1:$1048576,MATCH($A35,Тарифы!$A:$A,0),MATCH(VLOOKUP(CY$15,'Расчёт (кг)'!$A:$C,3,0),Тарифы!$2:$2,0))*CY34</f>
        <v>#N/A</v>
      </c>
      <c r="CZ35" s="94" t="e">
        <f>INDEX(Тарифы!$1:$1048576,MATCH($A35,Тарифы!$A:$A,0),MATCH(VLOOKUP(CZ$15,'Расчёт (кг)'!$A:$C,3,0),Тарифы!$2:$2,0))*CZ34</f>
        <v>#N/A</v>
      </c>
      <c r="DA35" s="94" t="e">
        <f>INDEX(Тарифы!$1:$1048576,MATCH($A35,Тарифы!$A:$A,0),MATCH(VLOOKUP(DA$15,'Расчёт (кг)'!$A:$C,3,0),Тарифы!$2:$2,0))*DA34</f>
        <v>#N/A</v>
      </c>
      <c r="DB35" s="94" t="e">
        <f>INDEX(Тарифы!$1:$1048576,MATCH($A35,Тарифы!$A:$A,0),MATCH(VLOOKUP(DB$15,'Расчёт (кг)'!$A:$C,3,0),Тарифы!$2:$2,0))*DB34</f>
        <v>#N/A</v>
      </c>
      <c r="DC35" s="94" t="e">
        <f>INDEX(Тарифы!$1:$1048576,MATCH($A35,Тарифы!$A:$A,0),MATCH(VLOOKUP(DC$15,'Расчёт (кг)'!$A:$C,3,0),Тарифы!$2:$2,0))*DC34</f>
        <v>#N/A</v>
      </c>
      <c r="DD35" s="94" t="e">
        <f>INDEX(Тарифы!$1:$1048576,MATCH($A35,Тарифы!$A:$A,0),MATCH(VLOOKUP(DD$15,'Расчёт (кг)'!$A:$C,3,0),Тарифы!$2:$2,0))*DD34</f>
        <v>#N/A</v>
      </c>
      <c r="DE35" s="94" t="e">
        <f>INDEX(Тарифы!$1:$1048576,MATCH($A35,Тарифы!$A:$A,0),MATCH(VLOOKUP(DE$15,'Расчёт (кг)'!$A:$C,3,0),Тарифы!$2:$2,0))*DE34</f>
        <v>#N/A</v>
      </c>
      <c r="DF35" s="94" t="e">
        <f>INDEX(Тарифы!$1:$1048576,MATCH($A35,Тарифы!$A:$A,0),MATCH(VLOOKUP(DF$15,'Расчёт (кг)'!$A:$C,3,0),Тарифы!$2:$2,0))*DF34</f>
        <v>#N/A</v>
      </c>
      <c r="DG35" s="94" t="e">
        <f>INDEX(Тарифы!$1:$1048576,MATCH($A35,Тарифы!$A:$A,0),MATCH(VLOOKUP(DG$15,'Расчёт (кг)'!$A:$C,3,0),Тарифы!$2:$2,0))*DG34</f>
        <v>#N/A</v>
      </c>
      <c r="DH35" s="94" t="e">
        <f>INDEX(Тарифы!$1:$1048576,MATCH($A35,Тарифы!$A:$A,0),MATCH(VLOOKUP(DH$15,'Расчёт (кг)'!$A:$C,3,0),Тарифы!$2:$2,0))*DH34</f>
        <v>#N/A</v>
      </c>
      <c r="DI35" s="94" t="e">
        <f>INDEX(Тарифы!$1:$1048576,MATCH($A35,Тарифы!$A:$A,0),MATCH(VLOOKUP(DI$15,'Расчёт (кг)'!$A:$C,3,0),Тарифы!$2:$2,0))*DI34</f>
        <v>#N/A</v>
      </c>
      <c r="DJ35" s="94" t="e">
        <f>INDEX(Тарифы!$1:$1048576,MATCH($A35,Тарифы!$A:$A,0),MATCH(VLOOKUP(DJ$15,'Расчёт (кг)'!$A:$C,3,0),Тарифы!$2:$2,0))*DJ34</f>
        <v>#N/A</v>
      </c>
      <c r="DK35" s="94" t="e">
        <f>INDEX(Тарифы!$1:$1048576,MATCH($A35,Тарифы!$A:$A,0),MATCH(VLOOKUP(DK$15,'Расчёт (кг)'!$A:$C,3,0),Тарифы!$2:$2,0))*DK34</f>
        <v>#N/A</v>
      </c>
      <c r="DL35" s="94" t="e">
        <f>INDEX(Тарифы!$1:$1048576,MATCH($A35,Тарифы!$A:$A,0),MATCH(VLOOKUP(DL$15,'Расчёт (кг)'!$A:$C,3,0),Тарифы!$2:$2,0))*DL34</f>
        <v>#N/A</v>
      </c>
      <c r="DM35" s="94" t="e">
        <f>INDEX(Тарифы!$1:$1048576,MATCH($A35,Тарифы!$A:$A,0),MATCH(VLOOKUP(DM$15,'Расчёт (кг)'!$A:$C,3,0),Тарифы!$2:$2,0))*DM34</f>
        <v>#N/A</v>
      </c>
      <c r="DN35" s="94" t="e">
        <f>INDEX(Тарифы!$1:$1048576,MATCH($A35,Тарифы!$A:$A,0),MATCH(VLOOKUP(DN$15,'Расчёт (кг)'!$A:$C,3,0),Тарифы!$2:$2,0))*DN34</f>
        <v>#N/A</v>
      </c>
      <c r="DO35" s="94" t="e">
        <f>INDEX(Тарифы!$1:$1048576,MATCH($A35,Тарифы!$A:$A,0),MATCH(VLOOKUP(DO$15,'Расчёт (кг)'!$A:$C,3,0),Тарифы!$2:$2,0))*DO34</f>
        <v>#N/A</v>
      </c>
      <c r="DP35" s="94" t="e">
        <f>INDEX(Тарифы!$1:$1048576,MATCH($A35,Тарифы!$A:$A,0),MATCH(VLOOKUP(DP$15,'Расчёт (кг)'!$A:$C,3,0),Тарифы!$2:$2,0))*DP34</f>
        <v>#N/A</v>
      </c>
      <c r="DQ35" s="94" t="e">
        <f>INDEX(Тарифы!$1:$1048576,MATCH($A35,Тарифы!$A:$A,0),MATCH(VLOOKUP(DQ$15,'Расчёт (кг)'!$A:$C,3,0),Тарифы!$2:$2,0))*DQ34</f>
        <v>#N/A</v>
      </c>
      <c r="DR35" s="94" t="e">
        <f>INDEX(Тарифы!$1:$1048576,MATCH($A35,Тарифы!$A:$A,0),MATCH(VLOOKUP(DR$15,'Расчёт (кг)'!$A:$C,3,0),Тарифы!$2:$2,0))*DR34</f>
        <v>#N/A</v>
      </c>
    </row>
    <row r="36" spans="1:122" s="171" customFormat="1" hidden="1" outlineLevel="1">
      <c r="A36" s="93" t="s">
        <v>118</v>
      </c>
      <c r="B36" s="93" t="s">
        <v>113</v>
      </c>
      <c r="C36" s="94">
        <f>SUMIF('Расчёт (ТН)'!$A:$A,C$15,'Расчёт (ТН)'!$AV:$AV)</f>
        <v>0</v>
      </c>
      <c r="D36" s="94">
        <f>SUMIF('Расчёт (ТН)'!$A:$A,D$15,'Расчёт (ТН)'!$AV:$AV)</f>
        <v>0</v>
      </c>
      <c r="E36" s="94">
        <f>SUMIF('Расчёт (ТН)'!$A:$A,E$15,'Расчёт (ТН)'!$AV:$AV)</f>
        <v>0</v>
      </c>
      <c r="F36" s="94">
        <f>SUMIF('Расчёт (ТН)'!$A:$A,F$15,'Расчёт (ТН)'!$AV:$AV)</f>
        <v>0</v>
      </c>
      <c r="G36" s="94">
        <f>SUMIF('Расчёт (ТН)'!$A:$A,G$15,'Расчёт (ТН)'!$AV:$AV)</f>
        <v>0</v>
      </c>
      <c r="H36" s="94">
        <f>SUMIF('Расчёт (ТН)'!$A:$A,H$15,'Расчёт (ТН)'!$AV:$AV)</f>
        <v>0</v>
      </c>
      <c r="I36" s="94">
        <f>SUMIF('Расчёт (ТН)'!$A:$A,I$15,'Расчёт (ТН)'!$AV:$AV)</f>
        <v>0</v>
      </c>
      <c r="J36" s="94">
        <f>SUMIF('Расчёт (ТН)'!$A:$A,J$15,'Расчёт (ТН)'!$AV:$AV)</f>
        <v>0</v>
      </c>
      <c r="K36" s="94">
        <f>SUMIF('Расчёт (ТН)'!$A:$A,K$15,'Расчёт (ТН)'!$AV:$AV)</f>
        <v>0</v>
      </c>
      <c r="L36" s="94">
        <f>SUMIF('Расчёт (ТН)'!$A:$A,L$15,'Расчёт (ТН)'!$AV:$AV)</f>
        <v>0</v>
      </c>
      <c r="M36" s="94">
        <f>SUMIF('Расчёт (ТН)'!$A:$A,M$15,'Расчёт (ТН)'!$AV:$AV)</f>
        <v>0</v>
      </c>
      <c r="N36" s="94">
        <f>SUMIF('Расчёт (ТН)'!$A:$A,N$15,'Расчёт (ТН)'!$AV:$AV)</f>
        <v>0</v>
      </c>
      <c r="O36" s="94">
        <f>SUMIF('Расчёт (ТН)'!$A:$A,O$15,'Расчёт (ТН)'!$AV:$AV)</f>
        <v>0</v>
      </c>
      <c r="P36" s="94">
        <f>SUMIF('Расчёт (ТН)'!$A:$A,P$15,'Расчёт (ТН)'!$AV:$AV)</f>
        <v>0</v>
      </c>
      <c r="Q36" s="94">
        <f>SUMIF('Расчёт (ТН)'!$A:$A,Q$15,'Расчёт (ТН)'!$AV:$AV)</f>
        <v>0</v>
      </c>
      <c r="R36" s="94">
        <f>SUMIF('Расчёт (ТН)'!$A:$A,R$15,'Расчёт (ТН)'!$AV:$AV)</f>
        <v>0</v>
      </c>
      <c r="S36" s="94">
        <f>SUMIF('Расчёт (ТН)'!$A:$A,S$15,'Расчёт (ТН)'!$AV:$AV)</f>
        <v>0</v>
      </c>
      <c r="T36" s="94">
        <f>SUMIF('Расчёт (ТН)'!$A:$A,T$15,'Расчёт (ТН)'!$AV:$AV)</f>
        <v>0</v>
      </c>
      <c r="U36" s="94">
        <f>SUMIF('Расчёт (ТН)'!$A:$A,U$15,'Расчёт (ТН)'!$AV:$AV)</f>
        <v>0</v>
      </c>
      <c r="V36" s="94">
        <f>SUMIF('Расчёт (ТН)'!$A:$A,V$15,'Расчёт (ТН)'!$AV:$AV)</f>
        <v>0</v>
      </c>
      <c r="W36" s="94">
        <f>SUMIF('Расчёт (ТН)'!$A:$A,W$15,'Расчёт (ТН)'!$AV:$AV)</f>
        <v>0</v>
      </c>
      <c r="X36" s="94">
        <f>SUMIF('Расчёт (ТН)'!$A:$A,X$15,'Расчёт (ТН)'!$AV:$AV)</f>
        <v>0</v>
      </c>
      <c r="Y36" s="94">
        <f>SUMIF('Расчёт (ТН)'!$A:$A,Y$15,'Расчёт (ТН)'!$AV:$AV)</f>
        <v>0</v>
      </c>
      <c r="Z36" s="94">
        <f>SUMIF('Расчёт (ТН)'!$A:$A,Z$15,'Расчёт (ТН)'!$AV:$AV)</f>
        <v>0</v>
      </c>
      <c r="AA36" s="94">
        <f>SUMIF('Расчёт (ТН)'!$A:$A,AA$15,'Расчёт (ТН)'!$AV:$AV)</f>
        <v>0</v>
      </c>
      <c r="AB36" s="94">
        <f>SUMIF('Расчёт (ТН)'!$A:$A,AB$15,'Расчёт (ТН)'!$AV:$AV)</f>
        <v>0</v>
      </c>
      <c r="AC36" s="94">
        <f>SUMIF('Расчёт (ТН)'!$A:$A,AC$15,'Расчёт (ТН)'!$AV:$AV)</f>
        <v>0</v>
      </c>
      <c r="AD36" s="94">
        <f>SUMIF('Расчёт (ТН)'!$A:$A,AD$15,'Расчёт (ТН)'!$AV:$AV)</f>
        <v>0</v>
      </c>
      <c r="AE36" s="94">
        <f>SUMIF('Расчёт (ТН)'!$A:$A,AE$15,'Расчёт (ТН)'!$AV:$AV)</f>
        <v>0</v>
      </c>
      <c r="AF36" s="94">
        <f>SUMIF('Расчёт (ТН)'!$A:$A,AF$15,'Расчёт (ТН)'!$AV:$AV)</f>
        <v>0</v>
      </c>
      <c r="AG36" s="94">
        <f>SUMIF('Расчёт (ТН)'!$A:$A,AG$15,'Расчёт (ТН)'!$AV:$AV)</f>
        <v>0</v>
      </c>
      <c r="AH36" s="94">
        <f>SUMIF('Расчёт (ТН)'!$A:$A,AH$15,'Расчёт (ТН)'!$AV:$AV)</f>
        <v>0</v>
      </c>
      <c r="AI36" s="94">
        <f>SUMIF('Расчёт (ТН)'!$A:$A,AI$15,'Расчёт (ТН)'!$AV:$AV)</f>
        <v>0</v>
      </c>
      <c r="AJ36" s="94">
        <f>SUMIF('Расчёт (ТН)'!$A:$A,AJ$15,'Расчёт (ТН)'!$AV:$AV)</f>
        <v>0</v>
      </c>
      <c r="AK36" s="94">
        <f>SUMIF('Расчёт (ТН)'!$A:$A,AK$15,'Расчёт (ТН)'!$AV:$AV)</f>
        <v>0</v>
      </c>
      <c r="AL36" s="94">
        <f>SUMIF('Расчёт (ТН)'!$A:$A,AL$15,'Расчёт (ТН)'!$AV:$AV)</f>
        <v>0</v>
      </c>
      <c r="AM36" s="94">
        <f>SUMIF('Расчёт (ТН)'!$A:$A,AM$15,'Расчёт (ТН)'!$AV:$AV)</f>
        <v>0</v>
      </c>
      <c r="AN36" s="94">
        <f>SUMIF('Расчёт (ТН)'!$A:$A,AN$15,'Расчёт (ТН)'!$AV:$AV)</f>
        <v>0</v>
      </c>
      <c r="AO36" s="94">
        <f>SUMIF('Расчёт (ТН)'!$A:$A,AO$15,'Расчёт (ТН)'!$AV:$AV)</f>
        <v>0</v>
      </c>
      <c r="AP36" s="94">
        <f>SUMIF('Расчёт (ТН)'!$A:$A,AP$15,'Расчёт (ТН)'!$AV:$AV)</f>
        <v>0</v>
      </c>
      <c r="AQ36" s="94">
        <f>SUMIF('Расчёт (ТН)'!$A:$A,AQ$15,'Расчёт (ТН)'!$AV:$AV)</f>
        <v>0</v>
      </c>
      <c r="AR36" s="94">
        <f>SUMIF('Расчёт (ТН)'!$A:$A,AR$15,'Расчёт (ТН)'!$AV:$AV)</f>
        <v>0</v>
      </c>
      <c r="AS36" s="94">
        <f>SUMIF('Расчёт (ТН)'!$A:$A,AS$15,'Расчёт (ТН)'!$AV:$AV)</f>
        <v>0</v>
      </c>
      <c r="AT36" s="94">
        <f>SUMIF('Расчёт (ТН)'!$A:$A,AT$15,'Расчёт (ТН)'!$AV:$AV)</f>
        <v>0</v>
      </c>
      <c r="AU36" s="94">
        <f>SUMIF('Расчёт (ТН)'!$A:$A,AU$15,'Расчёт (ТН)'!$AV:$AV)</f>
        <v>0</v>
      </c>
      <c r="AV36" s="94">
        <f>SUMIF('Расчёт (ТН)'!$A:$A,AV$15,'Расчёт (ТН)'!$AV:$AV)</f>
        <v>0</v>
      </c>
      <c r="AW36" s="94">
        <f>SUMIF('Расчёт (ТН)'!$A:$A,AW$15,'Расчёт (ТН)'!$AV:$AV)</f>
        <v>0</v>
      </c>
      <c r="AX36" s="94">
        <f>SUMIF('Расчёт (ТН)'!$A:$A,AX$15,'Расчёт (ТН)'!$AV:$AV)</f>
        <v>0</v>
      </c>
      <c r="AY36" s="94">
        <f>SUMIF('Расчёт (ТН)'!$A:$A,AY$15,'Расчёт (ТН)'!$AV:$AV)</f>
        <v>0</v>
      </c>
      <c r="AZ36" s="94">
        <f>SUMIF('Расчёт (ТН)'!$A:$A,AZ$15,'Расчёт (ТН)'!$AV:$AV)</f>
        <v>0</v>
      </c>
      <c r="BA36" s="94">
        <f>SUMIF('Расчёт (ТН)'!$A:$A,BA$15,'Расчёт (ТН)'!$AV:$AV)</f>
        <v>0</v>
      </c>
      <c r="BB36" s="94">
        <f>SUMIF('Расчёт (ТН)'!$A:$A,BB$15,'Расчёт (ТН)'!$AV:$AV)</f>
        <v>0</v>
      </c>
      <c r="BC36" s="94">
        <f>SUMIF('Расчёт (ТН)'!$A:$A,BC$15,'Расчёт (ТН)'!$AV:$AV)</f>
        <v>0</v>
      </c>
      <c r="BD36" s="94">
        <f>SUMIF('Расчёт (ТН)'!$A:$A,BD$15,'Расчёт (ТН)'!$AV:$AV)</f>
        <v>0</v>
      </c>
      <c r="BE36" s="94">
        <f>SUMIF('Расчёт (ТН)'!$A:$A,BE$15,'Расчёт (ТН)'!$AV:$AV)</f>
        <v>0</v>
      </c>
      <c r="BF36" s="94">
        <f>SUMIF('Расчёт (ТН)'!$A:$A,BF$15,'Расчёт (ТН)'!$AV:$AV)</f>
        <v>0</v>
      </c>
      <c r="BG36" s="94">
        <f>SUMIF('Расчёт (ТН)'!$A:$A,BG$15,'Расчёт (ТН)'!$AV:$AV)</f>
        <v>0</v>
      </c>
      <c r="BH36" s="94">
        <f>SUMIF('Расчёт (ТН)'!$A:$A,BH$15,'Расчёт (ТН)'!$AV:$AV)</f>
        <v>0</v>
      </c>
      <c r="BI36" s="94">
        <f>SUMIF('Расчёт (ТН)'!$A:$A,BI$15,'Расчёт (ТН)'!$AV:$AV)</f>
        <v>0</v>
      </c>
      <c r="BJ36" s="94">
        <f>SUMIF('Расчёт (ТН)'!$A:$A,BJ$15,'Расчёт (ТН)'!$AV:$AV)</f>
        <v>0</v>
      </c>
      <c r="BK36" s="94">
        <f>SUMIF('Расчёт (ТН)'!$A:$A,BK$15,'Расчёт (ТН)'!$AV:$AV)</f>
        <v>0</v>
      </c>
      <c r="BL36" s="94">
        <f>SUMIF('Расчёт (ТН)'!$A:$A,BL$15,'Расчёт (ТН)'!$AV:$AV)</f>
        <v>0</v>
      </c>
      <c r="BM36" s="94">
        <f>SUMIF('Расчёт (ТН)'!$A:$A,BM$15,'Расчёт (ТН)'!$AV:$AV)</f>
        <v>0</v>
      </c>
      <c r="BN36" s="94">
        <f>SUMIF('Расчёт (ТН)'!$A:$A,BN$15,'Расчёт (ТН)'!$AV:$AV)</f>
        <v>0</v>
      </c>
      <c r="BO36" s="94">
        <f>SUMIF('Расчёт (ТН)'!$A:$A,BO$15,'Расчёт (ТН)'!$AV:$AV)</f>
        <v>0</v>
      </c>
      <c r="BP36" s="94">
        <f>SUMIF('Расчёт (ТН)'!$A:$A,BP$15,'Расчёт (ТН)'!$AV:$AV)</f>
        <v>0</v>
      </c>
      <c r="BQ36" s="94">
        <f>SUMIF('Расчёт (ТН)'!$A:$A,BQ$15,'Расчёт (ТН)'!$AV:$AV)</f>
        <v>0</v>
      </c>
      <c r="BR36" s="94">
        <f>SUMIF('Расчёт (ТН)'!$A:$A,BR$15,'Расчёт (ТН)'!$AV:$AV)</f>
        <v>0</v>
      </c>
      <c r="BS36" s="94">
        <f>SUMIF('Расчёт (ТН)'!$A:$A,BS$15,'Расчёт (ТН)'!$AV:$AV)</f>
        <v>0</v>
      </c>
      <c r="BT36" s="94">
        <f>SUMIF('Расчёт (ТН)'!$A:$A,BT$15,'Расчёт (ТН)'!$AV:$AV)</f>
        <v>0</v>
      </c>
      <c r="BU36" s="94">
        <f>SUMIF('Расчёт (ТН)'!$A:$A,BU$15,'Расчёт (ТН)'!$AV:$AV)</f>
        <v>0</v>
      </c>
      <c r="BV36" s="94">
        <f>SUMIF('Расчёт (ТН)'!$A:$A,BV$15,'Расчёт (ТН)'!$AV:$AV)</f>
        <v>0</v>
      </c>
      <c r="BW36" s="94">
        <f>SUMIF('Расчёт (ТН)'!$A:$A,BW$15,'Расчёт (ТН)'!$AV:$AV)</f>
        <v>0</v>
      </c>
      <c r="BX36" s="94">
        <f>SUMIF('Расчёт (ТН)'!$A:$A,BX$15,'Расчёт (ТН)'!$AV:$AV)</f>
        <v>0</v>
      </c>
      <c r="BY36" s="94">
        <f>SUMIF('Расчёт (ТН)'!$A:$A,BY$15,'Расчёт (ТН)'!$AV:$AV)</f>
        <v>0</v>
      </c>
      <c r="BZ36" s="94">
        <f>SUMIF('Расчёт (ТН)'!$A:$A,BZ$15,'Расчёт (ТН)'!$AV:$AV)</f>
        <v>0</v>
      </c>
      <c r="CA36" s="94">
        <f>SUMIF('Расчёт (ТН)'!$A:$A,CA$15,'Расчёт (ТН)'!$AV:$AV)</f>
        <v>0</v>
      </c>
      <c r="CB36" s="94">
        <f>SUMIF('Расчёт (ТН)'!$A:$A,CB$15,'Расчёт (ТН)'!$AV:$AV)</f>
        <v>0</v>
      </c>
      <c r="CC36" s="94">
        <f>SUMIF('Расчёт (ТН)'!$A:$A,CC$15,'Расчёт (ТН)'!$AV:$AV)</f>
        <v>0</v>
      </c>
      <c r="CD36" s="94">
        <f>SUMIF('Расчёт (ТН)'!$A:$A,CD$15,'Расчёт (ТН)'!$AV:$AV)</f>
        <v>0</v>
      </c>
      <c r="CE36" s="94">
        <f>SUMIF('Расчёт (ТН)'!$A:$A,CE$15,'Расчёт (ТН)'!$AV:$AV)</f>
        <v>0</v>
      </c>
      <c r="CF36" s="94">
        <f>SUMIF('Расчёт (ТН)'!$A:$A,CF$15,'Расчёт (ТН)'!$AV:$AV)</f>
        <v>0</v>
      </c>
      <c r="CG36" s="94">
        <f>SUMIF('Расчёт (ТН)'!$A:$A,CG$15,'Расчёт (ТН)'!$AV:$AV)</f>
        <v>0</v>
      </c>
      <c r="CH36" s="94">
        <f>SUMIF('Расчёт (ТН)'!$A:$A,CH$15,'Расчёт (ТН)'!$AV:$AV)</f>
        <v>0</v>
      </c>
      <c r="CI36" s="94">
        <f>SUMIF('Расчёт (ТН)'!$A:$A,CI$15,'Расчёт (ТН)'!$AV:$AV)</f>
        <v>0</v>
      </c>
      <c r="CJ36" s="94">
        <f>SUMIF('Расчёт (ТН)'!$A:$A,CJ$15,'Расчёт (ТН)'!$AV:$AV)</f>
        <v>0</v>
      </c>
      <c r="CK36" s="94">
        <f>SUMIF('Расчёт (ТН)'!$A:$A,CK$15,'Расчёт (ТН)'!$AV:$AV)</f>
        <v>0</v>
      </c>
      <c r="CL36" s="94">
        <f>SUMIF('Расчёт (ТН)'!$A:$A,CL$15,'Расчёт (ТН)'!$AV:$AV)</f>
        <v>0</v>
      </c>
      <c r="CM36" s="94">
        <f>SUMIF('Расчёт (ТН)'!$A:$A,CM$15,'Расчёт (ТН)'!$AV:$AV)</f>
        <v>0</v>
      </c>
      <c r="CN36" s="94">
        <f>SUMIF('Расчёт (ТН)'!$A:$A,CN$15,'Расчёт (ТН)'!$AV:$AV)</f>
        <v>0</v>
      </c>
      <c r="CO36" s="94">
        <f>SUMIF('Расчёт (ТН)'!$A:$A,CO$15,'Расчёт (ТН)'!$AV:$AV)</f>
        <v>0</v>
      </c>
      <c r="CP36" s="94">
        <f>SUMIF('Расчёт (ТН)'!$A:$A,CP$15,'Расчёт (ТН)'!$AV:$AV)</f>
        <v>0</v>
      </c>
      <c r="CQ36" s="94">
        <f>SUMIF('Расчёт (ТН)'!$A:$A,CQ$15,'Расчёт (ТН)'!$AV:$AV)</f>
        <v>0</v>
      </c>
      <c r="CR36" s="94">
        <f>SUMIF('Расчёт (ТН)'!$A:$A,CR$15,'Расчёт (ТН)'!$AV:$AV)</f>
        <v>0</v>
      </c>
      <c r="CS36" s="94">
        <f>SUMIF('Расчёт (ТН)'!$A:$A,CS$15,'Расчёт (ТН)'!$AV:$AV)</f>
        <v>0</v>
      </c>
      <c r="CT36" s="94">
        <f>SUMIF('Расчёт (ТН)'!$A:$A,CT$15,'Расчёт (ТН)'!$AV:$AV)</f>
        <v>0</v>
      </c>
      <c r="CU36" s="94">
        <f>SUMIF('Расчёт (ТН)'!$A:$A,CU$15,'Расчёт (ТН)'!$AV:$AV)</f>
        <v>0</v>
      </c>
      <c r="CV36" s="94">
        <f>SUMIF('Расчёт (ТН)'!$A:$A,CV$15,'Расчёт (ТН)'!$AV:$AV)</f>
        <v>0</v>
      </c>
      <c r="CW36" s="94">
        <f>SUMIF('Расчёт (ТН)'!$A:$A,CW$15,'Расчёт (ТН)'!$AV:$AV)</f>
        <v>0</v>
      </c>
      <c r="CX36" s="94">
        <f>SUMIF('Расчёт (ТН)'!$A:$A,CX$15,'Расчёт (ТН)'!$AV:$AV)</f>
        <v>0</v>
      </c>
      <c r="CY36" s="94">
        <f>SUMIF('Расчёт (ТН)'!$A:$A,CY$15,'Расчёт (ТН)'!$AV:$AV)</f>
        <v>0</v>
      </c>
      <c r="CZ36" s="94">
        <f>SUMIF('Расчёт (ТН)'!$A:$A,CZ$15,'Расчёт (ТН)'!$AV:$AV)</f>
        <v>0</v>
      </c>
      <c r="DA36" s="94">
        <f>SUMIF('Расчёт (ТН)'!$A:$A,DA$15,'Расчёт (ТН)'!$AV:$AV)</f>
        <v>0</v>
      </c>
      <c r="DB36" s="94">
        <f>SUMIF('Расчёт (ТН)'!$A:$A,DB$15,'Расчёт (ТН)'!$AV:$AV)</f>
        <v>0</v>
      </c>
      <c r="DC36" s="94">
        <f>SUMIF('Расчёт (ТН)'!$A:$A,DC$15,'Расчёт (ТН)'!$AV:$AV)</f>
        <v>0</v>
      </c>
      <c r="DD36" s="94">
        <f>SUMIF('Расчёт (ТН)'!$A:$A,DD$15,'Расчёт (ТН)'!$AV:$AV)</f>
        <v>0</v>
      </c>
      <c r="DE36" s="94">
        <f>SUMIF('Расчёт (ТН)'!$A:$A,DE$15,'Расчёт (ТН)'!$AV:$AV)</f>
        <v>0</v>
      </c>
      <c r="DF36" s="94">
        <f>SUMIF('Расчёт (ТН)'!$A:$A,DF$15,'Расчёт (ТН)'!$AV:$AV)</f>
        <v>0</v>
      </c>
      <c r="DG36" s="94">
        <f>SUMIF('Расчёт (ТН)'!$A:$A,DG$15,'Расчёт (ТН)'!$AV:$AV)</f>
        <v>0</v>
      </c>
      <c r="DH36" s="94">
        <f>SUMIF('Расчёт (ТН)'!$A:$A,DH$15,'Расчёт (ТН)'!$AV:$AV)</f>
        <v>0</v>
      </c>
      <c r="DI36" s="94">
        <f>SUMIF('Расчёт (ТН)'!$A:$A,DI$15,'Расчёт (ТН)'!$AV:$AV)</f>
        <v>0</v>
      </c>
      <c r="DJ36" s="94">
        <f>SUMIF('Расчёт (ТН)'!$A:$A,DJ$15,'Расчёт (ТН)'!$AV:$AV)</f>
        <v>0</v>
      </c>
      <c r="DK36" s="94">
        <f>SUMIF('Расчёт (ТН)'!$A:$A,DK$15,'Расчёт (ТН)'!$AV:$AV)</f>
        <v>0</v>
      </c>
      <c r="DL36" s="94">
        <f>SUMIF('Расчёт (ТН)'!$A:$A,DL$15,'Расчёт (ТН)'!$AV:$AV)</f>
        <v>0</v>
      </c>
      <c r="DM36" s="94">
        <f>SUMIF('Расчёт (ТН)'!$A:$A,DM$15,'Расчёт (ТН)'!$AV:$AV)</f>
        <v>0</v>
      </c>
      <c r="DN36" s="94">
        <f>SUMIF('Расчёт (ТН)'!$A:$A,DN$15,'Расчёт (ТН)'!$AV:$AV)</f>
        <v>0</v>
      </c>
      <c r="DO36" s="94">
        <f>SUMIF('Расчёт (ТН)'!$A:$A,DO$15,'Расчёт (ТН)'!$AV:$AV)</f>
        <v>0</v>
      </c>
      <c r="DP36" s="94">
        <f>SUMIF('Расчёт (ТН)'!$A:$A,DP$15,'Расчёт (ТН)'!$AV:$AV)</f>
        <v>0</v>
      </c>
      <c r="DQ36" s="94">
        <f>SUMIF('Расчёт (ТН)'!$A:$A,DQ$15,'Расчёт (ТН)'!$AV:$AV)</f>
        <v>0</v>
      </c>
      <c r="DR36" s="94">
        <f>SUMIF('Расчёт (ТН)'!$A:$A,DR$15,'Расчёт (ТН)'!$AV:$AV)</f>
        <v>0</v>
      </c>
    </row>
    <row r="37" spans="1:122" s="171" customFormat="1" collapsed="1">
      <c r="A37" s="95"/>
      <c r="B37" s="96"/>
      <c r="C37" s="97"/>
      <c r="D37" s="97"/>
      <c r="E37" s="97"/>
      <c r="F37" s="97"/>
      <c r="G37" s="97"/>
      <c r="H37" s="97"/>
      <c r="I37" s="97"/>
      <c r="J37" s="97"/>
      <c r="K37" s="97"/>
      <c r="L37" s="97"/>
      <c r="M37" s="172"/>
      <c r="N37" s="172"/>
      <c r="O37" s="172"/>
      <c r="P37" s="172"/>
      <c r="Q37" s="172"/>
      <c r="R37" s="172"/>
      <c r="S37" s="172"/>
      <c r="T37" s="172"/>
      <c r="U37" s="172"/>
      <c r="V37" s="172"/>
      <c r="W37" s="172"/>
      <c r="X37" s="172"/>
      <c r="Y37" s="172"/>
      <c r="Z37" s="172"/>
      <c r="AA37" s="172"/>
      <c r="AB37" s="172"/>
      <c r="AC37" s="172"/>
      <c r="AD37" s="172"/>
      <c r="AE37" s="172"/>
      <c r="AF37" s="172"/>
      <c r="AG37" s="172"/>
      <c r="AH37" s="172"/>
      <c r="AI37" s="172"/>
      <c r="AJ37" s="172"/>
      <c r="AK37" s="172"/>
      <c r="AL37" s="172"/>
      <c r="AM37" s="172"/>
      <c r="AN37" s="172"/>
      <c r="AO37" s="172"/>
      <c r="AP37" s="172"/>
      <c r="AQ37" s="172"/>
      <c r="AR37" s="172"/>
      <c r="AS37" s="172"/>
      <c r="AT37" s="172"/>
      <c r="AU37" s="172"/>
      <c r="AV37" s="172"/>
      <c r="AW37" s="172"/>
      <c r="AX37" s="172"/>
      <c r="AY37" s="172"/>
      <c r="AZ37" s="172"/>
      <c r="BA37" s="172"/>
      <c r="BB37" s="172"/>
      <c r="BC37" s="172"/>
      <c r="BD37" s="172"/>
      <c r="BE37" s="172"/>
      <c r="BF37" s="172"/>
      <c r="BG37" s="172"/>
      <c r="BH37" s="172"/>
      <c r="BI37" s="172"/>
      <c r="BJ37" s="172"/>
      <c r="BK37" s="172"/>
      <c r="BL37" s="172"/>
      <c r="BM37" s="172"/>
      <c r="BN37" s="172"/>
      <c r="BO37" s="172"/>
      <c r="BP37" s="172"/>
      <c r="BQ37" s="172"/>
      <c r="BR37" s="172"/>
      <c r="BS37" s="172"/>
      <c r="BT37" s="172"/>
      <c r="BU37" s="172"/>
      <c r="BV37" s="172"/>
      <c r="BW37" s="172"/>
      <c r="BX37" s="172"/>
      <c r="BY37" s="172"/>
      <c r="BZ37" s="172"/>
      <c r="CA37" s="172"/>
      <c r="CB37" s="172"/>
      <c r="CC37" s="172"/>
      <c r="CD37" s="172"/>
      <c r="CE37" s="172"/>
      <c r="CF37" s="172"/>
      <c r="CG37" s="172"/>
      <c r="CH37" s="172"/>
      <c r="CI37" s="172"/>
      <c r="CJ37" s="172"/>
      <c r="CK37" s="172"/>
      <c r="CL37" s="172"/>
      <c r="CM37" s="172"/>
      <c r="CN37" s="172"/>
      <c r="CO37" s="172"/>
      <c r="CP37" s="172"/>
      <c r="CQ37" s="172"/>
      <c r="CR37" s="172"/>
      <c r="CS37" s="172"/>
      <c r="CT37" s="172"/>
      <c r="CU37" s="172"/>
      <c r="CV37" s="172"/>
      <c r="CW37" s="172"/>
      <c r="CX37" s="172"/>
      <c r="CY37" s="172"/>
      <c r="CZ37" s="172"/>
      <c r="DA37" s="172"/>
      <c r="DB37" s="172"/>
      <c r="DC37" s="172"/>
      <c r="DD37" s="172"/>
      <c r="DE37" s="172"/>
      <c r="DF37" s="172"/>
      <c r="DG37" s="172"/>
      <c r="DH37" s="172"/>
      <c r="DI37" s="172"/>
      <c r="DJ37" s="172"/>
      <c r="DK37" s="172"/>
      <c r="DL37" s="172"/>
      <c r="DM37" s="172"/>
      <c r="DN37" s="172"/>
      <c r="DO37" s="172"/>
      <c r="DP37" s="172"/>
      <c r="DQ37" s="172"/>
      <c r="DR37" s="172"/>
    </row>
    <row r="38" spans="1:122" s="77" customFormat="1">
      <c r="A38" s="99" t="s">
        <v>119</v>
      </c>
      <c r="B38" s="99" t="s">
        <v>111</v>
      </c>
      <c r="C38" s="100">
        <f>C41+C44</f>
        <v>0</v>
      </c>
      <c r="D38" s="100">
        <f t="shared" ref="D38:AL40" si="111">D41+D44</f>
        <v>0</v>
      </c>
      <c r="E38" s="100">
        <f t="shared" si="111"/>
        <v>0</v>
      </c>
      <c r="F38" s="100">
        <f t="shared" si="111"/>
        <v>0</v>
      </c>
      <c r="G38" s="100">
        <f t="shared" si="111"/>
        <v>0</v>
      </c>
      <c r="H38" s="100">
        <f t="shared" si="111"/>
        <v>0</v>
      </c>
      <c r="I38" s="100">
        <f t="shared" si="111"/>
        <v>0</v>
      </c>
      <c r="J38" s="100">
        <f t="shared" si="111"/>
        <v>0</v>
      </c>
      <c r="K38" s="100">
        <f t="shared" si="111"/>
        <v>0</v>
      </c>
      <c r="L38" s="100">
        <f t="shared" si="111"/>
        <v>0</v>
      </c>
      <c r="M38" s="100">
        <f t="shared" si="111"/>
        <v>0</v>
      </c>
      <c r="N38" s="100">
        <f t="shared" si="111"/>
        <v>0</v>
      </c>
      <c r="O38" s="100">
        <f t="shared" si="111"/>
        <v>0</v>
      </c>
      <c r="P38" s="100">
        <f t="shared" si="111"/>
        <v>0</v>
      </c>
      <c r="Q38" s="100">
        <f t="shared" si="111"/>
        <v>0</v>
      </c>
      <c r="R38" s="100">
        <f t="shared" si="111"/>
        <v>0</v>
      </c>
      <c r="S38" s="100">
        <f t="shared" si="111"/>
        <v>0</v>
      </c>
      <c r="T38" s="100">
        <f t="shared" si="111"/>
        <v>0</v>
      </c>
      <c r="U38" s="100">
        <f t="shared" si="111"/>
        <v>0</v>
      </c>
      <c r="V38" s="100">
        <f t="shared" si="111"/>
        <v>0</v>
      </c>
      <c r="W38" s="100">
        <f t="shared" si="111"/>
        <v>0</v>
      </c>
      <c r="X38" s="100">
        <f t="shared" si="111"/>
        <v>0</v>
      </c>
      <c r="Y38" s="100">
        <f t="shared" si="111"/>
        <v>0</v>
      </c>
      <c r="Z38" s="100">
        <f t="shared" si="111"/>
        <v>0</v>
      </c>
      <c r="AA38" s="100">
        <f t="shared" si="111"/>
        <v>0</v>
      </c>
      <c r="AB38" s="100">
        <f t="shared" si="111"/>
        <v>0</v>
      </c>
      <c r="AC38" s="100">
        <f t="shared" si="111"/>
        <v>0</v>
      </c>
      <c r="AD38" s="100">
        <f t="shared" si="111"/>
        <v>0</v>
      </c>
      <c r="AE38" s="100">
        <f t="shared" si="111"/>
        <v>0</v>
      </c>
      <c r="AF38" s="100">
        <f t="shared" si="111"/>
        <v>0</v>
      </c>
      <c r="AG38" s="100">
        <f t="shared" si="111"/>
        <v>0</v>
      </c>
      <c r="AH38" s="100">
        <f t="shared" si="111"/>
        <v>0</v>
      </c>
      <c r="AI38" s="100">
        <f t="shared" si="111"/>
        <v>0</v>
      </c>
      <c r="AJ38" s="100">
        <f t="shared" si="111"/>
        <v>0</v>
      </c>
      <c r="AK38" s="100">
        <f t="shared" si="111"/>
        <v>0</v>
      </c>
      <c r="AL38" s="100">
        <f t="shared" si="111"/>
        <v>0</v>
      </c>
      <c r="AM38" s="100">
        <f t="shared" ref="AM38:BD38" si="112">AM41+AM44</f>
        <v>0</v>
      </c>
      <c r="AN38" s="100">
        <f t="shared" si="112"/>
        <v>0</v>
      </c>
      <c r="AO38" s="100">
        <f t="shared" si="112"/>
        <v>0</v>
      </c>
      <c r="AP38" s="100">
        <f t="shared" si="112"/>
        <v>0</v>
      </c>
      <c r="AQ38" s="100">
        <f t="shared" si="112"/>
        <v>0</v>
      </c>
      <c r="AR38" s="100">
        <f t="shared" si="112"/>
        <v>0</v>
      </c>
      <c r="AS38" s="100">
        <f t="shared" si="112"/>
        <v>0</v>
      </c>
      <c r="AT38" s="100">
        <f t="shared" si="112"/>
        <v>0</v>
      </c>
      <c r="AU38" s="100">
        <f t="shared" si="112"/>
        <v>0</v>
      </c>
      <c r="AV38" s="100">
        <f t="shared" si="112"/>
        <v>0</v>
      </c>
      <c r="AW38" s="100">
        <f t="shared" si="112"/>
        <v>0</v>
      </c>
      <c r="AX38" s="100">
        <f t="shared" si="112"/>
        <v>0</v>
      </c>
      <c r="AY38" s="100">
        <f t="shared" si="112"/>
        <v>0</v>
      </c>
      <c r="AZ38" s="100">
        <f t="shared" si="112"/>
        <v>0</v>
      </c>
      <c r="BA38" s="100">
        <f t="shared" si="112"/>
        <v>0</v>
      </c>
      <c r="BB38" s="100">
        <f t="shared" si="112"/>
        <v>0</v>
      </c>
      <c r="BC38" s="100">
        <f t="shared" si="112"/>
        <v>0</v>
      </c>
      <c r="BD38" s="100">
        <f t="shared" si="112"/>
        <v>0</v>
      </c>
      <c r="BE38" s="100">
        <f t="shared" ref="BE38:DN38" si="113">BE41+BE44</f>
        <v>0</v>
      </c>
      <c r="BF38" s="100">
        <f t="shared" si="113"/>
        <v>0</v>
      </c>
      <c r="BG38" s="100">
        <f t="shared" si="113"/>
        <v>0</v>
      </c>
      <c r="BH38" s="100">
        <f t="shared" si="113"/>
        <v>0</v>
      </c>
      <c r="BI38" s="100">
        <f t="shared" si="113"/>
        <v>0</v>
      </c>
      <c r="BJ38" s="100">
        <f t="shared" si="113"/>
        <v>0</v>
      </c>
      <c r="BK38" s="100">
        <f t="shared" si="113"/>
        <v>0</v>
      </c>
      <c r="BL38" s="100">
        <f t="shared" si="113"/>
        <v>0</v>
      </c>
      <c r="BM38" s="100">
        <f t="shared" si="113"/>
        <v>0</v>
      </c>
      <c r="BN38" s="100">
        <f t="shared" si="113"/>
        <v>0</v>
      </c>
      <c r="BO38" s="100">
        <f t="shared" si="113"/>
        <v>0</v>
      </c>
      <c r="BP38" s="100">
        <f t="shared" si="113"/>
        <v>0</v>
      </c>
      <c r="BQ38" s="100">
        <f t="shared" si="113"/>
        <v>0</v>
      </c>
      <c r="BR38" s="100">
        <f t="shared" si="113"/>
        <v>0</v>
      </c>
      <c r="BS38" s="100">
        <f t="shared" si="113"/>
        <v>0</v>
      </c>
      <c r="BT38" s="100">
        <f t="shared" si="113"/>
        <v>0</v>
      </c>
      <c r="BU38" s="100">
        <f t="shared" si="113"/>
        <v>0</v>
      </c>
      <c r="BV38" s="100">
        <f t="shared" si="113"/>
        <v>0</v>
      </c>
      <c r="BW38" s="100">
        <f t="shared" si="113"/>
        <v>0</v>
      </c>
      <c r="BX38" s="100">
        <f t="shared" si="113"/>
        <v>0</v>
      </c>
      <c r="BY38" s="100">
        <f t="shared" si="113"/>
        <v>0</v>
      </c>
      <c r="BZ38" s="100">
        <f t="shared" si="113"/>
        <v>0</v>
      </c>
      <c r="CA38" s="100">
        <f t="shared" si="113"/>
        <v>0</v>
      </c>
      <c r="CB38" s="100">
        <f t="shared" si="113"/>
        <v>0</v>
      </c>
      <c r="CC38" s="100">
        <f t="shared" si="113"/>
        <v>0</v>
      </c>
      <c r="CD38" s="100">
        <f t="shared" si="113"/>
        <v>0</v>
      </c>
      <c r="CE38" s="100">
        <f t="shared" si="113"/>
        <v>0</v>
      </c>
      <c r="CF38" s="100">
        <f t="shared" si="113"/>
        <v>0</v>
      </c>
      <c r="CG38" s="100">
        <f t="shared" si="113"/>
        <v>0</v>
      </c>
      <c r="CH38" s="100">
        <f t="shared" si="113"/>
        <v>0</v>
      </c>
      <c r="CI38" s="100">
        <f t="shared" si="113"/>
        <v>0</v>
      </c>
      <c r="CJ38" s="100">
        <f t="shared" si="113"/>
        <v>0</v>
      </c>
      <c r="CK38" s="100">
        <f t="shared" si="113"/>
        <v>0</v>
      </c>
      <c r="CL38" s="100">
        <f t="shared" si="113"/>
        <v>0</v>
      </c>
      <c r="CM38" s="100">
        <f t="shared" si="113"/>
        <v>0</v>
      </c>
      <c r="CN38" s="100">
        <f t="shared" si="113"/>
        <v>0</v>
      </c>
      <c r="CO38" s="100">
        <f t="shared" si="113"/>
        <v>0</v>
      </c>
      <c r="CP38" s="100">
        <f t="shared" si="113"/>
        <v>0</v>
      </c>
      <c r="CQ38" s="100">
        <f t="shared" si="113"/>
        <v>0</v>
      </c>
      <c r="CR38" s="100">
        <f t="shared" si="113"/>
        <v>0</v>
      </c>
      <c r="CS38" s="100">
        <f t="shared" si="113"/>
        <v>0</v>
      </c>
      <c r="CT38" s="100">
        <f t="shared" si="113"/>
        <v>0</v>
      </c>
      <c r="CU38" s="100">
        <f t="shared" si="113"/>
        <v>0</v>
      </c>
      <c r="CV38" s="100">
        <f t="shared" si="113"/>
        <v>0</v>
      </c>
      <c r="CW38" s="100">
        <f t="shared" si="113"/>
        <v>0</v>
      </c>
      <c r="CX38" s="100">
        <f t="shared" si="113"/>
        <v>0</v>
      </c>
      <c r="CY38" s="100">
        <f t="shared" si="113"/>
        <v>0</v>
      </c>
      <c r="CZ38" s="100">
        <f t="shared" si="113"/>
        <v>0</v>
      </c>
      <c r="DA38" s="100">
        <f t="shared" si="113"/>
        <v>0</v>
      </c>
      <c r="DB38" s="100">
        <f t="shared" si="113"/>
        <v>0</v>
      </c>
      <c r="DC38" s="100">
        <f t="shared" si="113"/>
        <v>0</v>
      </c>
      <c r="DD38" s="100">
        <f t="shared" si="113"/>
        <v>0</v>
      </c>
      <c r="DE38" s="100">
        <f t="shared" si="113"/>
        <v>0</v>
      </c>
      <c r="DF38" s="100">
        <f t="shared" si="113"/>
        <v>0</v>
      </c>
      <c r="DG38" s="100">
        <f t="shared" si="113"/>
        <v>0</v>
      </c>
      <c r="DH38" s="100">
        <f t="shared" si="113"/>
        <v>0</v>
      </c>
      <c r="DI38" s="100">
        <f t="shared" si="113"/>
        <v>0</v>
      </c>
      <c r="DJ38" s="100">
        <f t="shared" si="113"/>
        <v>0</v>
      </c>
      <c r="DK38" s="100">
        <f t="shared" si="113"/>
        <v>0</v>
      </c>
      <c r="DL38" s="100">
        <f t="shared" si="113"/>
        <v>0</v>
      </c>
      <c r="DM38" s="100">
        <f t="shared" si="113"/>
        <v>0</v>
      </c>
      <c r="DN38" s="100">
        <f t="shared" si="113"/>
        <v>0</v>
      </c>
      <c r="DO38" s="100">
        <f t="shared" ref="DO38:DR38" si="114">DO41+DO44</f>
        <v>0</v>
      </c>
      <c r="DP38" s="100">
        <f t="shared" si="114"/>
        <v>0</v>
      </c>
      <c r="DQ38" s="100">
        <f t="shared" si="114"/>
        <v>0</v>
      </c>
      <c r="DR38" s="100">
        <f t="shared" si="114"/>
        <v>0</v>
      </c>
    </row>
    <row r="39" spans="1:122" s="77" customFormat="1">
      <c r="A39" s="99" t="s">
        <v>119</v>
      </c>
      <c r="B39" s="99" t="s">
        <v>112</v>
      </c>
      <c r="C39" s="100" t="e">
        <f>C42+C45</f>
        <v>#N/A</v>
      </c>
      <c r="D39" s="100" t="e">
        <f t="shared" si="111"/>
        <v>#N/A</v>
      </c>
      <c r="E39" s="100" t="e">
        <f t="shared" si="111"/>
        <v>#N/A</v>
      </c>
      <c r="F39" s="100" t="e">
        <f t="shared" si="111"/>
        <v>#N/A</v>
      </c>
      <c r="G39" s="100" t="e">
        <f t="shared" si="111"/>
        <v>#N/A</v>
      </c>
      <c r="H39" s="100" t="e">
        <f t="shared" si="111"/>
        <v>#N/A</v>
      </c>
      <c r="I39" s="100" t="e">
        <f t="shared" si="111"/>
        <v>#N/A</v>
      </c>
      <c r="J39" s="100" t="e">
        <f t="shared" si="111"/>
        <v>#N/A</v>
      </c>
      <c r="K39" s="100" t="e">
        <f t="shared" si="111"/>
        <v>#N/A</v>
      </c>
      <c r="L39" s="100" t="e">
        <f t="shared" si="111"/>
        <v>#N/A</v>
      </c>
      <c r="M39" s="100" t="e">
        <f t="shared" si="111"/>
        <v>#N/A</v>
      </c>
      <c r="N39" s="100" t="e">
        <f t="shared" si="111"/>
        <v>#N/A</v>
      </c>
      <c r="O39" s="100" t="e">
        <f t="shared" si="111"/>
        <v>#N/A</v>
      </c>
      <c r="P39" s="100" t="e">
        <f t="shared" si="111"/>
        <v>#N/A</v>
      </c>
      <c r="Q39" s="100" t="e">
        <f t="shared" si="111"/>
        <v>#N/A</v>
      </c>
      <c r="R39" s="100" t="e">
        <f t="shared" si="111"/>
        <v>#N/A</v>
      </c>
      <c r="S39" s="100" t="e">
        <f t="shared" si="111"/>
        <v>#N/A</v>
      </c>
      <c r="T39" s="100" t="e">
        <f t="shared" si="111"/>
        <v>#N/A</v>
      </c>
      <c r="U39" s="100" t="e">
        <f t="shared" si="111"/>
        <v>#N/A</v>
      </c>
      <c r="V39" s="100" t="e">
        <f t="shared" si="111"/>
        <v>#N/A</v>
      </c>
      <c r="W39" s="100" t="e">
        <f t="shared" si="111"/>
        <v>#N/A</v>
      </c>
      <c r="X39" s="100" t="e">
        <f t="shared" si="111"/>
        <v>#N/A</v>
      </c>
      <c r="Y39" s="100" t="e">
        <f t="shared" si="111"/>
        <v>#N/A</v>
      </c>
      <c r="Z39" s="100" t="e">
        <f t="shared" si="111"/>
        <v>#N/A</v>
      </c>
      <c r="AA39" s="100" t="e">
        <f t="shared" si="111"/>
        <v>#N/A</v>
      </c>
      <c r="AB39" s="100" t="e">
        <f t="shared" si="111"/>
        <v>#N/A</v>
      </c>
      <c r="AC39" s="100" t="e">
        <f t="shared" si="111"/>
        <v>#N/A</v>
      </c>
      <c r="AD39" s="100" t="e">
        <f t="shared" si="111"/>
        <v>#N/A</v>
      </c>
      <c r="AE39" s="100" t="e">
        <f t="shared" si="111"/>
        <v>#N/A</v>
      </c>
      <c r="AF39" s="100" t="e">
        <f t="shared" si="111"/>
        <v>#N/A</v>
      </c>
      <c r="AG39" s="100" t="e">
        <f t="shared" si="111"/>
        <v>#N/A</v>
      </c>
      <c r="AH39" s="100" t="e">
        <f t="shared" si="111"/>
        <v>#N/A</v>
      </c>
      <c r="AI39" s="100" t="e">
        <f t="shared" si="111"/>
        <v>#N/A</v>
      </c>
      <c r="AJ39" s="100" t="e">
        <f t="shared" si="111"/>
        <v>#N/A</v>
      </c>
      <c r="AK39" s="100" t="e">
        <f t="shared" si="111"/>
        <v>#N/A</v>
      </c>
      <c r="AL39" s="100" t="e">
        <f t="shared" si="111"/>
        <v>#N/A</v>
      </c>
      <c r="AM39" s="100" t="e">
        <f t="shared" ref="AM39:BD39" si="115">AM42+AM45</f>
        <v>#N/A</v>
      </c>
      <c r="AN39" s="100" t="e">
        <f t="shared" si="115"/>
        <v>#N/A</v>
      </c>
      <c r="AO39" s="100" t="e">
        <f t="shared" si="115"/>
        <v>#N/A</v>
      </c>
      <c r="AP39" s="100" t="e">
        <f t="shared" si="115"/>
        <v>#N/A</v>
      </c>
      <c r="AQ39" s="100" t="e">
        <f t="shared" si="115"/>
        <v>#N/A</v>
      </c>
      <c r="AR39" s="100" t="e">
        <f t="shared" si="115"/>
        <v>#N/A</v>
      </c>
      <c r="AS39" s="100" t="e">
        <f t="shared" si="115"/>
        <v>#N/A</v>
      </c>
      <c r="AT39" s="100" t="e">
        <f t="shared" si="115"/>
        <v>#N/A</v>
      </c>
      <c r="AU39" s="100" t="e">
        <f t="shared" si="115"/>
        <v>#N/A</v>
      </c>
      <c r="AV39" s="100" t="e">
        <f t="shared" si="115"/>
        <v>#N/A</v>
      </c>
      <c r="AW39" s="100" t="e">
        <f t="shared" si="115"/>
        <v>#N/A</v>
      </c>
      <c r="AX39" s="100" t="e">
        <f t="shared" si="115"/>
        <v>#N/A</v>
      </c>
      <c r="AY39" s="100" t="e">
        <f t="shared" si="115"/>
        <v>#N/A</v>
      </c>
      <c r="AZ39" s="100" t="e">
        <f t="shared" si="115"/>
        <v>#N/A</v>
      </c>
      <c r="BA39" s="100" t="e">
        <f t="shared" si="115"/>
        <v>#N/A</v>
      </c>
      <c r="BB39" s="100" t="e">
        <f t="shared" si="115"/>
        <v>#N/A</v>
      </c>
      <c r="BC39" s="100" t="e">
        <f t="shared" si="115"/>
        <v>#N/A</v>
      </c>
      <c r="BD39" s="100" t="e">
        <f t="shared" si="115"/>
        <v>#N/A</v>
      </c>
      <c r="BE39" s="100" t="e">
        <f t="shared" ref="BE39:DN39" si="116">BE42+BE45</f>
        <v>#N/A</v>
      </c>
      <c r="BF39" s="100" t="e">
        <f t="shared" si="116"/>
        <v>#N/A</v>
      </c>
      <c r="BG39" s="100" t="e">
        <f t="shared" si="116"/>
        <v>#N/A</v>
      </c>
      <c r="BH39" s="100" t="e">
        <f t="shared" si="116"/>
        <v>#N/A</v>
      </c>
      <c r="BI39" s="100" t="e">
        <f t="shared" si="116"/>
        <v>#N/A</v>
      </c>
      <c r="BJ39" s="100" t="e">
        <f t="shared" si="116"/>
        <v>#N/A</v>
      </c>
      <c r="BK39" s="100" t="e">
        <f t="shared" si="116"/>
        <v>#N/A</v>
      </c>
      <c r="BL39" s="100" t="e">
        <f t="shared" si="116"/>
        <v>#N/A</v>
      </c>
      <c r="BM39" s="100" t="e">
        <f t="shared" si="116"/>
        <v>#N/A</v>
      </c>
      <c r="BN39" s="100" t="e">
        <f t="shared" si="116"/>
        <v>#N/A</v>
      </c>
      <c r="BO39" s="100" t="e">
        <f t="shared" si="116"/>
        <v>#N/A</v>
      </c>
      <c r="BP39" s="100" t="e">
        <f t="shared" si="116"/>
        <v>#N/A</v>
      </c>
      <c r="BQ39" s="100" t="e">
        <f t="shared" si="116"/>
        <v>#N/A</v>
      </c>
      <c r="BR39" s="100" t="e">
        <f t="shared" si="116"/>
        <v>#N/A</v>
      </c>
      <c r="BS39" s="100" t="e">
        <f t="shared" si="116"/>
        <v>#N/A</v>
      </c>
      <c r="BT39" s="100" t="e">
        <f t="shared" si="116"/>
        <v>#N/A</v>
      </c>
      <c r="BU39" s="100" t="e">
        <f t="shared" si="116"/>
        <v>#N/A</v>
      </c>
      <c r="BV39" s="100" t="e">
        <f t="shared" si="116"/>
        <v>#N/A</v>
      </c>
      <c r="BW39" s="100" t="e">
        <f t="shared" si="116"/>
        <v>#N/A</v>
      </c>
      <c r="BX39" s="100" t="e">
        <f t="shared" si="116"/>
        <v>#N/A</v>
      </c>
      <c r="BY39" s="100" t="e">
        <f t="shared" si="116"/>
        <v>#N/A</v>
      </c>
      <c r="BZ39" s="100" t="e">
        <f t="shared" si="116"/>
        <v>#N/A</v>
      </c>
      <c r="CA39" s="100" t="e">
        <f t="shared" si="116"/>
        <v>#N/A</v>
      </c>
      <c r="CB39" s="100" t="e">
        <f t="shared" si="116"/>
        <v>#N/A</v>
      </c>
      <c r="CC39" s="100" t="e">
        <f t="shared" si="116"/>
        <v>#N/A</v>
      </c>
      <c r="CD39" s="100" t="e">
        <f t="shared" si="116"/>
        <v>#N/A</v>
      </c>
      <c r="CE39" s="100" t="e">
        <f t="shared" si="116"/>
        <v>#N/A</v>
      </c>
      <c r="CF39" s="100" t="e">
        <f t="shared" si="116"/>
        <v>#N/A</v>
      </c>
      <c r="CG39" s="100" t="e">
        <f t="shared" si="116"/>
        <v>#N/A</v>
      </c>
      <c r="CH39" s="100" t="e">
        <f t="shared" si="116"/>
        <v>#N/A</v>
      </c>
      <c r="CI39" s="100" t="e">
        <f t="shared" si="116"/>
        <v>#N/A</v>
      </c>
      <c r="CJ39" s="100" t="e">
        <f t="shared" si="116"/>
        <v>#N/A</v>
      </c>
      <c r="CK39" s="100" t="e">
        <f t="shared" si="116"/>
        <v>#N/A</v>
      </c>
      <c r="CL39" s="100" t="e">
        <f t="shared" si="116"/>
        <v>#N/A</v>
      </c>
      <c r="CM39" s="100" t="e">
        <f t="shared" si="116"/>
        <v>#N/A</v>
      </c>
      <c r="CN39" s="100" t="e">
        <f t="shared" si="116"/>
        <v>#N/A</v>
      </c>
      <c r="CO39" s="100" t="e">
        <f t="shared" si="116"/>
        <v>#N/A</v>
      </c>
      <c r="CP39" s="100" t="e">
        <f t="shared" si="116"/>
        <v>#N/A</v>
      </c>
      <c r="CQ39" s="100" t="e">
        <f t="shared" si="116"/>
        <v>#N/A</v>
      </c>
      <c r="CR39" s="100" t="e">
        <f t="shared" si="116"/>
        <v>#N/A</v>
      </c>
      <c r="CS39" s="100" t="e">
        <f t="shared" si="116"/>
        <v>#N/A</v>
      </c>
      <c r="CT39" s="100" t="e">
        <f t="shared" si="116"/>
        <v>#N/A</v>
      </c>
      <c r="CU39" s="100" t="e">
        <f t="shared" si="116"/>
        <v>#N/A</v>
      </c>
      <c r="CV39" s="100" t="e">
        <f t="shared" si="116"/>
        <v>#N/A</v>
      </c>
      <c r="CW39" s="100" t="e">
        <f t="shared" si="116"/>
        <v>#N/A</v>
      </c>
      <c r="CX39" s="100" t="e">
        <f t="shared" si="116"/>
        <v>#N/A</v>
      </c>
      <c r="CY39" s="100" t="e">
        <f t="shared" si="116"/>
        <v>#N/A</v>
      </c>
      <c r="CZ39" s="100" t="e">
        <f t="shared" si="116"/>
        <v>#N/A</v>
      </c>
      <c r="DA39" s="100" t="e">
        <f t="shared" si="116"/>
        <v>#N/A</v>
      </c>
      <c r="DB39" s="100" t="e">
        <f t="shared" si="116"/>
        <v>#N/A</v>
      </c>
      <c r="DC39" s="100" t="e">
        <f t="shared" si="116"/>
        <v>#N/A</v>
      </c>
      <c r="DD39" s="100" t="e">
        <f t="shared" si="116"/>
        <v>#N/A</v>
      </c>
      <c r="DE39" s="100" t="e">
        <f t="shared" si="116"/>
        <v>#N/A</v>
      </c>
      <c r="DF39" s="100" t="e">
        <f t="shared" si="116"/>
        <v>#N/A</v>
      </c>
      <c r="DG39" s="100" t="e">
        <f t="shared" si="116"/>
        <v>#N/A</v>
      </c>
      <c r="DH39" s="100" t="e">
        <f t="shared" si="116"/>
        <v>#N/A</v>
      </c>
      <c r="DI39" s="100" t="e">
        <f t="shared" si="116"/>
        <v>#N/A</v>
      </c>
      <c r="DJ39" s="100" t="e">
        <f t="shared" si="116"/>
        <v>#N/A</v>
      </c>
      <c r="DK39" s="100" t="e">
        <f t="shared" si="116"/>
        <v>#N/A</v>
      </c>
      <c r="DL39" s="100" t="e">
        <f t="shared" si="116"/>
        <v>#N/A</v>
      </c>
      <c r="DM39" s="100" t="e">
        <f t="shared" si="116"/>
        <v>#N/A</v>
      </c>
      <c r="DN39" s="100" t="e">
        <f t="shared" si="116"/>
        <v>#N/A</v>
      </c>
      <c r="DO39" s="100" t="e">
        <f t="shared" ref="DO39:DR39" si="117">DO42+DO45</f>
        <v>#N/A</v>
      </c>
      <c r="DP39" s="100" t="e">
        <f t="shared" si="117"/>
        <v>#N/A</v>
      </c>
      <c r="DQ39" s="100" t="e">
        <f t="shared" si="117"/>
        <v>#N/A</v>
      </c>
      <c r="DR39" s="100" t="e">
        <f t="shared" si="117"/>
        <v>#N/A</v>
      </c>
    </row>
    <row r="40" spans="1:122" s="77" customFormat="1" ht="13.8" thickBot="1">
      <c r="A40" s="101" t="s">
        <v>119</v>
      </c>
      <c r="B40" s="101" t="s">
        <v>113</v>
      </c>
      <c r="C40" s="102">
        <f>C43+C46</f>
        <v>0</v>
      </c>
      <c r="D40" s="102">
        <f t="shared" si="111"/>
        <v>0</v>
      </c>
      <c r="E40" s="102">
        <f t="shared" si="111"/>
        <v>0</v>
      </c>
      <c r="F40" s="102">
        <f t="shared" si="111"/>
        <v>0</v>
      </c>
      <c r="G40" s="102">
        <f t="shared" si="111"/>
        <v>0</v>
      </c>
      <c r="H40" s="102">
        <f t="shared" si="111"/>
        <v>0</v>
      </c>
      <c r="I40" s="102">
        <f t="shared" si="111"/>
        <v>0</v>
      </c>
      <c r="J40" s="102">
        <f t="shared" si="111"/>
        <v>0</v>
      </c>
      <c r="K40" s="102">
        <f t="shared" si="111"/>
        <v>0</v>
      </c>
      <c r="L40" s="102">
        <f t="shared" si="111"/>
        <v>0</v>
      </c>
      <c r="M40" s="102">
        <f t="shared" si="111"/>
        <v>0</v>
      </c>
      <c r="N40" s="102">
        <f t="shared" si="111"/>
        <v>0</v>
      </c>
      <c r="O40" s="102">
        <f t="shared" si="111"/>
        <v>0</v>
      </c>
      <c r="P40" s="102">
        <f t="shared" si="111"/>
        <v>0</v>
      </c>
      <c r="Q40" s="102">
        <f t="shared" si="111"/>
        <v>0</v>
      </c>
      <c r="R40" s="102">
        <f t="shared" si="111"/>
        <v>0</v>
      </c>
      <c r="S40" s="102">
        <f t="shared" si="111"/>
        <v>0</v>
      </c>
      <c r="T40" s="102">
        <f t="shared" si="111"/>
        <v>0</v>
      </c>
      <c r="U40" s="102">
        <f t="shared" si="111"/>
        <v>0</v>
      </c>
      <c r="V40" s="102">
        <f t="shared" si="111"/>
        <v>0</v>
      </c>
      <c r="W40" s="102">
        <f t="shared" si="111"/>
        <v>0</v>
      </c>
      <c r="X40" s="102">
        <f t="shared" si="111"/>
        <v>0</v>
      </c>
      <c r="Y40" s="102">
        <f t="shared" si="111"/>
        <v>0</v>
      </c>
      <c r="Z40" s="102">
        <f t="shared" si="111"/>
        <v>0</v>
      </c>
      <c r="AA40" s="102">
        <f t="shared" si="111"/>
        <v>0</v>
      </c>
      <c r="AB40" s="102">
        <f t="shared" si="111"/>
        <v>0</v>
      </c>
      <c r="AC40" s="102">
        <f t="shared" si="111"/>
        <v>0</v>
      </c>
      <c r="AD40" s="102">
        <f t="shared" si="111"/>
        <v>0</v>
      </c>
      <c r="AE40" s="102">
        <f t="shared" si="111"/>
        <v>0</v>
      </c>
      <c r="AF40" s="102">
        <f t="shared" si="111"/>
        <v>0</v>
      </c>
      <c r="AG40" s="102">
        <f t="shared" si="111"/>
        <v>0</v>
      </c>
      <c r="AH40" s="102">
        <f t="shared" si="111"/>
        <v>0</v>
      </c>
      <c r="AI40" s="102">
        <f t="shared" si="111"/>
        <v>0</v>
      </c>
      <c r="AJ40" s="102">
        <f t="shared" si="111"/>
        <v>0</v>
      </c>
      <c r="AK40" s="102">
        <f t="shared" si="111"/>
        <v>0</v>
      </c>
      <c r="AL40" s="102">
        <f t="shared" si="111"/>
        <v>0</v>
      </c>
      <c r="AM40" s="102">
        <f t="shared" ref="AM40:BD40" si="118">AM43+AM46</f>
        <v>0</v>
      </c>
      <c r="AN40" s="102">
        <f t="shared" si="118"/>
        <v>0</v>
      </c>
      <c r="AO40" s="102">
        <f t="shared" si="118"/>
        <v>0</v>
      </c>
      <c r="AP40" s="102">
        <f t="shared" si="118"/>
        <v>0</v>
      </c>
      <c r="AQ40" s="102">
        <f t="shared" si="118"/>
        <v>0</v>
      </c>
      <c r="AR40" s="102">
        <f t="shared" si="118"/>
        <v>0</v>
      </c>
      <c r="AS40" s="102">
        <f t="shared" si="118"/>
        <v>0</v>
      </c>
      <c r="AT40" s="102">
        <f t="shared" si="118"/>
        <v>0</v>
      </c>
      <c r="AU40" s="102">
        <f t="shared" si="118"/>
        <v>0</v>
      </c>
      <c r="AV40" s="102">
        <f t="shared" si="118"/>
        <v>0</v>
      </c>
      <c r="AW40" s="102">
        <f t="shared" si="118"/>
        <v>0</v>
      </c>
      <c r="AX40" s="102">
        <f t="shared" si="118"/>
        <v>0</v>
      </c>
      <c r="AY40" s="102">
        <f t="shared" si="118"/>
        <v>0</v>
      </c>
      <c r="AZ40" s="102">
        <f t="shared" si="118"/>
        <v>0</v>
      </c>
      <c r="BA40" s="102">
        <f t="shared" si="118"/>
        <v>0</v>
      </c>
      <c r="BB40" s="102">
        <f t="shared" si="118"/>
        <v>0</v>
      </c>
      <c r="BC40" s="102">
        <f t="shared" si="118"/>
        <v>0</v>
      </c>
      <c r="BD40" s="102">
        <f t="shared" si="118"/>
        <v>0</v>
      </c>
      <c r="BE40" s="102">
        <f t="shared" ref="BE40:DN40" si="119">BE43+BE46</f>
        <v>0</v>
      </c>
      <c r="BF40" s="102">
        <f t="shared" si="119"/>
        <v>0</v>
      </c>
      <c r="BG40" s="102">
        <f t="shared" si="119"/>
        <v>0</v>
      </c>
      <c r="BH40" s="102">
        <f t="shared" si="119"/>
        <v>0</v>
      </c>
      <c r="BI40" s="102">
        <f t="shared" si="119"/>
        <v>0</v>
      </c>
      <c r="BJ40" s="102">
        <f t="shared" si="119"/>
        <v>0</v>
      </c>
      <c r="BK40" s="102">
        <f t="shared" si="119"/>
        <v>0</v>
      </c>
      <c r="BL40" s="102">
        <f t="shared" si="119"/>
        <v>0</v>
      </c>
      <c r="BM40" s="102">
        <f t="shared" si="119"/>
        <v>0</v>
      </c>
      <c r="BN40" s="102">
        <f t="shared" si="119"/>
        <v>0</v>
      </c>
      <c r="BO40" s="102">
        <f t="shared" si="119"/>
        <v>0</v>
      </c>
      <c r="BP40" s="102">
        <f t="shared" si="119"/>
        <v>0</v>
      </c>
      <c r="BQ40" s="102">
        <f t="shared" si="119"/>
        <v>0</v>
      </c>
      <c r="BR40" s="102">
        <f t="shared" si="119"/>
        <v>0</v>
      </c>
      <c r="BS40" s="102">
        <f t="shared" si="119"/>
        <v>0</v>
      </c>
      <c r="BT40" s="102">
        <f t="shared" si="119"/>
        <v>0</v>
      </c>
      <c r="BU40" s="102">
        <f t="shared" si="119"/>
        <v>0</v>
      </c>
      <c r="BV40" s="102">
        <f t="shared" si="119"/>
        <v>0</v>
      </c>
      <c r="BW40" s="102">
        <f t="shared" si="119"/>
        <v>0</v>
      </c>
      <c r="BX40" s="102">
        <f t="shared" si="119"/>
        <v>0</v>
      </c>
      <c r="BY40" s="102">
        <f t="shared" si="119"/>
        <v>0</v>
      </c>
      <c r="BZ40" s="102">
        <f t="shared" si="119"/>
        <v>0</v>
      </c>
      <c r="CA40" s="102">
        <f t="shared" si="119"/>
        <v>0</v>
      </c>
      <c r="CB40" s="102">
        <f t="shared" si="119"/>
        <v>0</v>
      </c>
      <c r="CC40" s="102">
        <f t="shared" si="119"/>
        <v>0</v>
      </c>
      <c r="CD40" s="102">
        <f t="shared" si="119"/>
        <v>0</v>
      </c>
      <c r="CE40" s="102">
        <f t="shared" si="119"/>
        <v>0</v>
      </c>
      <c r="CF40" s="102">
        <f t="shared" si="119"/>
        <v>0</v>
      </c>
      <c r="CG40" s="102">
        <f t="shared" si="119"/>
        <v>0</v>
      </c>
      <c r="CH40" s="102">
        <f t="shared" si="119"/>
        <v>0</v>
      </c>
      <c r="CI40" s="102">
        <f t="shared" si="119"/>
        <v>0</v>
      </c>
      <c r="CJ40" s="102">
        <f t="shared" si="119"/>
        <v>0</v>
      </c>
      <c r="CK40" s="102">
        <f t="shared" si="119"/>
        <v>0</v>
      </c>
      <c r="CL40" s="102">
        <f t="shared" si="119"/>
        <v>0</v>
      </c>
      <c r="CM40" s="102">
        <f t="shared" si="119"/>
        <v>0</v>
      </c>
      <c r="CN40" s="102">
        <f t="shared" si="119"/>
        <v>0</v>
      </c>
      <c r="CO40" s="102">
        <f t="shared" si="119"/>
        <v>0</v>
      </c>
      <c r="CP40" s="102">
        <f t="shared" si="119"/>
        <v>0</v>
      </c>
      <c r="CQ40" s="102">
        <f t="shared" si="119"/>
        <v>0</v>
      </c>
      <c r="CR40" s="102">
        <f t="shared" si="119"/>
        <v>0</v>
      </c>
      <c r="CS40" s="102">
        <f t="shared" si="119"/>
        <v>0</v>
      </c>
      <c r="CT40" s="102">
        <f t="shared" si="119"/>
        <v>0</v>
      </c>
      <c r="CU40" s="102">
        <f t="shared" si="119"/>
        <v>0</v>
      </c>
      <c r="CV40" s="102">
        <f t="shared" si="119"/>
        <v>0</v>
      </c>
      <c r="CW40" s="102">
        <f t="shared" si="119"/>
        <v>0</v>
      </c>
      <c r="CX40" s="102">
        <f t="shared" si="119"/>
        <v>0</v>
      </c>
      <c r="CY40" s="102">
        <f t="shared" si="119"/>
        <v>0</v>
      </c>
      <c r="CZ40" s="102">
        <f t="shared" si="119"/>
        <v>0</v>
      </c>
      <c r="DA40" s="102">
        <f t="shared" si="119"/>
        <v>0</v>
      </c>
      <c r="DB40" s="102">
        <f t="shared" si="119"/>
        <v>0</v>
      </c>
      <c r="DC40" s="102">
        <f t="shared" si="119"/>
        <v>0</v>
      </c>
      <c r="DD40" s="102">
        <f t="shared" si="119"/>
        <v>0</v>
      </c>
      <c r="DE40" s="102">
        <f t="shared" si="119"/>
        <v>0</v>
      </c>
      <c r="DF40" s="102">
        <f t="shared" si="119"/>
        <v>0</v>
      </c>
      <c r="DG40" s="102">
        <f t="shared" si="119"/>
        <v>0</v>
      </c>
      <c r="DH40" s="102">
        <f t="shared" si="119"/>
        <v>0</v>
      </c>
      <c r="DI40" s="102">
        <f t="shared" si="119"/>
        <v>0</v>
      </c>
      <c r="DJ40" s="102">
        <f t="shared" si="119"/>
        <v>0</v>
      </c>
      <c r="DK40" s="102">
        <f t="shared" si="119"/>
        <v>0</v>
      </c>
      <c r="DL40" s="102">
        <f t="shared" si="119"/>
        <v>0</v>
      </c>
      <c r="DM40" s="102">
        <f t="shared" si="119"/>
        <v>0</v>
      </c>
      <c r="DN40" s="102">
        <f t="shared" si="119"/>
        <v>0</v>
      </c>
      <c r="DO40" s="102">
        <f t="shared" ref="DO40:DR40" si="120">DO43+DO46</f>
        <v>0</v>
      </c>
      <c r="DP40" s="102">
        <f t="shared" si="120"/>
        <v>0</v>
      </c>
      <c r="DQ40" s="102">
        <f t="shared" si="120"/>
        <v>0</v>
      </c>
      <c r="DR40" s="102">
        <f t="shared" si="120"/>
        <v>0</v>
      </c>
    </row>
    <row r="41" spans="1:122" s="171" customFormat="1">
      <c r="A41" s="103" t="s">
        <v>120</v>
      </c>
      <c r="B41" s="103" t="s">
        <v>111</v>
      </c>
      <c r="C41" s="104">
        <f>SUMIF('Расчёт (кг)'!$A:$A,C$15,'Расчёт (кг)'!$AQ:$AQ)</f>
        <v>0</v>
      </c>
      <c r="D41" s="104">
        <f>SUMIF('Расчёт (кг)'!$A:$A,D$15,'Расчёт (кг)'!$AQ:$AQ)</f>
        <v>0</v>
      </c>
      <c r="E41" s="104">
        <f>SUMIF('Расчёт (кг)'!$A:$A,E$15,'Расчёт (кг)'!$AQ:$AQ)</f>
        <v>0</v>
      </c>
      <c r="F41" s="104">
        <f>SUMIF('Расчёт (кг)'!$A:$A,F$15,'Расчёт (кг)'!$AQ:$AQ)</f>
        <v>0</v>
      </c>
      <c r="G41" s="104">
        <f>SUMIF('Расчёт (кг)'!$A:$A,G$15,'Расчёт (кг)'!$AQ:$AQ)</f>
        <v>0</v>
      </c>
      <c r="H41" s="104">
        <f>SUMIF('Расчёт (кг)'!$A:$A,H$15,'Расчёт (кг)'!$AQ:$AQ)</f>
        <v>0</v>
      </c>
      <c r="I41" s="104">
        <f>SUMIF('Расчёт (кг)'!$A:$A,I$15,'Расчёт (кг)'!$AQ:$AQ)</f>
        <v>0</v>
      </c>
      <c r="J41" s="104">
        <f>SUMIF('Расчёт (кг)'!$A:$A,J$15,'Расчёт (кг)'!$AQ:$AQ)</f>
        <v>0</v>
      </c>
      <c r="K41" s="104">
        <f>SUMIF('Расчёт (кг)'!$A:$A,K$15,'Расчёт (кг)'!$AQ:$AQ)</f>
        <v>0</v>
      </c>
      <c r="L41" s="104">
        <f>SUMIF('Расчёт (кг)'!$A:$A,L$15,'Расчёт (кг)'!$AQ:$AQ)</f>
        <v>0</v>
      </c>
      <c r="M41" s="104">
        <f>SUMIF('Расчёт (кг)'!$A:$A,M$15,'Расчёт (кг)'!$AQ:$AQ)</f>
        <v>0</v>
      </c>
      <c r="N41" s="104">
        <f>SUMIF('Расчёт (кг)'!$A:$A,N$15,'Расчёт (кг)'!$AQ:$AQ)</f>
        <v>0</v>
      </c>
      <c r="O41" s="104">
        <f>SUMIF('Расчёт (кг)'!$A:$A,O$15,'Расчёт (кг)'!$AQ:$AQ)</f>
        <v>0</v>
      </c>
      <c r="P41" s="104">
        <f>SUMIF('Расчёт (кг)'!$A:$A,P$15,'Расчёт (кг)'!$AQ:$AQ)</f>
        <v>0</v>
      </c>
      <c r="Q41" s="104">
        <f>SUMIF('Расчёт (кг)'!$A:$A,Q$15,'Расчёт (кг)'!$AQ:$AQ)</f>
        <v>0</v>
      </c>
      <c r="R41" s="104">
        <f>SUMIF('Расчёт (кг)'!$A:$A,R$15,'Расчёт (кг)'!$AQ:$AQ)</f>
        <v>0</v>
      </c>
      <c r="S41" s="104">
        <f>SUMIF('Расчёт (кг)'!$A:$A,S$15,'Расчёт (кг)'!$AQ:$AQ)</f>
        <v>0</v>
      </c>
      <c r="T41" s="104">
        <f>SUMIF('Расчёт (кг)'!$A:$A,T$15,'Расчёт (кг)'!$AQ:$AQ)</f>
        <v>0</v>
      </c>
      <c r="U41" s="104">
        <f>SUMIF('Расчёт (кг)'!$A:$A,U$15,'Расчёт (кг)'!$AQ:$AQ)</f>
        <v>0</v>
      </c>
      <c r="V41" s="104">
        <f>SUMIF('Расчёт (кг)'!$A:$A,V$15,'Расчёт (кг)'!$AQ:$AQ)</f>
        <v>0</v>
      </c>
      <c r="W41" s="104">
        <f>SUMIF('Расчёт (кг)'!$A:$A,W$15,'Расчёт (кг)'!$AQ:$AQ)</f>
        <v>0</v>
      </c>
      <c r="X41" s="104">
        <f>SUMIF('Расчёт (кг)'!$A:$A,X$15,'Расчёт (кг)'!$AQ:$AQ)</f>
        <v>0</v>
      </c>
      <c r="Y41" s="104">
        <f>SUMIF('Расчёт (кг)'!$A:$A,Y$15,'Расчёт (кг)'!$AQ:$AQ)</f>
        <v>0</v>
      </c>
      <c r="Z41" s="104">
        <f>SUMIF('Расчёт (кг)'!$A:$A,Z$15,'Расчёт (кг)'!$AQ:$AQ)</f>
        <v>0</v>
      </c>
      <c r="AA41" s="104">
        <f>SUMIF('Расчёт (кг)'!$A:$A,AA$15,'Расчёт (кг)'!$AQ:$AQ)</f>
        <v>0</v>
      </c>
      <c r="AB41" s="104">
        <f>SUMIF('Расчёт (кг)'!$A:$A,AB$15,'Расчёт (кг)'!$AQ:$AQ)</f>
        <v>0</v>
      </c>
      <c r="AC41" s="104">
        <f>SUMIF('Расчёт (кг)'!$A:$A,AC$15,'Расчёт (кг)'!$AQ:$AQ)</f>
        <v>0</v>
      </c>
      <c r="AD41" s="104">
        <f>SUMIF('Расчёт (кг)'!$A:$A,AD$15,'Расчёт (кг)'!$AQ:$AQ)</f>
        <v>0</v>
      </c>
      <c r="AE41" s="104">
        <f>SUMIF('Расчёт (кг)'!$A:$A,AE$15,'Расчёт (кг)'!$AQ:$AQ)</f>
        <v>0</v>
      </c>
      <c r="AF41" s="104">
        <f>SUMIF('Расчёт (кг)'!$A:$A,AF$15,'Расчёт (кг)'!$AQ:$AQ)</f>
        <v>0</v>
      </c>
      <c r="AG41" s="104">
        <f>SUMIF('Расчёт (кг)'!$A:$A,AG$15,'Расчёт (кг)'!$AQ:$AQ)</f>
        <v>0</v>
      </c>
      <c r="AH41" s="104">
        <f>SUMIF('Расчёт (кг)'!$A:$A,AH$15,'Расчёт (кг)'!$AQ:$AQ)</f>
        <v>0</v>
      </c>
      <c r="AI41" s="104">
        <f>SUMIF('Расчёт (кг)'!$A:$A,AI$15,'Расчёт (кг)'!$AQ:$AQ)</f>
        <v>0</v>
      </c>
      <c r="AJ41" s="104">
        <f>SUMIF('Расчёт (кг)'!$A:$A,AJ$15,'Расчёт (кг)'!$AQ:$AQ)</f>
        <v>0</v>
      </c>
      <c r="AK41" s="104">
        <f>SUMIF('Расчёт (кг)'!$A:$A,AK$15,'Расчёт (кг)'!$AQ:$AQ)</f>
        <v>0</v>
      </c>
      <c r="AL41" s="104">
        <f>SUMIF('Расчёт (кг)'!$A:$A,AL$15,'Расчёт (кг)'!$AQ:$AQ)</f>
        <v>0</v>
      </c>
      <c r="AM41" s="104">
        <f>SUMIF('Расчёт (кг)'!$A:$A,AM$15,'Расчёт (кг)'!$AQ:$AQ)</f>
        <v>0</v>
      </c>
      <c r="AN41" s="104">
        <f>SUMIF('Расчёт (кг)'!$A:$A,AN$15,'Расчёт (кг)'!$AQ:$AQ)</f>
        <v>0</v>
      </c>
      <c r="AO41" s="104">
        <f>SUMIF('Расчёт (кг)'!$A:$A,AO$15,'Расчёт (кг)'!$AQ:$AQ)</f>
        <v>0</v>
      </c>
      <c r="AP41" s="104">
        <f>SUMIF('Расчёт (кг)'!$A:$A,AP$15,'Расчёт (кг)'!$AQ:$AQ)</f>
        <v>0</v>
      </c>
      <c r="AQ41" s="104">
        <f>SUMIF('Расчёт (кг)'!$A:$A,AQ$15,'Расчёт (кг)'!$AQ:$AQ)</f>
        <v>0</v>
      </c>
      <c r="AR41" s="104">
        <f>SUMIF('Расчёт (кг)'!$A:$A,AR$15,'Расчёт (кг)'!$AQ:$AQ)</f>
        <v>0</v>
      </c>
      <c r="AS41" s="104">
        <f>SUMIF('Расчёт (кг)'!$A:$A,AS$15,'Расчёт (кг)'!$AQ:$AQ)</f>
        <v>0</v>
      </c>
      <c r="AT41" s="104">
        <f>SUMIF('Расчёт (кг)'!$A:$A,AT$15,'Расчёт (кг)'!$AQ:$AQ)</f>
        <v>0</v>
      </c>
      <c r="AU41" s="104">
        <f>SUMIF('Расчёт (кг)'!$A:$A,AU$15,'Расчёт (кг)'!$AQ:$AQ)</f>
        <v>0</v>
      </c>
      <c r="AV41" s="104">
        <f>SUMIF('Расчёт (кг)'!$A:$A,AV$15,'Расчёт (кг)'!$AQ:$AQ)</f>
        <v>0</v>
      </c>
      <c r="AW41" s="104">
        <f>SUMIF('Расчёт (кг)'!$A:$A,AW$15,'Расчёт (кг)'!$AQ:$AQ)</f>
        <v>0</v>
      </c>
      <c r="AX41" s="104">
        <f>SUMIF('Расчёт (кг)'!$A:$A,AX$15,'Расчёт (кг)'!$AQ:$AQ)</f>
        <v>0</v>
      </c>
      <c r="AY41" s="104">
        <f>SUMIF('Расчёт (кг)'!$A:$A,AY$15,'Расчёт (кг)'!$AQ:$AQ)</f>
        <v>0</v>
      </c>
      <c r="AZ41" s="104">
        <f>SUMIF('Расчёт (кг)'!$A:$A,AZ$15,'Расчёт (кг)'!$AQ:$AQ)</f>
        <v>0</v>
      </c>
      <c r="BA41" s="104">
        <f>SUMIF('Расчёт (кг)'!$A:$A,BA$15,'Расчёт (кг)'!$AQ:$AQ)</f>
        <v>0</v>
      </c>
      <c r="BB41" s="104">
        <f>SUMIF('Расчёт (кг)'!$A:$A,BB$15,'Расчёт (кг)'!$AQ:$AQ)</f>
        <v>0</v>
      </c>
      <c r="BC41" s="104">
        <f>SUMIF('Расчёт (кг)'!$A:$A,BC$15,'Расчёт (кг)'!$AQ:$AQ)</f>
        <v>0</v>
      </c>
      <c r="BD41" s="104">
        <f>SUMIF('Расчёт (кг)'!$A:$A,BD$15,'Расчёт (кг)'!$AQ:$AQ)</f>
        <v>0</v>
      </c>
      <c r="BE41" s="104">
        <f>SUMIF('Расчёт (кг)'!$A:$A,BE$15,'Расчёт (кг)'!$AQ:$AQ)</f>
        <v>0</v>
      </c>
      <c r="BF41" s="104">
        <f>SUMIF('Расчёт (кг)'!$A:$A,BF$15,'Расчёт (кг)'!$AQ:$AQ)</f>
        <v>0</v>
      </c>
      <c r="BG41" s="104">
        <f>SUMIF('Расчёт (кг)'!$A:$A,BG$15,'Расчёт (кг)'!$AQ:$AQ)</f>
        <v>0</v>
      </c>
      <c r="BH41" s="104">
        <f>SUMIF('Расчёт (кг)'!$A:$A,BH$15,'Расчёт (кг)'!$AQ:$AQ)</f>
        <v>0</v>
      </c>
      <c r="BI41" s="104">
        <f>SUMIF('Расчёт (кг)'!$A:$A,BI$15,'Расчёт (кг)'!$AQ:$AQ)</f>
        <v>0</v>
      </c>
      <c r="BJ41" s="104">
        <f>SUMIF('Расчёт (кг)'!$A:$A,BJ$15,'Расчёт (кг)'!$AQ:$AQ)</f>
        <v>0</v>
      </c>
      <c r="BK41" s="104">
        <f>SUMIF('Расчёт (кг)'!$A:$A,BK$15,'Расчёт (кг)'!$AQ:$AQ)</f>
        <v>0</v>
      </c>
      <c r="BL41" s="104">
        <f>SUMIF('Расчёт (кг)'!$A:$A,BL$15,'Расчёт (кг)'!$AQ:$AQ)</f>
        <v>0</v>
      </c>
      <c r="BM41" s="104">
        <f>SUMIF('Расчёт (кг)'!$A:$A,BM$15,'Расчёт (кг)'!$AQ:$AQ)</f>
        <v>0</v>
      </c>
      <c r="BN41" s="104">
        <f>SUMIF('Расчёт (кг)'!$A:$A,BN$15,'Расчёт (кг)'!$AQ:$AQ)</f>
        <v>0</v>
      </c>
      <c r="BO41" s="104">
        <f>SUMIF('Расчёт (кг)'!$A:$A,BO$15,'Расчёт (кг)'!$AQ:$AQ)</f>
        <v>0</v>
      </c>
      <c r="BP41" s="104">
        <f>SUMIF('Расчёт (кг)'!$A:$A,BP$15,'Расчёт (кг)'!$AQ:$AQ)</f>
        <v>0</v>
      </c>
      <c r="BQ41" s="104">
        <f>SUMIF('Расчёт (кг)'!$A:$A,BQ$15,'Расчёт (кг)'!$AQ:$AQ)</f>
        <v>0</v>
      </c>
      <c r="BR41" s="104">
        <f>SUMIF('Расчёт (кг)'!$A:$A,BR$15,'Расчёт (кг)'!$AQ:$AQ)</f>
        <v>0</v>
      </c>
      <c r="BS41" s="104">
        <f>SUMIF('Расчёт (кг)'!$A:$A,BS$15,'Расчёт (кг)'!$AQ:$AQ)</f>
        <v>0</v>
      </c>
      <c r="BT41" s="104">
        <f>SUMIF('Расчёт (кг)'!$A:$A,BT$15,'Расчёт (кг)'!$AQ:$AQ)</f>
        <v>0</v>
      </c>
      <c r="BU41" s="104">
        <f>SUMIF('Расчёт (кг)'!$A:$A,BU$15,'Расчёт (кг)'!$AQ:$AQ)</f>
        <v>0</v>
      </c>
      <c r="BV41" s="104">
        <f>SUMIF('Расчёт (кг)'!$A:$A,BV$15,'Расчёт (кг)'!$AQ:$AQ)</f>
        <v>0</v>
      </c>
      <c r="BW41" s="104">
        <f>SUMIF('Расчёт (кг)'!$A:$A,BW$15,'Расчёт (кг)'!$AQ:$AQ)</f>
        <v>0</v>
      </c>
      <c r="BX41" s="104">
        <f>SUMIF('Расчёт (кг)'!$A:$A,BX$15,'Расчёт (кг)'!$AQ:$AQ)</f>
        <v>0</v>
      </c>
      <c r="BY41" s="104">
        <f>SUMIF('Расчёт (кг)'!$A:$A,BY$15,'Расчёт (кг)'!$AQ:$AQ)</f>
        <v>0</v>
      </c>
      <c r="BZ41" s="104">
        <f>SUMIF('Расчёт (кг)'!$A:$A,BZ$15,'Расчёт (кг)'!$AQ:$AQ)</f>
        <v>0</v>
      </c>
      <c r="CA41" s="104">
        <f>SUMIF('Расчёт (кг)'!$A:$A,CA$15,'Расчёт (кг)'!$AQ:$AQ)</f>
        <v>0</v>
      </c>
      <c r="CB41" s="104">
        <f>SUMIF('Расчёт (кг)'!$A:$A,CB$15,'Расчёт (кг)'!$AQ:$AQ)</f>
        <v>0</v>
      </c>
      <c r="CC41" s="104">
        <f>SUMIF('Расчёт (кг)'!$A:$A,CC$15,'Расчёт (кг)'!$AQ:$AQ)</f>
        <v>0</v>
      </c>
      <c r="CD41" s="104">
        <f>SUMIF('Расчёт (кг)'!$A:$A,CD$15,'Расчёт (кг)'!$AQ:$AQ)</f>
        <v>0</v>
      </c>
      <c r="CE41" s="104">
        <f>SUMIF('Расчёт (кг)'!$A:$A,CE$15,'Расчёт (кг)'!$AQ:$AQ)</f>
        <v>0</v>
      </c>
      <c r="CF41" s="104">
        <f>SUMIF('Расчёт (кг)'!$A:$A,CF$15,'Расчёт (кг)'!$AQ:$AQ)</f>
        <v>0</v>
      </c>
      <c r="CG41" s="104">
        <f>SUMIF('Расчёт (кг)'!$A:$A,CG$15,'Расчёт (кг)'!$AQ:$AQ)</f>
        <v>0</v>
      </c>
      <c r="CH41" s="104">
        <f>SUMIF('Расчёт (кг)'!$A:$A,CH$15,'Расчёт (кг)'!$AQ:$AQ)</f>
        <v>0</v>
      </c>
      <c r="CI41" s="104">
        <f>SUMIF('Расчёт (кг)'!$A:$A,CI$15,'Расчёт (кг)'!$AQ:$AQ)</f>
        <v>0</v>
      </c>
      <c r="CJ41" s="104">
        <f>SUMIF('Расчёт (кг)'!$A:$A,CJ$15,'Расчёт (кг)'!$AQ:$AQ)</f>
        <v>0</v>
      </c>
      <c r="CK41" s="104">
        <f>SUMIF('Расчёт (кг)'!$A:$A,CK$15,'Расчёт (кг)'!$AQ:$AQ)</f>
        <v>0</v>
      </c>
      <c r="CL41" s="104">
        <f>SUMIF('Расчёт (кг)'!$A:$A,CL$15,'Расчёт (кг)'!$AQ:$AQ)</f>
        <v>0</v>
      </c>
      <c r="CM41" s="104">
        <f>SUMIF('Расчёт (кг)'!$A:$A,CM$15,'Расчёт (кг)'!$AQ:$AQ)</f>
        <v>0</v>
      </c>
      <c r="CN41" s="104">
        <f>SUMIF('Расчёт (кг)'!$A:$A,CN$15,'Расчёт (кг)'!$AQ:$AQ)</f>
        <v>0</v>
      </c>
      <c r="CO41" s="104">
        <f>SUMIF('Расчёт (кг)'!$A:$A,CO$15,'Расчёт (кг)'!$AQ:$AQ)</f>
        <v>0</v>
      </c>
      <c r="CP41" s="104">
        <f>SUMIF('Расчёт (кг)'!$A:$A,CP$15,'Расчёт (кг)'!$AQ:$AQ)</f>
        <v>0</v>
      </c>
      <c r="CQ41" s="104">
        <f>SUMIF('Расчёт (кг)'!$A:$A,CQ$15,'Расчёт (кг)'!$AQ:$AQ)</f>
        <v>0</v>
      </c>
      <c r="CR41" s="104">
        <f>SUMIF('Расчёт (кг)'!$A:$A,CR$15,'Расчёт (кг)'!$AQ:$AQ)</f>
        <v>0</v>
      </c>
      <c r="CS41" s="104">
        <f>SUMIF('Расчёт (кг)'!$A:$A,CS$15,'Расчёт (кг)'!$AQ:$AQ)</f>
        <v>0</v>
      </c>
      <c r="CT41" s="104">
        <f>SUMIF('Расчёт (кг)'!$A:$A,CT$15,'Расчёт (кг)'!$AQ:$AQ)</f>
        <v>0</v>
      </c>
      <c r="CU41" s="104">
        <f>SUMIF('Расчёт (кг)'!$A:$A,CU$15,'Расчёт (кг)'!$AQ:$AQ)</f>
        <v>0</v>
      </c>
      <c r="CV41" s="104">
        <f>SUMIF('Расчёт (кг)'!$A:$A,CV$15,'Расчёт (кг)'!$AQ:$AQ)</f>
        <v>0</v>
      </c>
      <c r="CW41" s="104">
        <f>SUMIF('Расчёт (кг)'!$A:$A,CW$15,'Расчёт (кг)'!$AQ:$AQ)</f>
        <v>0</v>
      </c>
      <c r="CX41" s="104">
        <f>SUMIF('Расчёт (кг)'!$A:$A,CX$15,'Расчёт (кг)'!$AQ:$AQ)</f>
        <v>0</v>
      </c>
      <c r="CY41" s="104">
        <f>SUMIF('Расчёт (кг)'!$A:$A,CY$15,'Расчёт (кг)'!$AQ:$AQ)</f>
        <v>0</v>
      </c>
      <c r="CZ41" s="104">
        <f>SUMIF('Расчёт (кг)'!$A:$A,CZ$15,'Расчёт (кг)'!$AQ:$AQ)</f>
        <v>0</v>
      </c>
      <c r="DA41" s="104">
        <f>SUMIF('Расчёт (кг)'!$A:$A,DA$15,'Расчёт (кг)'!$AQ:$AQ)</f>
        <v>0</v>
      </c>
      <c r="DB41" s="104">
        <f>SUMIF('Расчёт (кг)'!$A:$A,DB$15,'Расчёт (кг)'!$AQ:$AQ)</f>
        <v>0</v>
      </c>
      <c r="DC41" s="104">
        <f>SUMIF('Расчёт (кг)'!$A:$A,DC$15,'Расчёт (кг)'!$AQ:$AQ)</f>
        <v>0</v>
      </c>
      <c r="DD41" s="104">
        <f>SUMIF('Расчёт (кг)'!$A:$A,DD$15,'Расчёт (кг)'!$AQ:$AQ)</f>
        <v>0</v>
      </c>
      <c r="DE41" s="104">
        <f>SUMIF('Расчёт (кг)'!$A:$A,DE$15,'Расчёт (кг)'!$AQ:$AQ)</f>
        <v>0</v>
      </c>
      <c r="DF41" s="104">
        <f>SUMIF('Расчёт (кг)'!$A:$A,DF$15,'Расчёт (кг)'!$AQ:$AQ)</f>
        <v>0</v>
      </c>
      <c r="DG41" s="104">
        <f>SUMIF('Расчёт (кг)'!$A:$A,DG$15,'Расчёт (кг)'!$AQ:$AQ)</f>
        <v>0</v>
      </c>
      <c r="DH41" s="104">
        <f>SUMIF('Расчёт (кг)'!$A:$A,DH$15,'Расчёт (кг)'!$AQ:$AQ)</f>
        <v>0</v>
      </c>
      <c r="DI41" s="104">
        <f>SUMIF('Расчёт (кг)'!$A:$A,DI$15,'Расчёт (кг)'!$AQ:$AQ)</f>
        <v>0</v>
      </c>
      <c r="DJ41" s="104">
        <f>SUMIF('Расчёт (кг)'!$A:$A,DJ$15,'Расчёт (кг)'!$AQ:$AQ)</f>
        <v>0</v>
      </c>
      <c r="DK41" s="104">
        <f>SUMIF('Расчёт (кг)'!$A:$A,DK$15,'Расчёт (кг)'!$AQ:$AQ)</f>
        <v>0</v>
      </c>
      <c r="DL41" s="104">
        <f>SUMIF('Расчёт (кг)'!$A:$A,DL$15,'Расчёт (кг)'!$AQ:$AQ)</f>
        <v>0</v>
      </c>
      <c r="DM41" s="104">
        <f>SUMIF('Расчёт (кг)'!$A:$A,DM$15,'Расчёт (кг)'!$AQ:$AQ)</f>
        <v>0</v>
      </c>
      <c r="DN41" s="104">
        <f>SUMIF('Расчёт (кг)'!$A:$A,DN$15,'Расчёт (кг)'!$AQ:$AQ)</f>
        <v>0</v>
      </c>
      <c r="DO41" s="104">
        <f>SUMIF('Расчёт (кг)'!$A:$A,DO$15,'Расчёт (кг)'!$AQ:$AQ)</f>
        <v>0</v>
      </c>
      <c r="DP41" s="104">
        <f>SUMIF('Расчёт (кг)'!$A:$A,DP$15,'Расчёт (кг)'!$AQ:$AQ)</f>
        <v>0</v>
      </c>
      <c r="DQ41" s="104">
        <f>SUMIF('Расчёт (кг)'!$A:$A,DQ$15,'Расчёт (кг)'!$AQ:$AQ)</f>
        <v>0</v>
      </c>
      <c r="DR41" s="104">
        <f>SUMIF('Расчёт (кг)'!$A:$A,DR$15,'Расчёт (кг)'!$AQ:$AQ)</f>
        <v>0</v>
      </c>
    </row>
    <row r="42" spans="1:122" s="171" customFormat="1">
      <c r="A42" s="105" t="s">
        <v>120</v>
      </c>
      <c r="B42" s="105" t="s">
        <v>112</v>
      </c>
      <c r="C42" s="106" t="e">
        <f>INDEX(Тарифы!$1:$1048576,MATCH($A42,Тарифы!$A:$A,0),MATCH(VLOOKUP(C$15,'Расчёт (кг)'!$A:$C,3,0),Тарифы!$2:$2,0))*C41</f>
        <v>#N/A</v>
      </c>
      <c r="D42" s="106" t="e">
        <f>INDEX(Тарифы!$1:$1048576,MATCH($A42,Тарифы!$A:$A,0),MATCH(VLOOKUP(D$15,'Расчёт (кг)'!$A:$C,3,0),Тарифы!$2:$2,0))*D41</f>
        <v>#N/A</v>
      </c>
      <c r="E42" s="106" t="e">
        <f>INDEX(Тарифы!$1:$1048576,MATCH($A42,Тарифы!$A:$A,0),MATCH(VLOOKUP(E$15,'Расчёт (кг)'!$A:$C,3,0),Тарифы!$2:$2,0))*E41</f>
        <v>#N/A</v>
      </c>
      <c r="F42" s="106" t="e">
        <f>INDEX(Тарифы!$1:$1048576,MATCH($A42,Тарифы!$A:$A,0),MATCH(VLOOKUP(F$15,'Расчёт (кг)'!$A:$C,3,0),Тарифы!$2:$2,0))*F41</f>
        <v>#N/A</v>
      </c>
      <c r="G42" s="106" t="e">
        <f>INDEX(Тарифы!$1:$1048576,MATCH($A42,Тарифы!$A:$A,0),MATCH(VLOOKUP(G$15,'Расчёт (кг)'!$A:$C,3,0),Тарифы!$2:$2,0))*G41</f>
        <v>#N/A</v>
      </c>
      <c r="H42" s="106" t="e">
        <f>INDEX(Тарифы!$1:$1048576,MATCH($A42,Тарифы!$A:$A,0),MATCH(VLOOKUP(H$15,'Расчёт (кг)'!$A:$C,3,0),Тарифы!$2:$2,0))*H41</f>
        <v>#N/A</v>
      </c>
      <c r="I42" s="106" t="e">
        <f>INDEX(Тарифы!$1:$1048576,MATCH($A42,Тарифы!$A:$A,0),MATCH(VLOOKUP(I$15,'Расчёт (кг)'!$A:$C,3,0),Тарифы!$2:$2,0))*I41</f>
        <v>#N/A</v>
      </c>
      <c r="J42" s="106" t="e">
        <f>INDEX(Тарифы!$1:$1048576,MATCH($A42,Тарифы!$A:$A,0),MATCH(VLOOKUP(J$15,'Расчёт (кг)'!$A:$C,3,0),Тарифы!$2:$2,0))*J41</f>
        <v>#N/A</v>
      </c>
      <c r="K42" s="106" t="e">
        <f>INDEX(Тарифы!$1:$1048576,MATCH($A42,Тарифы!$A:$A,0),MATCH(VLOOKUP(K$15,'Расчёт (кг)'!$A:$C,3,0),Тарифы!$2:$2,0))*K41</f>
        <v>#N/A</v>
      </c>
      <c r="L42" s="106" t="e">
        <f>INDEX(Тарифы!$1:$1048576,MATCH($A42,Тарифы!$A:$A,0),MATCH(VLOOKUP(L$15,'Расчёт (кг)'!$A:$C,3,0),Тарифы!$2:$2,0))*L41</f>
        <v>#N/A</v>
      </c>
      <c r="M42" s="106" t="e">
        <f>INDEX(Тарифы!$1:$1048576,MATCH($A42,Тарифы!$A:$A,0),MATCH(VLOOKUP(M$15,'Расчёт (кг)'!$A:$C,3,0),Тарифы!$2:$2,0))*M41</f>
        <v>#N/A</v>
      </c>
      <c r="N42" s="106" t="e">
        <f>INDEX(Тарифы!$1:$1048576,MATCH($A42,Тарифы!$A:$A,0),MATCH(VLOOKUP(N$15,'Расчёт (кг)'!$A:$C,3,0),Тарифы!$2:$2,0))*N41</f>
        <v>#N/A</v>
      </c>
      <c r="O42" s="106" t="e">
        <f>INDEX(Тарифы!$1:$1048576,MATCH($A42,Тарифы!$A:$A,0),MATCH(VLOOKUP(O$15,'Расчёт (кг)'!$A:$C,3,0),Тарифы!$2:$2,0))*O41</f>
        <v>#N/A</v>
      </c>
      <c r="P42" s="106" t="e">
        <f>INDEX(Тарифы!$1:$1048576,MATCH($A42,Тарифы!$A:$A,0),MATCH(VLOOKUP(P$15,'Расчёт (кг)'!$A:$C,3,0),Тарифы!$2:$2,0))*P41</f>
        <v>#N/A</v>
      </c>
      <c r="Q42" s="106" t="e">
        <f>INDEX(Тарифы!$1:$1048576,MATCH($A42,Тарифы!$A:$A,0),MATCH(VLOOKUP(Q$15,'Расчёт (кг)'!$A:$C,3,0),Тарифы!$2:$2,0))*Q41</f>
        <v>#N/A</v>
      </c>
      <c r="R42" s="106" t="e">
        <f>INDEX(Тарифы!$1:$1048576,MATCH($A42,Тарифы!$A:$A,0),MATCH(VLOOKUP(R$15,'Расчёт (кг)'!$A:$C,3,0),Тарифы!$2:$2,0))*R41</f>
        <v>#N/A</v>
      </c>
      <c r="S42" s="106" t="e">
        <f>INDEX(Тарифы!$1:$1048576,MATCH($A42,Тарифы!$A:$A,0),MATCH(VLOOKUP(S$15,'Расчёт (кг)'!$A:$C,3,0),Тарифы!$2:$2,0))*S41</f>
        <v>#N/A</v>
      </c>
      <c r="T42" s="106" t="e">
        <f>INDEX(Тарифы!$1:$1048576,MATCH($A42,Тарифы!$A:$A,0),MATCH(VLOOKUP(T$15,'Расчёт (кг)'!$A:$C,3,0),Тарифы!$2:$2,0))*T41</f>
        <v>#N/A</v>
      </c>
      <c r="U42" s="106" t="e">
        <f>INDEX(Тарифы!$1:$1048576,MATCH($A42,Тарифы!$A:$A,0),MATCH(VLOOKUP(U$15,'Расчёт (кг)'!$A:$C,3,0),Тарифы!$2:$2,0))*U41</f>
        <v>#N/A</v>
      </c>
      <c r="V42" s="106" t="e">
        <f>INDEX(Тарифы!$1:$1048576,MATCH($A42,Тарифы!$A:$A,0),MATCH(VLOOKUP(V$15,'Расчёт (кг)'!$A:$C,3,0),Тарифы!$2:$2,0))*V41</f>
        <v>#N/A</v>
      </c>
      <c r="W42" s="106" t="e">
        <f>INDEX(Тарифы!$1:$1048576,MATCH($A42,Тарифы!$A:$A,0),MATCH(VLOOKUP(W$15,'Расчёт (кг)'!$A:$C,3,0),Тарифы!$2:$2,0))*W41</f>
        <v>#N/A</v>
      </c>
      <c r="X42" s="106" t="e">
        <f>INDEX(Тарифы!$1:$1048576,MATCH($A42,Тарифы!$A:$A,0),MATCH(VLOOKUP(X$15,'Расчёт (кг)'!$A:$C,3,0),Тарифы!$2:$2,0))*X41</f>
        <v>#N/A</v>
      </c>
      <c r="Y42" s="106" t="e">
        <f>INDEX(Тарифы!$1:$1048576,MATCH($A42,Тарифы!$A:$A,0),MATCH(VLOOKUP(Y$15,'Расчёт (кг)'!$A:$C,3,0),Тарифы!$2:$2,0))*Y41</f>
        <v>#N/A</v>
      </c>
      <c r="Z42" s="106" t="e">
        <f>INDEX(Тарифы!$1:$1048576,MATCH($A42,Тарифы!$A:$A,0),MATCH(VLOOKUP(Z$15,'Расчёт (кг)'!$A:$C,3,0),Тарифы!$2:$2,0))*Z41</f>
        <v>#N/A</v>
      </c>
      <c r="AA42" s="106" t="e">
        <f>INDEX(Тарифы!$1:$1048576,MATCH($A42,Тарифы!$A:$A,0),MATCH(VLOOKUP(AA$15,'Расчёт (кг)'!$A:$C,3,0),Тарифы!$2:$2,0))*AA41</f>
        <v>#N/A</v>
      </c>
      <c r="AB42" s="106" t="e">
        <f>INDEX(Тарифы!$1:$1048576,MATCH($A42,Тарифы!$A:$A,0),MATCH(VLOOKUP(AB$15,'Расчёт (кг)'!$A:$C,3,0),Тарифы!$2:$2,0))*AB41</f>
        <v>#N/A</v>
      </c>
      <c r="AC42" s="106" t="e">
        <f>INDEX(Тарифы!$1:$1048576,MATCH($A42,Тарифы!$A:$A,0),MATCH(VLOOKUP(AC$15,'Расчёт (кг)'!$A:$C,3,0),Тарифы!$2:$2,0))*AC41</f>
        <v>#N/A</v>
      </c>
      <c r="AD42" s="106" t="e">
        <f>INDEX(Тарифы!$1:$1048576,MATCH($A42,Тарифы!$A:$A,0),MATCH(VLOOKUP(AD$15,'Расчёт (кг)'!$A:$C,3,0),Тарифы!$2:$2,0))*AD41</f>
        <v>#N/A</v>
      </c>
      <c r="AE42" s="106" t="e">
        <f>INDEX(Тарифы!$1:$1048576,MATCH($A42,Тарифы!$A:$A,0),MATCH(VLOOKUP(AE$15,'Расчёт (кг)'!$A:$C,3,0),Тарифы!$2:$2,0))*AE41</f>
        <v>#N/A</v>
      </c>
      <c r="AF42" s="106" t="e">
        <f>INDEX(Тарифы!$1:$1048576,MATCH($A42,Тарифы!$A:$A,0),MATCH(VLOOKUP(AF$15,'Расчёт (кг)'!$A:$C,3,0),Тарифы!$2:$2,0))*AF41</f>
        <v>#N/A</v>
      </c>
      <c r="AG42" s="106" t="e">
        <f>INDEX(Тарифы!$1:$1048576,MATCH($A42,Тарифы!$A:$A,0),MATCH(VLOOKUP(AG$15,'Расчёт (кг)'!$A:$C,3,0),Тарифы!$2:$2,0))*AG41</f>
        <v>#N/A</v>
      </c>
      <c r="AH42" s="106" t="e">
        <f>INDEX(Тарифы!$1:$1048576,MATCH($A42,Тарифы!$A:$A,0),MATCH(VLOOKUP(AH$15,'Расчёт (кг)'!$A:$C,3,0),Тарифы!$2:$2,0))*AH41</f>
        <v>#N/A</v>
      </c>
      <c r="AI42" s="106" t="e">
        <f>INDEX(Тарифы!$1:$1048576,MATCH($A42,Тарифы!$A:$A,0),MATCH(VLOOKUP(AI$15,'Расчёт (кг)'!$A:$C,3,0),Тарифы!$2:$2,0))*AI41</f>
        <v>#N/A</v>
      </c>
      <c r="AJ42" s="106" t="e">
        <f>INDEX(Тарифы!$1:$1048576,MATCH($A42,Тарифы!$A:$A,0),MATCH(VLOOKUP(AJ$15,'Расчёт (кг)'!$A:$C,3,0),Тарифы!$2:$2,0))*AJ41</f>
        <v>#N/A</v>
      </c>
      <c r="AK42" s="106" t="e">
        <f>INDEX(Тарифы!$1:$1048576,MATCH($A42,Тарифы!$A:$A,0),MATCH(VLOOKUP(AK$15,'Расчёт (кг)'!$A:$C,3,0),Тарифы!$2:$2,0))*AK41</f>
        <v>#N/A</v>
      </c>
      <c r="AL42" s="106" t="e">
        <f>INDEX(Тарифы!$1:$1048576,MATCH($A42,Тарифы!$A:$A,0),MATCH(VLOOKUP(AL$15,'Расчёт (кг)'!$A:$C,3,0),Тарифы!$2:$2,0))*AL41</f>
        <v>#N/A</v>
      </c>
      <c r="AM42" s="106" t="e">
        <f>INDEX(Тарифы!$1:$1048576,MATCH($A42,Тарифы!$A:$A,0),MATCH(VLOOKUP(AM$15,'Расчёт (кг)'!$A:$C,3,0),Тарифы!$2:$2,0))*AM41</f>
        <v>#N/A</v>
      </c>
      <c r="AN42" s="106" t="e">
        <f>INDEX(Тарифы!$1:$1048576,MATCH($A42,Тарифы!$A:$A,0),MATCH(VLOOKUP(AN$15,'Расчёт (кг)'!$A:$C,3,0),Тарифы!$2:$2,0))*AN41</f>
        <v>#N/A</v>
      </c>
      <c r="AO42" s="106" t="e">
        <f>INDEX(Тарифы!$1:$1048576,MATCH($A42,Тарифы!$A:$A,0),MATCH(VLOOKUP(AO$15,'Расчёт (кг)'!$A:$C,3,0),Тарифы!$2:$2,0))*AO41</f>
        <v>#N/A</v>
      </c>
      <c r="AP42" s="106" t="e">
        <f>INDEX(Тарифы!$1:$1048576,MATCH($A42,Тарифы!$A:$A,0),MATCH(VLOOKUP(AP$15,'Расчёт (кг)'!$A:$C,3,0),Тарифы!$2:$2,0))*AP41</f>
        <v>#N/A</v>
      </c>
      <c r="AQ42" s="106" t="e">
        <f>INDEX(Тарифы!$1:$1048576,MATCH($A42,Тарифы!$A:$A,0),MATCH(VLOOKUP(AQ$15,'Расчёт (кг)'!$A:$C,3,0),Тарифы!$2:$2,0))*AQ41</f>
        <v>#N/A</v>
      </c>
      <c r="AR42" s="106" t="e">
        <f>INDEX(Тарифы!$1:$1048576,MATCH($A42,Тарифы!$A:$A,0),MATCH(VLOOKUP(AR$15,'Расчёт (кг)'!$A:$C,3,0),Тарифы!$2:$2,0))*AR41</f>
        <v>#N/A</v>
      </c>
      <c r="AS42" s="106" t="e">
        <f>INDEX(Тарифы!$1:$1048576,MATCH($A42,Тарифы!$A:$A,0),MATCH(VLOOKUP(AS$15,'Расчёт (кг)'!$A:$C,3,0),Тарифы!$2:$2,0))*AS41</f>
        <v>#N/A</v>
      </c>
      <c r="AT42" s="106" t="e">
        <f>INDEX(Тарифы!$1:$1048576,MATCH($A42,Тарифы!$A:$A,0),MATCH(VLOOKUP(AT$15,'Расчёт (кг)'!$A:$C,3,0),Тарифы!$2:$2,0))*AT41</f>
        <v>#N/A</v>
      </c>
      <c r="AU42" s="106" t="e">
        <f>INDEX(Тарифы!$1:$1048576,MATCH($A42,Тарифы!$A:$A,0),MATCH(VLOOKUP(AU$15,'Расчёт (кг)'!$A:$C,3,0),Тарифы!$2:$2,0))*AU41</f>
        <v>#N/A</v>
      </c>
      <c r="AV42" s="106" t="e">
        <f>INDEX(Тарифы!$1:$1048576,MATCH($A42,Тарифы!$A:$A,0),MATCH(VLOOKUP(AV$15,'Расчёт (кг)'!$A:$C,3,0),Тарифы!$2:$2,0))*AV41</f>
        <v>#N/A</v>
      </c>
      <c r="AW42" s="106" t="e">
        <f>INDEX(Тарифы!$1:$1048576,MATCH($A42,Тарифы!$A:$A,0),MATCH(VLOOKUP(AW$15,'Расчёт (кг)'!$A:$C,3,0),Тарифы!$2:$2,0))*AW41</f>
        <v>#N/A</v>
      </c>
      <c r="AX42" s="106" t="e">
        <f>INDEX(Тарифы!$1:$1048576,MATCH($A42,Тарифы!$A:$A,0),MATCH(VLOOKUP(AX$15,'Расчёт (кг)'!$A:$C,3,0),Тарифы!$2:$2,0))*AX41</f>
        <v>#N/A</v>
      </c>
      <c r="AY42" s="106" t="e">
        <f>INDEX(Тарифы!$1:$1048576,MATCH($A42,Тарифы!$A:$A,0),MATCH(VLOOKUP(AY$15,'Расчёт (кг)'!$A:$C,3,0),Тарифы!$2:$2,0))*AY41</f>
        <v>#N/A</v>
      </c>
      <c r="AZ42" s="106" t="e">
        <f>INDEX(Тарифы!$1:$1048576,MATCH($A42,Тарифы!$A:$A,0),MATCH(VLOOKUP(AZ$15,'Расчёт (кг)'!$A:$C,3,0),Тарифы!$2:$2,0))*AZ41</f>
        <v>#N/A</v>
      </c>
      <c r="BA42" s="106" t="e">
        <f>INDEX(Тарифы!$1:$1048576,MATCH($A42,Тарифы!$A:$A,0),MATCH(VLOOKUP(BA$15,'Расчёт (кг)'!$A:$C,3,0),Тарифы!$2:$2,0))*BA41</f>
        <v>#N/A</v>
      </c>
      <c r="BB42" s="106" t="e">
        <f>INDEX(Тарифы!$1:$1048576,MATCH($A42,Тарифы!$A:$A,0),MATCH(VLOOKUP(BB$15,'Расчёт (кг)'!$A:$C,3,0),Тарифы!$2:$2,0))*BB41</f>
        <v>#N/A</v>
      </c>
      <c r="BC42" s="106" t="e">
        <f>INDEX(Тарифы!$1:$1048576,MATCH($A42,Тарифы!$A:$A,0),MATCH(VLOOKUP(BC$15,'Расчёт (кг)'!$A:$C,3,0),Тарифы!$2:$2,0))*BC41</f>
        <v>#N/A</v>
      </c>
      <c r="BD42" s="106" t="e">
        <f>INDEX(Тарифы!$1:$1048576,MATCH($A42,Тарифы!$A:$A,0),MATCH(VLOOKUP(BD$15,'Расчёт (кг)'!$A:$C,3,0),Тарифы!$2:$2,0))*BD41</f>
        <v>#N/A</v>
      </c>
      <c r="BE42" s="106" t="e">
        <f>INDEX(Тарифы!$1:$1048576,MATCH($A42,Тарифы!$A:$A,0),MATCH(VLOOKUP(BE$15,'Расчёт (кг)'!$A:$C,3,0),Тарифы!$2:$2,0))*BE41</f>
        <v>#N/A</v>
      </c>
      <c r="BF42" s="106" t="e">
        <f>INDEX(Тарифы!$1:$1048576,MATCH($A42,Тарифы!$A:$A,0),MATCH(VLOOKUP(BF$15,'Расчёт (кг)'!$A:$C,3,0),Тарифы!$2:$2,0))*BF41</f>
        <v>#N/A</v>
      </c>
      <c r="BG42" s="106" t="e">
        <f>INDEX(Тарифы!$1:$1048576,MATCH($A42,Тарифы!$A:$A,0),MATCH(VLOOKUP(BG$15,'Расчёт (кг)'!$A:$C,3,0),Тарифы!$2:$2,0))*BG41</f>
        <v>#N/A</v>
      </c>
      <c r="BH42" s="106" t="e">
        <f>INDEX(Тарифы!$1:$1048576,MATCH($A42,Тарифы!$A:$A,0),MATCH(VLOOKUP(BH$15,'Расчёт (кг)'!$A:$C,3,0),Тарифы!$2:$2,0))*BH41</f>
        <v>#N/A</v>
      </c>
      <c r="BI42" s="106" t="e">
        <f>INDEX(Тарифы!$1:$1048576,MATCH($A42,Тарифы!$A:$A,0),MATCH(VLOOKUP(BI$15,'Расчёт (кг)'!$A:$C,3,0),Тарифы!$2:$2,0))*BI41</f>
        <v>#N/A</v>
      </c>
      <c r="BJ42" s="106" t="e">
        <f>INDEX(Тарифы!$1:$1048576,MATCH($A42,Тарифы!$A:$A,0),MATCH(VLOOKUP(BJ$15,'Расчёт (кг)'!$A:$C,3,0),Тарифы!$2:$2,0))*BJ41</f>
        <v>#N/A</v>
      </c>
      <c r="BK42" s="106" t="e">
        <f>INDEX(Тарифы!$1:$1048576,MATCH($A42,Тарифы!$A:$A,0),MATCH(VLOOKUP(BK$15,'Расчёт (кг)'!$A:$C,3,0),Тарифы!$2:$2,0))*BK41</f>
        <v>#N/A</v>
      </c>
      <c r="BL42" s="106" t="e">
        <f>INDEX(Тарифы!$1:$1048576,MATCH($A42,Тарифы!$A:$A,0),MATCH(VLOOKUP(BL$15,'Расчёт (кг)'!$A:$C,3,0),Тарифы!$2:$2,0))*BL41</f>
        <v>#N/A</v>
      </c>
      <c r="BM42" s="106" t="e">
        <f>INDEX(Тарифы!$1:$1048576,MATCH($A42,Тарифы!$A:$A,0),MATCH(VLOOKUP(BM$15,'Расчёт (кг)'!$A:$C,3,0),Тарифы!$2:$2,0))*BM41</f>
        <v>#N/A</v>
      </c>
      <c r="BN42" s="106" t="e">
        <f>INDEX(Тарифы!$1:$1048576,MATCH($A42,Тарифы!$A:$A,0),MATCH(VLOOKUP(BN$15,'Расчёт (кг)'!$A:$C,3,0),Тарифы!$2:$2,0))*BN41</f>
        <v>#N/A</v>
      </c>
      <c r="BO42" s="106" t="e">
        <f>INDEX(Тарифы!$1:$1048576,MATCH($A42,Тарифы!$A:$A,0),MATCH(VLOOKUP(BO$15,'Расчёт (кг)'!$A:$C,3,0),Тарифы!$2:$2,0))*BO41</f>
        <v>#N/A</v>
      </c>
      <c r="BP42" s="106" t="e">
        <f>INDEX(Тарифы!$1:$1048576,MATCH($A42,Тарифы!$A:$A,0),MATCH(VLOOKUP(BP$15,'Расчёт (кг)'!$A:$C,3,0),Тарифы!$2:$2,0))*BP41</f>
        <v>#N/A</v>
      </c>
      <c r="BQ42" s="106" t="e">
        <f>INDEX(Тарифы!$1:$1048576,MATCH($A42,Тарифы!$A:$A,0),MATCH(VLOOKUP(BQ$15,'Расчёт (кг)'!$A:$C,3,0),Тарифы!$2:$2,0))*BQ41</f>
        <v>#N/A</v>
      </c>
      <c r="BR42" s="106" t="e">
        <f>INDEX(Тарифы!$1:$1048576,MATCH($A42,Тарифы!$A:$A,0),MATCH(VLOOKUP(BR$15,'Расчёт (кг)'!$A:$C,3,0),Тарифы!$2:$2,0))*BR41</f>
        <v>#N/A</v>
      </c>
      <c r="BS42" s="106" t="e">
        <f>INDEX(Тарифы!$1:$1048576,MATCH($A42,Тарифы!$A:$A,0),MATCH(VLOOKUP(BS$15,'Расчёт (кг)'!$A:$C,3,0),Тарифы!$2:$2,0))*BS41</f>
        <v>#N/A</v>
      </c>
      <c r="BT42" s="106" t="e">
        <f>INDEX(Тарифы!$1:$1048576,MATCH($A42,Тарифы!$A:$A,0),MATCH(VLOOKUP(BT$15,'Расчёт (кг)'!$A:$C,3,0),Тарифы!$2:$2,0))*BT41</f>
        <v>#N/A</v>
      </c>
      <c r="BU42" s="106" t="e">
        <f>INDEX(Тарифы!$1:$1048576,MATCH($A42,Тарифы!$A:$A,0),MATCH(VLOOKUP(BU$15,'Расчёт (кг)'!$A:$C,3,0),Тарифы!$2:$2,0))*BU41</f>
        <v>#N/A</v>
      </c>
      <c r="BV42" s="106" t="e">
        <f>INDEX(Тарифы!$1:$1048576,MATCH($A42,Тарифы!$A:$A,0),MATCH(VLOOKUP(BV$15,'Расчёт (кг)'!$A:$C,3,0),Тарифы!$2:$2,0))*BV41</f>
        <v>#N/A</v>
      </c>
      <c r="BW42" s="106" t="e">
        <f>INDEX(Тарифы!$1:$1048576,MATCH($A42,Тарифы!$A:$A,0),MATCH(VLOOKUP(BW$15,'Расчёт (кг)'!$A:$C,3,0),Тарифы!$2:$2,0))*BW41</f>
        <v>#N/A</v>
      </c>
      <c r="BX42" s="106" t="e">
        <f>INDEX(Тарифы!$1:$1048576,MATCH($A42,Тарифы!$A:$A,0),MATCH(VLOOKUP(BX$15,'Расчёт (кг)'!$A:$C,3,0),Тарифы!$2:$2,0))*BX41</f>
        <v>#N/A</v>
      </c>
      <c r="BY42" s="106" t="e">
        <f>INDEX(Тарифы!$1:$1048576,MATCH($A42,Тарифы!$A:$A,0),MATCH(VLOOKUP(BY$15,'Расчёт (кг)'!$A:$C,3,0),Тарифы!$2:$2,0))*BY41</f>
        <v>#N/A</v>
      </c>
      <c r="BZ42" s="106" t="e">
        <f>INDEX(Тарифы!$1:$1048576,MATCH($A42,Тарифы!$A:$A,0),MATCH(VLOOKUP(BZ$15,'Расчёт (кг)'!$A:$C,3,0),Тарифы!$2:$2,0))*BZ41</f>
        <v>#N/A</v>
      </c>
      <c r="CA42" s="106" t="e">
        <f>INDEX(Тарифы!$1:$1048576,MATCH($A42,Тарифы!$A:$A,0),MATCH(VLOOKUP(CA$15,'Расчёт (кг)'!$A:$C,3,0),Тарифы!$2:$2,0))*CA41</f>
        <v>#N/A</v>
      </c>
      <c r="CB42" s="106" t="e">
        <f>INDEX(Тарифы!$1:$1048576,MATCH($A42,Тарифы!$A:$A,0),MATCH(VLOOKUP(CB$15,'Расчёт (кг)'!$A:$C,3,0),Тарифы!$2:$2,0))*CB41</f>
        <v>#N/A</v>
      </c>
      <c r="CC42" s="106" t="e">
        <f>INDEX(Тарифы!$1:$1048576,MATCH($A42,Тарифы!$A:$A,0),MATCH(VLOOKUP(CC$15,'Расчёт (кг)'!$A:$C,3,0),Тарифы!$2:$2,0))*CC41</f>
        <v>#N/A</v>
      </c>
      <c r="CD42" s="106" t="e">
        <f>INDEX(Тарифы!$1:$1048576,MATCH($A42,Тарифы!$A:$A,0),MATCH(VLOOKUP(CD$15,'Расчёт (кг)'!$A:$C,3,0),Тарифы!$2:$2,0))*CD41</f>
        <v>#N/A</v>
      </c>
      <c r="CE42" s="106" t="e">
        <f>INDEX(Тарифы!$1:$1048576,MATCH($A42,Тарифы!$A:$A,0),MATCH(VLOOKUP(CE$15,'Расчёт (кг)'!$A:$C,3,0),Тарифы!$2:$2,0))*CE41</f>
        <v>#N/A</v>
      </c>
      <c r="CF42" s="106" t="e">
        <f>INDEX(Тарифы!$1:$1048576,MATCH($A42,Тарифы!$A:$A,0),MATCH(VLOOKUP(CF$15,'Расчёт (кг)'!$A:$C,3,0),Тарифы!$2:$2,0))*CF41</f>
        <v>#N/A</v>
      </c>
      <c r="CG42" s="106" t="e">
        <f>INDEX(Тарифы!$1:$1048576,MATCH($A42,Тарифы!$A:$A,0),MATCH(VLOOKUP(CG$15,'Расчёт (кг)'!$A:$C,3,0),Тарифы!$2:$2,0))*CG41</f>
        <v>#N/A</v>
      </c>
      <c r="CH42" s="106" t="e">
        <f>INDEX(Тарифы!$1:$1048576,MATCH($A42,Тарифы!$A:$A,0),MATCH(VLOOKUP(CH$15,'Расчёт (кг)'!$A:$C,3,0),Тарифы!$2:$2,0))*CH41</f>
        <v>#N/A</v>
      </c>
      <c r="CI42" s="106" t="e">
        <f>INDEX(Тарифы!$1:$1048576,MATCH($A42,Тарифы!$A:$A,0),MATCH(VLOOKUP(CI$15,'Расчёт (кг)'!$A:$C,3,0),Тарифы!$2:$2,0))*CI41</f>
        <v>#N/A</v>
      </c>
      <c r="CJ42" s="106" t="e">
        <f>INDEX(Тарифы!$1:$1048576,MATCH($A42,Тарифы!$A:$A,0),MATCH(VLOOKUP(CJ$15,'Расчёт (кг)'!$A:$C,3,0),Тарифы!$2:$2,0))*CJ41</f>
        <v>#N/A</v>
      </c>
      <c r="CK42" s="106" t="e">
        <f>INDEX(Тарифы!$1:$1048576,MATCH($A42,Тарифы!$A:$A,0),MATCH(VLOOKUP(CK$15,'Расчёт (кг)'!$A:$C,3,0),Тарифы!$2:$2,0))*CK41</f>
        <v>#N/A</v>
      </c>
      <c r="CL42" s="106" t="e">
        <f>INDEX(Тарифы!$1:$1048576,MATCH($A42,Тарифы!$A:$A,0),MATCH(VLOOKUP(CL$15,'Расчёт (кг)'!$A:$C,3,0),Тарифы!$2:$2,0))*CL41</f>
        <v>#N/A</v>
      </c>
      <c r="CM42" s="106" t="e">
        <f>INDEX(Тарифы!$1:$1048576,MATCH($A42,Тарифы!$A:$A,0),MATCH(VLOOKUP(CM$15,'Расчёт (кг)'!$A:$C,3,0),Тарифы!$2:$2,0))*CM41</f>
        <v>#N/A</v>
      </c>
      <c r="CN42" s="106" t="e">
        <f>INDEX(Тарифы!$1:$1048576,MATCH($A42,Тарифы!$A:$A,0),MATCH(VLOOKUP(CN$15,'Расчёт (кг)'!$A:$C,3,0),Тарифы!$2:$2,0))*CN41</f>
        <v>#N/A</v>
      </c>
      <c r="CO42" s="106" t="e">
        <f>INDEX(Тарифы!$1:$1048576,MATCH($A42,Тарифы!$A:$A,0),MATCH(VLOOKUP(CO$15,'Расчёт (кг)'!$A:$C,3,0),Тарифы!$2:$2,0))*CO41</f>
        <v>#N/A</v>
      </c>
      <c r="CP42" s="106" t="e">
        <f>INDEX(Тарифы!$1:$1048576,MATCH($A42,Тарифы!$A:$A,0),MATCH(VLOOKUP(CP$15,'Расчёт (кг)'!$A:$C,3,0),Тарифы!$2:$2,0))*CP41</f>
        <v>#N/A</v>
      </c>
      <c r="CQ42" s="106" t="e">
        <f>INDEX(Тарифы!$1:$1048576,MATCH($A42,Тарифы!$A:$A,0),MATCH(VLOOKUP(CQ$15,'Расчёт (кг)'!$A:$C,3,0),Тарифы!$2:$2,0))*CQ41</f>
        <v>#N/A</v>
      </c>
      <c r="CR42" s="106" t="e">
        <f>INDEX(Тарифы!$1:$1048576,MATCH($A42,Тарифы!$A:$A,0),MATCH(VLOOKUP(CR$15,'Расчёт (кг)'!$A:$C,3,0),Тарифы!$2:$2,0))*CR41</f>
        <v>#N/A</v>
      </c>
      <c r="CS42" s="106" t="e">
        <f>INDEX(Тарифы!$1:$1048576,MATCH($A42,Тарифы!$A:$A,0),MATCH(VLOOKUP(CS$15,'Расчёт (кг)'!$A:$C,3,0),Тарифы!$2:$2,0))*CS41</f>
        <v>#N/A</v>
      </c>
      <c r="CT42" s="106" t="e">
        <f>INDEX(Тарифы!$1:$1048576,MATCH($A42,Тарифы!$A:$A,0),MATCH(VLOOKUP(CT$15,'Расчёт (кг)'!$A:$C,3,0),Тарифы!$2:$2,0))*CT41</f>
        <v>#N/A</v>
      </c>
      <c r="CU42" s="106" t="e">
        <f>INDEX(Тарифы!$1:$1048576,MATCH($A42,Тарифы!$A:$A,0),MATCH(VLOOKUP(CU$15,'Расчёт (кг)'!$A:$C,3,0),Тарифы!$2:$2,0))*CU41</f>
        <v>#N/A</v>
      </c>
      <c r="CV42" s="106" t="e">
        <f>INDEX(Тарифы!$1:$1048576,MATCH($A42,Тарифы!$A:$A,0),MATCH(VLOOKUP(CV$15,'Расчёт (кг)'!$A:$C,3,0),Тарифы!$2:$2,0))*CV41</f>
        <v>#N/A</v>
      </c>
      <c r="CW42" s="106" t="e">
        <f>INDEX(Тарифы!$1:$1048576,MATCH($A42,Тарифы!$A:$A,0),MATCH(VLOOKUP(CW$15,'Расчёт (кг)'!$A:$C,3,0),Тарифы!$2:$2,0))*CW41</f>
        <v>#N/A</v>
      </c>
      <c r="CX42" s="106" t="e">
        <f>INDEX(Тарифы!$1:$1048576,MATCH($A42,Тарифы!$A:$A,0),MATCH(VLOOKUP(CX$15,'Расчёт (кг)'!$A:$C,3,0),Тарифы!$2:$2,0))*CX41</f>
        <v>#N/A</v>
      </c>
      <c r="CY42" s="106" t="e">
        <f>INDEX(Тарифы!$1:$1048576,MATCH($A42,Тарифы!$A:$A,0),MATCH(VLOOKUP(CY$15,'Расчёт (кг)'!$A:$C,3,0),Тарифы!$2:$2,0))*CY41</f>
        <v>#N/A</v>
      </c>
      <c r="CZ42" s="106" t="e">
        <f>INDEX(Тарифы!$1:$1048576,MATCH($A42,Тарифы!$A:$A,0),MATCH(VLOOKUP(CZ$15,'Расчёт (кг)'!$A:$C,3,0),Тарифы!$2:$2,0))*CZ41</f>
        <v>#N/A</v>
      </c>
      <c r="DA42" s="106" t="e">
        <f>INDEX(Тарифы!$1:$1048576,MATCH($A42,Тарифы!$A:$A,0),MATCH(VLOOKUP(DA$15,'Расчёт (кг)'!$A:$C,3,0),Тарифы!$2:$2,0))*DA41</f>
        <v>#N/A</v>
      </c>
      <c r="DB42" s="106" t="e">
        <f>INDEX(Тарифы!$1:$1048576,MATCH($A42,Тарифы!$A:$A,0),MATCH(VLOOKUP(DB$15,'Расчёт (кг)'!$A:$C,3,0),Тарифы!$2:$2,0))*DB41</f>
        <v>#N/A</v>
      </c>
      <c r="DC42" s="106" t="e">
        <f>INDEX(Тарифы!$1:$1048576,MATCH($A42,Тарифы!$A:$A,0),MATCH(VLOOKUP(DC$15,'Расчёт (кг)'!$A:$C,3,0),Тарифы!$2:$2,0))*DC41</f>
        <v>#N/A</v>
      </c>
      <c r="DD42" s="106" t="e">
        <f>INDEX(Тарифы!$1:$1048576,MATCH($A42,Тарифы!$A:$A,0),MATCH(VLOOKUP(DD$15,'Расчёт (кг)'!$A:$C,3,0),Тарифы!$2:$2,0))*DD41</f>
        <v>#N/A</v>
      </c>
      <c r="DE42" s="106" t="e">
        <f>INDEX(Тарифы!$1:$1048576,MATCH($A42,Тарифы!$A:$A,0),MATCH(VLOOKUP(DE$15,'Расчёт (кг)'!$A:$C,3,0),Тарифы!$2:$2,0))*DE41</f>
        <v>#N/A</v>
      </c>
      <c r="DF42" s="106" t="e">
        <f>INDEX(Тарифы!$1:$1048576,MATCH($A42,Тарифы!$A:$A,0),MATCH(VLOOKUP(DF$15,'Расчёт (кг)'!$A:$C,3,0),Тарифы!$2:$2,0))*DF41</f>
        <v>#N/A</v>
      </c>
      <c r="DG42" s="106" t="e">
        <f>INDEX(Тарифы!$1:$1048576,MATCH($A42,Тарифы!$A:$A,0),MATCH(VLOOKUP(DG$15,'Расчёт (кг)'!$A:$C,3,0),Тарифы!$2:$2,0))*DG41</f>
        <v>#N/A</v>
      </c>
      <c r="DH42" s="106" t="e">
        <f>INDEX(Тарифы!$1:$1048576,MATCH($A42,Тарифы!$A:$A,0),MATCH(VLOOKUP(DH$15,'Расчёт (кг)'!$A:$C,3,0),Тарифы!$2:$2,0))*DH41</f>
        <v>#N/A</v>
      </c>
      <c r="DI42" s="106" t="e">
        <f>INDEX(Тарифы!$1:$1048576,MATCH($A42,Тарифы!$A:$A,0),MATCH(VLOOKUP(DI$15,'Расчёт (кг)'!$A:$C,3,0),Тарифы!$2:$2,0))*DI41</f>
        <v>#N/A</v>
      </c>
      <c r="DJ42" s="106" t="e">
        <f>INDEX(Тарифы!$1:$1048576,MATCH($A42,Тарифы!$A:$A,0),MATCH(VLOOKUP(DJ$15,'Расчёт (кг)'!$A:$C,3,0),Тарифы!$2:$2,0))*DJ41</f>
        <v>#N/A</v>
      </c>
      <c r="DK42" s="106" t="e">
        <f>INDEX(Тарифы!$1:$1048576,MATCH($A42,Тарифы!$A:$A,0),MATCH(VLOOKUP(DK$15,'Расчёт (кг)'!$A:$C,3,0),Тарифы!$2:$2,0))*DK41</f>
        <v>#N/A</v>
      </c>
      <c r="DL42" s="106" t="e">
        <f>INDEX(Тарифы!$1:$1048576,MATCH($A42,Тарифы!$A:$A,0),MATCH(VLOOKUP(DL$15,'Расчёт (кг)'!$A:$C,3,0),Тарифы!$2:$2,0))*DL41</f>
        <v>#N/A</v>
      </c>
      <c r="DM42" s="106" t="e">
        <f>INDEX(Тарифы!$1:$1048576,MATCH($A42,Тарифы!$A:$A,0),MATCH(VLOOKUP(DM$15,'Расчёт (кг)'!$A:$C,3,0),Тарифы!$2:$2,0))*DM41</f>
        <v>#N/A</v>
      </c>
      <c r="DN42" s="106" t="e">
        <f>INDEX(Тарифы!$1:$1048576,MATCH($A42,Тарифы!$A:$A,0),MATCH(VLOOKUP(DN$15,'Расчёт (кг)'!$A:$C,3,0),Тарифы!$2:$2,0))*DN41</f>
        <v>#N/A</v>
      </c>
      <c r="DO42" s="106" t="e">
        <f>INDEX(Тарифы!$1:$1048576,MATCH($A42,Тарифы!$A:$A,0),MATCH(VLOOKUP(DO$15,'Расчёт (кг)'!$A:$C,3,0),Тарифы!$2:$2,0))*DO41</f>
        <v>#N/A</v>
      </c>
      <c r="DP42" s="106" t="e">
        <f>INDEX(Тарифы!$1:$1048576,MATCH($A42,Тарифы!$A:$A,0),MATCH(VLOOKUP(DP$15,'Расчёт (кг)'!$A:$C,3,0),Тарифы!$2:$2,0))*DP41</f>
        <v>#N/A</v>
      </c>
      <c r="DQ42" s="106" t="e">
        <f>INDEX(Тарифы!$1:$1048576,MATCH($A42,Тарифы!$A:$A,0),MATCH(VLOOKUP(DQ$15,'Расчёт (кг)'!$A:$C,3,0),Тарифы!$2:$2,0))*DQ41</f>
        <v>#N/A</v>
      </c>
      <c r="DR42" s="106" t="e">
        <f>INDEX(Тарифы!$1:$1048576,MATCH($A42,Тарифы!$A:$A,0),MATCH(VLOOKUP(DR$15,'Расчёт (кг)'!$A:$C,3,0),Тарифы!$2:$2,0))*DR41</f>
        <v>#N/A</v>
      </c>
    </row>
    <row r="43" spans="1:122" s="171" customFormat="1">
      <c r="A43" s="105" t="s">
        <v>120</v>
      </c>
      <c r="B43" s="105" t="s">
        <v>113</v>
      </c>
      <c r="C43" s="106">
        <f>SUMIF('Расчёт (ТН)'!$A:$A,C$15,'Расчёт (ТН)'!$AQ:$AQ)</f>
        <v>0</v>
      </c>
      <c r="D43" s="106">
        <f>SUMIF('Расчёт (ТН)'!$A:$A,D$15,'Расчёт (ТН)'!$AQ:$AQ)</f>
        <v>0</v>
      </c>
      <c r="E43" s="106">
        <f>SUMIF('Расчёт (ТН)'!$A:$A,E$15,'Расчёт (ТН)'!$AQ:$AQ)</f>
        <v>0</v>
      </c>
      <c r="F43" s="106">
        <f>SUMIF('Расчёт (ТН)'!$A:$A,F$15,'Расчёт (ТН)'!$AQ:$AQ)</f>
        <v>0</v>
      </c>
      <c r="G43" s="106">
        <f>SUMIF('Расчёт (ТН)'!$A:$A,G$15,'Расчёт (ТН)'!$AQ:$AQ)</f>
        <v>0</v>
      </c>
      <c r="H43" s="106">
        <f>SUMIF('Расчёт (ТН)'!$A:$A,H$15,'Расчёт (ТН)'!$AQ:$AQ)</f>
        <v>0</v>
      </c>
      <c r="I43" s="106">
        <f>SUMIF('Расчёт (ТН)'!$A:$A,I$15,'Расчёт (ТН)'!$AQ:$AQ)</f>
        <v>0</v>
      </c>
      <c r="J43" s="106">
        <f>SUMIF('Расчёт (ТН)'!$A:$A,J$15,'Расчёт (ТН)'!$AQ:$AQ)</f>
        <v>0</v>
      </c>
      <c r="K43" s="106">
        <f>SUMIF('Расчёт (ТН)'!$A:$A,K$15,'Расчёт (ТН)'!$AQ:$AQ)</f>
        <v>0</v>
      </c>
      <c r="L43" s="106">
        <f>SUMIF('Расчёт (ТН)'!$A:$A,L$15,'Расчёт (ТН)'!$AQ:$AQ)</f>
        <v>0</v>
      </c>
      <c r="M43" s="106">
        <f>SUMIF('Расчёт (ТН)'!$A:$A,M$15,'Расчёт (ТН)'!$AQ:$AQ)</f>
        <v>0</v>
      </c>
      <c r="N43" s="106">
        <f>SUMIF('Расчёт (ТН)'!$A:$A,N$15,'Расчёт (ТН)'!$AQ:$AQ)</f>
        <v>0</v>
      </c>
      <c r="O43" s="106">
        <f>SUMIF('Расчёт (ТН)'!$A:$A,O$15,'Расчёт (ТН)'!$AQ:$AQ)</f>
        <v>0</v>
      </c>
      <c r="P43" s="106">
        <f>SUMIF('Расчёт (ТН)'!$A:$A,P$15,'Расчёт (ТН)'!$AQ:$AQ)</f>
        <v>0</v>
      </c>
      <c r="Q43" s="106">
        <f>SUMIF('Расчёт (ТН)'!$A:$A,Q$15,'Расчёт (ТН)'!$AQ:$AQ)</f>
        <v>0</v>
      </c>
      <c r="R43" s="106">
        <f>SUMIF('Расчёт (ТН)'!$A:$A,R$15,'Расчёт (ТН)'!$AQ:$AQ)</f>
        <v>0</v>
      </c>
      <c r="S43" s="106">
        <f>SUMIF('Расчёт (ТН)'!$A:$A,S$15,'Расчёт (ТН)'!$AQ:$AQ)</f>
        <v>0</v>
      </c>
      <c r="T43" s="106">
        <f>SUMIF('Расчёт (ТН)'!$A:$A,T$15,'Расчёт (ТН)'!$AQ:$AQ)</f>
        <v>0</v>
      </c>
      <c r="U43" s="106">
        <f>SUMIF('Расчёт (ТН)'!$A:$A,U$15,'Расчёт (ТН)'!$AQ:$AQ)</f>
        <v>0</v>
      </c>
      <c r="V43" s="106">
        <f>SUMIF('Расчёт (ТН)'!$A:$A,V$15,'Расчёт (ТН)'!$AQ:$AQ)</f>
        <v>0</v>
      </c>
      <c r="W43" s="106">
        <f>SUMIF('Расчёт (ТН)'!$A:$A,W$15,'Расчёт (ТН)'!$AQ:$AQ)</f>
        <v>0</v>
      </c>
      <c r="X43" s="106">
        <f>SUMIF('Расчёт (ТН)'!$A:$A,X$15,'Расчёт (ТН)'!$AQ:$AQ)</f>
        <v>0</v>
      </c>
      <c r="Y43" s="106">
        <f>SUMIF('Расчёт (ТН)'!$A:$A,Y$15,'Расчёт (ТН)'!$AQ:$AQ)</f>
        <v>0</v>
      </c>
      <c r="Z43" s="106">
        <f>SUMIF('Расчёт (ТН)'!$A:$A,Z$15,'Расчёт (ТН)'!$AQ:$AQ)</f>
        <v>0</v>
      </c>
      <c r="AA43" s="106">
        <f>SUMIF('Расчёт (ТН)'!$A:$A,AA$15,'Расчёт (ТН)'!$AQ:$AQ)</f>
        <v>0</v>
      </c>
      <c r="AB43" s="106">
        <f>SUMIF('Расчёт (ТН)'!$A:$A,AB$15,'Расчёт (ТН)'!$AQ:$AQ)</f>
        <v>0</v>
      </c>
      <c r="AC43" s="106">
        <f>SUMIF('Расчёт (ТН)'!$A:$A,AC$15,'Расчёт (ТН)'!$AQ:$AQ)</f>
        <v>0</v>
      </c>
      <c r="AD43" s="106">
        <f>SUMIF('Расчёт (ТН)'!$A:$A,AD$15,'Расчёт (ТН)'!$AQ:$AQ)</f>
        <v>0</v>
      </c>
      <c r="AE43" s="106">
        <f>SUMIF('Расчёт (ТН)'!$A:$A,AE$15,'Расчёт (ТН)'!$AQ:$AQ)</f>
        <v>0</v>
      </c>
      <c r="AF43" s="106">
        <f>SUMIF('Расчёт (ТН)'!$A:$A,AF$15,'Расчёт (ТН)'!$AQ:$AQ)</f>
        <v>0</v>
      </c>
      <c r="AG43" s="106">
        <f>SUMIF('Расчёт (ТН)'!$A:$A,AG$15,'Расчёт (ТН)'!$AQ:$AQ)</f>
        <v>0</v>
      </c>
      <c r="AH43" s="106">
        <f>SUMIF('Расчёт (ТН)'!$A:$A,AH$15,'Расчёт (ТН)'!$AQ:$AQ)</f>
        <v>0</v>
      </c>
      <c r="AI43" s="106">
        <f>SUMIF('Расчёт (ТН)'!$A:$A,AI$15,'Расчёт (ТН)'!$AQ:$AQ)</f>
        <v>0</v>
      </c>
      <c r="AJ43" s="106">
        <f>SUMIF('Расчёт (ТН)'!$A:$A,AJ$15,'Расчёт (ТН)'!$AQ:$AQ)</f>
        <v>0</v>
      </c>
      <c r="AK43" s="106">
        <f>SUMIF('Расчёт (ТН)'!$A:$A,AK$15,'Расчёт (ТН)'!$AQ:$AQ)</f>
        <v>0</v>
      </c>
      <c r="AL43" s="106">
        <f>SUMIF('Расчёт (ТН)'!$A:$A,AL$15,'Расчёт (ТН)'!$AQ:$AQ)</f>
        <v>0</v>
      </c>
      <c r="AM43" s="106">
        <f>SUMIF('Расчёт (ТН)'!$A:$A,AM$15,'Расчёт (ТН)'!$AQ:$AQ)</f>
        <v>0</v>
      </c>
      <c r="AN43" s="106">
        <f>SUMIF('Расчёт (ТН)'!$A:$A,AN$15,'Расчёт (ТН)'!$AQ:$AQ)</f>
        <v>0</v>
      </c>
      <c r="AO43" s="106">
        <f>SUMIF('Расчёт (ТН)'!$A:$A,AO$15,'Расчёт (ТН)'!$AQ:$AQ)</f>
        <v>0</v>
      </c>
      <c r="AP43" s="106">
        <f>SUMIF('Расчёт (ТН)'!$A:$A,AP$15,'Расчёт (ТН)'!$AQ:$AQ)</f>
        <v>0</v>
      </c>
      <c r="AQ43" s="106">
        <f>SUMIF('Расчёт (ТН)'!$A:$A,AQ$15,'Расчёт (ТН)'!$AQ:$AQ)</f>
        <v>0</v>
      </c>
      <c r="AR43" s="106">
        <f>SUMIF('Расчёт (ТН)'!$A:$A,AR$15,'Расчёт (ТН)'!$AQ:$AQ)</f>
        <v>0</v>
      </c>
      <c r="AS43" s="106">
        <f>SUMIF('Расчёт (ТН)'!$A:$A,AS$15,'Расчёт (ТН)'!$AQ:$AQ)</f>
        <v>0</v>
      </c>
      <c r="AT43" s="106">
        <f>SUMIF('Расчёт (ТН)'!$A:$A,AT$15,'Расчёт (ТН)'!$AQ:$AQ)</f>
        <v>0</v>
      </c>
      <c r="AU43" s="106">
        <f>SUMIF('Расчёт (ТН)'!$A:$A,AU$15,'Расчёт (ТН)'!$AQ:$AQ)</f>
        <v>0</v>
      </c>
      <c r="AV43" s="106">
        <f>SUMIF('Расчёт (ТН)'!$A:$A,AV$15,'Расчёт (ТН)'!$AQ:$AQ)</f>
        <v>0</v>
      </c>
      <c r="AW43" s="106">
        <f>SUMIF('Расчёт (ТН)'!$A:$A,AW$15,'Расчёт (ТН)'!$AQ:$AQ)</f>
        <v>0</v>
      </c>
      <c r="AX43" s="106">
        <f>SUMIF('Расчёт (ТН)'!$A:$A,AX$15,'Расчёт (ТН)'!$AQ:$AQ)</f>
        <v>0</v>
      </c>
      <c r="AY43" s="106">
        <f>SUMIF('Расчёт (ТН)'!$A:$A,AY$15,'Расчёт (ТН)'!$AQ:$AQ)</f>
        <v>0</v>
      </c>
      <c r="AZ43" s="106">
        <f>SUMIF('Расчёт (ТН)'!$A:$A,AZ$15,'Расчёт (ТН)'!$AQ:$AQ)</f>
        <v>0</v>
      </c>
      <c r="BA43" s="106">
        <f>SUMIF('Расчёт (ТН)'!$A:$A,BA$15,'Расчёт (ТН)'!$AQ:$AQ)</f>
        <v>0</v>
      </c>
      <c r="BB43" s="106">
        <f>SUMIF('Расчёт (ТН)'!$A:$A,BB$15,'Расчёт (ТН)'!$AQ:$AQ)</f>
        <v>0</v>
      </c>
      <c r="BC43" s="106">
        <f>SUMIF('Расчёт (ТН)'!$A:$A,BC$15,'Расчёт (ТН)'!$AQ:$AQ)</f>
        <v>0</v>
      </c>
      <c r="BD43" s="106">
        <f>SUMIF('Расчёт (ТН)'!$A:$A,BD$15,'Расчёт (ТН)'!$AQ:$AQ)</f>
        <v>0</v>
      </c>
      <c r="BE43" s="106">
        <f>SUMIF('Расчёт (ТН)'!$A:$A,BE$15,'Расчёт (ТН)'!$AQ:$AQ)</f>
        <v>0</v>
      </c>
      <c r="BF43" s="106">
        <f>SUMIF('Расчёт (ТН)'!$A:$A,BF$15,'Расчёт (ТН)'!$AQ:$AQ)</f>
        <v>0</v>
      </c>
      <c r="BG43" s="106">
        <f>SUMIF('Расчёт (ТН)'!$A:$A,BG$15,'Расчёт (ТН)'!$AQ:$AQ)</f>
        <v>0</v>
      </c>
      <c r="BH43" s="106">
        <f>SUMIF('Расчёт (ТН)'!$A:$A,BH$15,'Расчёт (ТН)'!$AQ:$AQ)</f>
        <v>0</v>
      </c>
      <c r="BI43" s="106">
        <f>SUMIF('Расчёт (ТН)'!$A:$A,BI$15,'Расчёт (ТН)'!$AQ:$AQ)</f>
        <v>0</v>
      </c>
      <c r="BJ43" s="106">
        <f>SUMIF('Расчёт (ТН)'!$A:$A,BJ$15,'Расчёт (ТН)'!$AQ:$AQ)</f>
        <v>0</v>
      </c>
      <c r="BK43" s="106">
        <f>SUMIF('Расчёт (ТН)'!$A:$A,BK$15,'Расчёт (ТН)'!$AQ:$AQ)</f>
        <v>0</v>
      </c>
      <c r="BL43" s="106">
        <f>SUMIF('Расчёт (ТН)'!$A:$A,BL$15,'Расчёт (ТН)'!$AQ:$AQ)</f>
        <v>0</v>
      </c>
      <c r="BM43" s="106">
        <f>SUMIF('Расчёт (ТН)'!$A:$A,BM$15,'Расчёт (ТН)'!$AQ:$AQ)</f>
        <v>0</v>
      </c>
      <c r="BN43" s="106">
        <f>SUMIF('Расчёт (ТН)'!$A:$A,BN$15,'Расчёт (ТН)'!$AQ:$AQ)</f>
        <v>0</v>
      </c>
      <c r="BO43" s="106">
        <f>SUMIF('Расчёт (ТН)'!$A:$A,BO$15,'Расчёт (ТН)'!$AQ:$AQ)</f>
        <v>0</v>
      </c>
      <c r="BP43" s="106">
        <f>SUMIF('Расчёт (ТН)'!$A:$A,BP$15,'Расчёт (ТН)'!$AQ:$AQ)</f>
        <v>0</v>
      </c>
      <c r="BQ43" s="106">
        <f>SUMIF('Расчёт (ТН)'!$A:$A,BQ$15,'Расчёт (ТН)'!$AQ:$AQ)</f>
        <v>0</v>
      </c>
      <c r="BR43" s="106">
        <f>SUMIF('Расчёт (ТН)'!$A:$A,BR$15,'Расчёт (ТН)'!$AQ:$AQ)</f>
        <v>0</v>
      </c>
      <c r="BS43" s="106">
        <f>SUMIF('Расчёт (ТН)'!$A:$A,BS$15,'Расчёт (ТН)'!$AQ:$AQ)</f>
        <v>0</v>
      </c>
      <c r="BT43" s="106">
        <f>SUMIF('Расчёт (ТН)'!$A:$A,BT$15,'Расчёт (ТН)'!$AQ:$AQ)</f>
        <v>0</v>
      </c>
      <c r="BU43" s="106">
        <f>SUMIF('Расчёт (ТН)'!$A:$A,BU$15,'Расчёт (ТН)'!$AQ:$AQ)</f>
        <v>0</v>
      </c>
      <c r="BV43" s="106">
        <f>SUMIF('Расчёт (ТН)'!$A:$A,BV$15,'Расчёт (ТН)'!$AQ:$AQ)</f>
        <v>0</v>
      </c>
      <c r="BW43" s="106">
        <f>SUMIF('Расчёт (ТН)'!$A:$A,BW$15,'Расчёт (ТН)'!$AQ:$AQ)</f>
        <v>0</v>
      </c>
      <c r="BX43" s="106">
        <f>SUMIF('Расчёт (ТН)'!$A:$A,BX$15,'Расчёт (ТН)'!$AQ:$AQ)</f>
        <v>0</v>
      </c>
      <c r="BY43" s="106">
        <f>SUMIF('Расчёт (ТН)'!$A:$A,BY$15,'Расчёт (ТН)'!$AQ:$AQ)</f>
        <v>0</v>
      </c>
      <c r="BZ43" s="106">
        <f>SUMIF('Расчёт (ТН)'!$A:$A,BZ$15,'Расчёт (ТН)'!$AQ:$AQ)</f>
        <v>0</v>
      </c>
      <c r="CA43" s="106">
        <f>SUMIF('Расчёт (ТН)'!$A:$A,CA$15,'Расчёт (ТН)'!$AQ:$AQ)</f>
        <v>0</v>
      </c>
      <c r="CB43" s="106">
        <f>SUMIF('Расчёт (ТН)'!$A:$A,CB$15,'Расчёт (ТН)'!$AQ:$AQ)</f>
        <v>0</v>
      </c>
      <c r="CC43" s="106">
        <f>SUMIF('Расчёт (ТН)'!$A:$A,CC$15,'Расчёт (ТН)'!$AQ:$AQ)</f>
        <v>0</v>
      </c>
      <c r="CD43" s="106">
        <f>SUMIF('Расчёт (ТН)'!$A:$A,CD$15,'Расчёт (ТН)'!$AQ:$AQ)</f>
        <v>0</v>
      </c>
      <c r="CE43" s="106">
        <f>SUMIF('Расчёт (ТН)'!$A:$A,CE$15,'Расчёт (ТН)'!$AQ:$AQ)</f>
        <v>0</v>
      </c>
      <c r="CF43" s="106">
        <f>SUMIF('Расчёт (ТН)'!$A:$A,CF$15,'Расчёт (ТН)'!$AQ:$AQ)</f>
        <v>0</v>
      </c>
      <c r="CG43" s="106">
        <f>SUMIF('Расчёт (ТН)'!$A:$A,CG$15,'Расчёт (ТН)'!$AQ:$AQ)</f>
        <v>0</v>
      </c>
      <c r="CH43" s="106">
        <f>SUMIF('Расчёт (ТН)'!$A:$A,CH$15,'Расчёт (ТН)'!$AQ:$AQ)</f>
        <v>0</v>
      </c>
      <c r="CI43" s="106">
        <f>SUMIF('Расчёт (ТН)'!$A:$A,CI$15,'Расчёт (ТН)'!$AQ:$AQ)</f>
        <v>0</v>
      </c>
      <c r="CJ43" s="106">
        <f>SUMIF('Расчёт (ТН)'!$A:$A,CJ$15,'Расчёт (ТН)'!$AQ:$AQ)</f>
        <v>0</v>
      </c>
      <c r="CK43" s="106">
        <f>SUMIF('Расчёт (ТН)'!$A:$A,CK$15,'Расчёт (ТН)'!$AQ:$AQ)</f>
        <v>0</v>
      </c>
      <c r="CL43" s="106">
        <f>SUMIF('Расчёт (ТН)'!$A:$A,CL$15,'Расчёт (ТН)'!$AQ:$AQ)</f>
        <v>0</v>
      </c>
      <c r="CM43" s="106">
        <f>SUMIF('Расчёт (ТН)'!$A:$A,CM$15,'Расчёт (ТН)'!$AQ:$AQ)</f>
        <v>0</v>
      </c>
      <c r="CN43" s="106">
        <f>SUMIF('Расчёт (ТН)'!$A:$A,CN$15,'Расчёт (ТН)'!$AQ:$AQ)</f>
        <v>0</v>
      </c>
      <c r="CO43" s="106">
        <f>SUMIF('Расчёт (ТН)'!$A:$A,CO$15,'Расчёт (ТН)'!$AQ:$AQ)</f>
        <v>0</v>
      </c>
      <c r="CP43" s="106">
        <f>SUMIF('Расчёт (ТН)'!$A:$A,CP$15,'Расчёт (ТН)'!$AQ:$AQ)</f>
        <v>0</v>
      </c>
      <c r="CQ43" s="106">
        <f>SUMIF('Расчёт (ТН)'!$A:$A,CQ$15,'Расчёт (ТН)'!$AQ:$AQ)</f>
        <v>0</v>
      </c>
      <c r="CR43" s="106">
        <f>SUMIF('Расчёт (ТН)'!$A:$A,CR$15,'Расчёт (ТН)'!$AQ:$AQ)</f>
        <v>0</v>
      </c>
      <c r="CS43" s="106">
        <f>SUMIF('Расчёт (ТН)'!$A:$A,CS$15,'Расчёт (ТН)'!$AQ:$AQ)</f>
        <v>0</v>
      </c>
      <c r="CT43" s="106">
        <f>SUMIF('Расчёт (ТН)'!$A:$A,CT$15,'Расчёт (ТН)'!$AQ:$AQ)</f>
        <v>0</v>
      </c>
      <c r="CU43" s="106">
        <f>SUMIF('Расчёт (ТН)'!$A:$A,CU$15,'Расчёт (ТН)'!$AQ:$AQ)</f>
        <v>0</v>
      </c>
      <c r="CV43" s="106">
        <f>SUMIF('Расчёт (ТН)'!$A:$A,CV$15,'Расчёт (ТН)'!$AQ:$AQ)</f>
        <v>0</v>
      </c>
      <c r="CW43" s="106">
        <f>SUMIF('Расчёт (ТН)'!$A:$A,CW$15,'Расчёт (ТН)'!$AQ:$AQ)</f>
        <v>0</v>
      </c>
      <c r="CX43" s="106">
        <f>SUMIF('Расчёт (ТН)'!$A:$A,CX$15,'Расчёт (ТН)'!$AQ:$AQ)</f>
        <v>0</v>
      </c>
      <c r="CY43" s="106">
        <f>SUMIF('Расчёт (ТН)'!$A:$A,CY$15,'Расчёт (ТН)'!$AQ:$AQ)</f>
        <v>0</v>
      </c>
      <c r="CZ43" s="106">
        <f>SUMIF('Расчёт (ТН)'!$A:$A,CZ$15,'Расчёт (ТН)'!$AQ:$AQ)</f>
        <v>0</v>
      </c>
      <c r="DA43" s="106">
        <f>SUMIF('Расчёт (ТН)'!$A:$A,DA$15,'Расчёт (ТН)'!$AQ:$AQ)</f>
        <v>0</v>
      </c>
      <c r="DB43" s="106">
        <f>SUMIF('Расчёт (ТН)'!$A:$A,DB$15,'Расчёт (ТН)'!$AQ:$AQ)</f>
        <v>0</v>
      </c>
      <c r="DC43" s="106">
        <f>SUMIF('Расчёт (ТН)'!$A:$A,DC$15,'Расчёт (ТН)'!$AQ:$AQ)</f>
        <v>0</v>
      </c>
      <c r="DD43" s="106">
        <f>SUMIF('Расчёт (ТН)'!$A:$A,DD$15,'Расчёт (ТН)'!$AQ:$AQ)</f>
        <v>0</v>
      </c>
      <c r="DE43" s="106">
        <f>SUMIF('Расчёт (ТН)'!$A:$A,DE$15,'Расчёт (ТН)'!$AQ:$AQ)</f>
        <v>0</v>
      </c>
      <c r="DF43" s="106">
        <f>SUMIF('Расчёт (ТН)'!$A:$A,DF$15,'Расчёт (ТН)'!$AQ:$AQ)</f>
        <v>0</v>
      </c>
      <c r="DG43" s="106">
        <f>SUMIF('Расчёт (ТН)'!$A:$A,DG$15,'Расчёт (ТН)'!$AQ:$AQ)</f>
        <v>0</v>
      </c>
      <c r="DH43" s="106">
        <f>SUMIF('Расчёт (ТН)'!$A:$A,DH$15,'Расчёт (ТН)'!$AQ:$AQ)</f>
        <v>0</v>
      </c>
      <c r="DI43" s="106">
        <f>SUMIF('Расчёт (ТН)'!$A:$A,DI$15,'Расчёт (ТН)'!$AQ:$AQ)</f>
        <v>0</v>
      </c>
      <c r="DJ43" s="106">
        <f>SUMIF('Расчёт (ТН)'!$A:$A,DJ$15,'Расчёт (ТН)'!$AQ:$AQ)</f>
        <v>0</v>
      </c>
      <c r="DK43" s="106">
        <f>SUMIF('Расчёт (ТН)'!$A:$A,DK$15,'Расчёт (ТН)'!$AQ:$AQ)</f>
        <v>0</v>
      </c>
      <c r="DL43" s="106">
        <f>SUMIF('Расчёт (ТН)'!$A:$A,DL$15,'Расчёт (ТН)'!$AQ:$AQ)</f>
        <v>0</v>
      </c>
      <c r="DM43" s="106">
        <f>SUMIF('Расчёт (ТН)'!$A:$A,DM$15,'Расчёт (ТН)'!$AQ:$AQ)</f>
        <v>0</v>
      </c>
      <c r="DN43" s="106">
        <f>SUMIF('Расчёт (ТН)'!$A:$A,DN$15,'Расчёт (ТН)'!$AQ:$AQ)</f>
        <v>0</v>
      </c>
      <c r="DO43" s="106">
        <f>SUMIF('Расчёт (ТН)'!$A:$A,DO$15,'Расчёт (ТН)'!$AQ:$AQ)</f>
        <v>0</v>
      </c>
      <c r="DP43" s="106">
        <f>SUMIF('Расчёт (ТН)'!$A:$A,DP$15,'Расчёт (ТН)'!$AQ:$AQ)</f>
        <v>0</v>
      </c>
      <c r="DQ43" s="106">
        <f>SUMIF('Расчёт (ТН)'!$A:$A,DQ$15,'Расчёт (ТН)'!$AQ:$AQ)</f>
        <v>0</v>
      </c>
      <c r="DR43" s="106">
        <f>SUMIF('Расчёт (ТН)'!$A:$A,DR$15,'Расчёт (ТН)'!$AQ:$AQ)</f>
        <v>0</v>
      </c>
    </row>
    <row r="44" spans="1:122" s="171" customFormat="1">
      <c r="A44" s="105" t="s">
        <v>121</v>
      </c>
      <c r="B44" s="105" t="s">
        <v>111</v>
      </c>
      <c r="C44" s="106">
        <f>SUMIF('Расчёт (кг)'!$A:$A,C$15,'Расчёт (кг)'!$AU:$AU)</f>
        <v>0</v>
      </c>
      <c r="D44" s="106">
        <f>SUMIF('Расчёт (кг)'!$A:$A,D$15,'Расчёт (кг)'!$AU:$AU)</f>
        <v>0</v>
      </c>
      <c r="E44" s="106">
        <f>SUMIF('Расчёт (кг)'!$A:$A,E$15,'Расчёт (кг)'!$AU:$AU)</f>
        <v>0</v>
      </c>
      <c r="F44" s="106">
        <f>SUMIF('Расчёт (кг)'!$A:$A,F$15,'Расчёт (кг)'!$AU:$AU)</f>
        <v>0</v>
      </c>
      <c r="G44" s="106">
        <f>SUMIF('Расчёт (кг)'!$A:$A,G$15,'Расчёт (кг)'!$AU:$AU)</f>
        <v>0</v>
      </c>
      <c r="H44" s="106">
        <f>SUMIF('Расчёт (кг)'!$A:$A,H$15,'Расчёт (кг)'!$AU:$AU)</f>
        <v>0</v>
      </c>
      <c r="I44" s="106">
        <f>SUMIF('Расчёт (кг)'!$A:$A,I$15,'Расчёт (кг)'!$AU:$AU)</f>
        <v>0</v>
      </c>
      <c r="J44" s="106">
        <f>SUMIF('Расчёт (кг)'!$A:$A,J$15,'Расчёт (кг)'!$AU:$AU)</f>
        <v>0</v>
      </c>
      <c r="K44" s="106">
        <f>SUMIF('Расчёт (кг)'!$A:$A,K$15,'Расчёт (кг)'!$AU:$AU)</f>
        <v>0</v>
      </c>
      <c r="L44" s="106">
        <f>SUMIF('Расчёт (кг)'!$A:$A,L$15,'Расчёт (кг)'!$AU:$AU)</f>
        <v>0</v>
      </c>
      <c r="M44" s="106">
        <f>SUMIF('Расчёт (кг)'!$A:$A,M$15,'Расчёт (кг)'!$AU:$AU)</f>
        <v>0</v>
      </c>
      <c r="N44" s="106">
        <f>SUMIF('Расчёт (кг)'!$A:$A,N$15,'Расчёт (кг)'!$AU:$AU)</f>
        <v>0</v>
      </c>
      <c r="O44" s="106">
        <f>SUMIF('Расчёт (кг)'!$A:$A,O$15,'Расчёт (кг)'!$AU:$AU)</f>
        <v>0</v>
      </c>
      <c r="P44" s="106">
        <f>SUMIF('Расчёт (кг)'!$A:$A,P$15,'Расчёт (кг)'!$AU:$AU)</f>
        <v>0</v>
      </c>
      <c r="Q44" s="106">
        <f>SUMIF('Расчёт (кг)'!$A:$A,Q$15,'Расчёт (кг)'!$AU:$AU)</f>
        <v>0</v>
      </c>
      <c r="R44" s="106">
        <f>SUMIF('Расчёт (кг)'!$A:$A,R$15,'Расчёт (кг)'!$AU:$AU)</f>
        <v>0</v>
      </c>
      <c r="S44" s="106">
        <f>SUMIF('Расчёт (кг)'!$A:$A,S$15,'Расчёт (кг)'!$AU:$AU)</f>
        <v>0</v>
      </c>
      <c r="T44" s="106">
        <f>SUMIF('Расчёт (кг)'!$A:$A,T$15,'Расчёт (кг)'!$AU:$AU)</f>
        <v>0</v>
      </c>
      <c r="U44" s="106">
        <f>SUMIF('Расчёт (кг)'!$A:$A,U$15,'Расчёт (кг)'!$AU:$AU)</f>
        <v>0</v>
      </c>
      <c r="V44" s="106">
        <f>SUMIF('Расчёт (кг)'!$A:$A,V$15,'Расчёт (кг)'!$AU:$AU)</f>
        <v>0</v>
      </c>
      <c r="W44" s="106">
        <f>SUMIF('Расчёт (кг)'!$A:$A,W$15,'Расчёт (кг)'!$AU:$AU)</f>
        <v>0</v>
      </c>
      <c r="X44" s="106">
        <f>SUMIF('Расчёт (кг)'!$A:$A,X$15,'Расчёт (кг)'!$AU:$AU)</f>
        <v>0</v>
      </c>
      <c r="Y44" s="106">
        <f>SUMIF('Расчёт (кг)'!$A:$A,Y$15,'Расчёт (кг)'!$AU:$AU)</f>
        <v>0</v>
      </c>
      <c r="Z44" s="106">
        <f>SUMIF('Расчёт (кг)'!$A:$A,Z$15,'Расчёт (кг)'!$AU:$AU)</f>
        <v>0</v>
      </c>
      <c r="AA44" s="106">
        <f>SUMIF('Расчёт (кг)'!$A:$A,AA$15,'Расчёт (кг)'!$AU:$AU)</f>
        <v>0</v>
      </c>
      <c r="AB44" s="106">
        <f>SUMIF('Расчёт (кг)'!$A:$A,AB$15,'Расчёт (кг)'!$AU:$AU)</f>
        <v>0</v>
      </c>
      <c r="AC44" s="106">
        <f>SUMIF('Расчёт (кг)'!$A:$A,AC$15,'Расчёт (кг)'!$AU:$AU)</f>
        <v>0</v>
      </c>
      <c r="AD44" s="106">
        <f>SUMIF('Расчёт (кг)'!$A:$A,AD$15,'Расчёт (кг)'!$AU:$AU)</f>
        <v>0</v>
      </c>
      <c r="AE44" s="106">
        <f>SUMIF('Расчёт (кг)'!$A:$A,AE$15,'Расчёт (кг)'!$AU:$AU)</f>
        <v>0</v>
      </c>
      <c r="AF44" s="106">
        <f>SUMIF('Расчёт (кг)'!$A:$A,AF$15,'Расчёт (кг)'!$AU:$AU)</f>
        <v>0</v>
      </c>
      <c r="AG44" s="106">
        <f>SUMIF('Расчёт (кг)'!$A:$A,AG$15,'Расчёт (кг)'!$AU:$AU)</f>
        <v>0</v>
      </c>
      <c r="AH44" s="106">
        <f>SUMIF('Расчёт (кг)'!$A:$A,AH$15,'Расчёт (кг)'!$AU:$AU)</f>
        <v>0</v>
      </c>
      <c r="AI44" s="106">
        <f>SUMIF('Расчёт (кг)'!$A:$A,AI$15,'Расчёт (кг)'!$AU:$AU)</f>
        <v>0</v>
      </c>
      <c r="AJ44" s="106">
        <f>SUMIF('Расчёт (кг)'!$A:$A,AJ$15,'Расчёт (кг)'!$AU:$AU)</f>
        <v>0</v>
      </c>
      <c r="AK44" s="106">
        <f>SUMIF('Расчёт (кг)'!$A:$A,AK$15,'Расчёт (кг)'!$AU:$AU)</f>
        <v>0</v>
      </c>
      <c r="AL44" s="106">
        <f>SUMIF('Расчёт (кг)'!$A:$A,AL$15,'Расчёт (кг)'!$AU:$AU)</f>
        <v>0</v>
      </c>
      <c r="AM44" s="106">
        <f>SUMIF('Расчёт (кг)'!$A:$A,AM$15,'Расчёт (кг)'!$AU:$AU)</f>
        <v>0</v>
      </c>
      <c r="AN44" s="106">
        <f>SUMIF('Расчёт (кг)'!$A:$A,AN$15,'Расчёт (кг)'!$AU:$AU)</f>
        <v>0</v>
      </c>
      <c r="AO44" s="106">
        <f>SUMIF('Расчёт (кг)'!$A:$A,AO$15,'Расчёт (кг)'!$AU:$AU)</f>
        <v>0</v>
      </c>
      <c r="AP44" s="106">
        <f>SUMIF('Расчёт (кг)'!$A:$A,AP$15,'Расчёт (кг)'!$AU:$AU)</f>
        <v>0</v>
      </c>
      <c r="AQ44" s="106">
        <f>SUMIF('Расчёт (кг)'!$A:$A,AQ$15,'Расчёт (кг)'!$AU:$AU)</f>
        <v>0</v>
      </c>
      <c r="AR44" s="106">
        <f>SUMIF('Расчёт (кг)'!$A:$A,AR$15,'Расчёт (кг)'!$AU:$AU)</f>
        <v>0</v>
      </c>
      <c r="AS44" s="106">
        <f>SUMIF('Расчёт (кг)'!$A:$A,AS$15,'Расчёт (кг)'!$AU:$AU)</f>
        <v>0</v>
      </c>
      <c r="AT44" s="106">
        <f>SUMIF('Расчёт (кг)'!$A:$A,AT$15,'Расчёт (кг)'!$AU:$AU)</f>
        <v>0</v>
      </c>
      <c r="AU44" s="106">
        <f>SUMIF('Расчёт (кг)'!$A:$A,AU$15,'Расчёт (кг)'!$AU:$AU)</f>
        <v>0</v>
      </c>
      <c r="AV44" s="106">
        <f>SUMIF('Расчёт (кг)'!$A:$A,AV$15,'Расчёт (кг)'!$AU:$AU)</f>
        <v>0</v>
      </c>
      <c r="AW44" s="106">
        <f>SUMIF('Расчёт (кг)'!$A:$A,AW$15,'Расчёт (кг)'!$AU:$AU)</f>
        <v>0</v>
      </c>
      <c r="AX44" s="106">
        <f>SUMIF('Расчёт (кг)'!$A:$A,AX$15,'Расчёт (кг)'!$AU:$AU)</f>
        <v>0</v>
      </c>
      <c r="AY44" s="106">
        <f>SUMIF('Расчёт (кг)'!$A:$A,AY$15,'Расчёт (кг)'!$AU:$AU)</f>
        <v>0</v>
      </c>
      <c r="AZ44" s="106">
        <f>SUMIF('Расчёт (кг)'!$A:$A,AZ$15,'Расчёт (кг)'!$AU:$AU)</f>
        <v>0</v>
      </c>
      <c r="BA44" s="106">
        <f>SUMIF('Расчёт (кг)'!$A:$A,BA$15,'Расчёт (кг)'!$AU:$AU)</f>
        <v>0</v>
      </c>
      <c r="BB44" s="106">
        <f>SUMIF('Расчёт (кг)'!$A:$A,BB$15,'Расчёт (кг)'!$AU:$AU)</f>
        <v>0</v>
      </c>
      <c r="BC44" s="106">
        <f>SUMIF('Расчёт (кг)'!$A:$A,BC$15,'Расчёт (кг)'!$AU:$AU)</f>
        <v>0</v>
      </c>
      <c r="BD44" s="106">
        <f>SUMIF('Расчёт (кг)'!$A:$A,BD$15,'Расчёт (кг)'!$AU:$AU)</f>
        <v>0</v>
      </c>
      <c r="BE44" s="106">
        <f>SUMIF('Расчёт (кг)'!$A:$A,BE$15,'Расчёт (кг)'!$AU:$AU)</f>
        <v>0</v>
      </c>
      <c r="BF44" s="106">
        <f>SUMIF('Расчёт (кг)'!$A:$A,BF$15,'Расчёт (кг)'!$AU:$AU)</f>
        <v>0</v>
      </c>
      <c r="BG44" s="106">
        <f>SUMIF('Расчёт (кг)'!$A:$A,BG$15,'Расчёт (кг)'!$AU:$AU)</f>
        <v>0</v>
      </c>
      <c r="BH44" s="106">
        <f>SUMIF('Расчёт (кг)'!$A:$A,BH$15,'Расчёт (кг)'!$AU:$AU)</f>
        <v>0</v>
      </c>
      <c r="BI44" s="106">
        <f>SUMIF('Расчёт (кг)'!$A:$A,BI$15,'Расчёт (кг)'!$AU:$AU)</f>
        <v>0</v>
      </c>
      <c r="BJ44" s="106">
        <f>SUMIF('Расчёт (кг)'!$A:$A,BJ$15,'Расчёт (кг)'!$AU:$AU)</f>
        <v>0</v>
      </c>
      <c r="BK44" s="106">
        <f>SUMIF('Расчёт (кг)'!$A:$A,BK$15,'Расчёт (кг)'!$AU:$AU)</f>
        <v>0</v>
      </c>
      <c r="BL44" s="106">
        <f>SUMIF('Расчёт (кг)'!$A:$A,BL$15,'Расчёт (кг)'!$AU:$AU)</f>
        <v>0</v>
      </c>
      <c r="BM44" s="106">
        <f>SUMIF('Расчёт (кг)'!$A:$A,BM$15,'Расчёт (кг)'!$AU:$AU)</f>
        <v>0</v>
      </c>
      <c r="BN44" s="106">
        <f>SUMIF('Расчёт (кг)'!$A:$A,BN$15,'Расчёт (кг)'!$AU:$AU)</f>
        <v>0</v>
      </c>
      <c r="BO44" s="106">
        <f>SUMIF('Расчёт (кг)'!$A:$A,BO$15,'Расчёт (кг)'!$AU:$AU)</f>
        <v>0</v>
      </c>
      <c r="BP44" s="106">
        <f>SUMIF('Расчёт (кг)'!$A:$A,BP$15,'Расчёт (кг)'!$AU:$AU)</f>
        <v>0</v>
      </c>
      <c r="BQ44" s="106">
        <f>SUMIF('Расчёт (кг)'!$A:$A,BQ$15,'Расчёт (кг)'!$AU:$AU)</f>
        <v>0</v>
      </c>
      <c r="BR44" s="106">
        <f>SUMIF('Расчёт (кг)'!$A:$A,BR$15,'Расчёт (кг)'!$AU:$AU)</f>
        <v>0</v>
      </c>
      <c r="BS44" s="106">
        <f>SUMIF('Расчёт (кг)'!$A:$A,BS$15,'Расчёт (кг)'!$AU:$AU)</f>
        <v>0</v>
      </c>
      <c r="BT44" s="106">
        <f>SUMIF('Расчёт (кг)'!$A:$A,BT$15,'Расчёт (кг)'!$AU:$AU)</f>
        <v>0</v>
      </c>
      <c r="BU44" s="106">
        <f>SUMIF('Расчёт (кг)'!$A:$A,BU$15,'Расчёт (кг)'!$AU:$AU)</f>
        <v>0</v>
      </c>
      <c r="BV44" s="106">
        <f>SUMIF('Расчёт (кг)'!$A:$A,BV$15,'Расчёт (кг)'!$AU:$AU)</f>
        <v>0</v>
      </c>
      <c r="BW44" s="106">
        <f>SUMIF('Расчёт (кг)'!$A:$A,BW$15,'Расчёт (кг)'!$AU:$AU)</f>
        <v>0</v>
      </c>
      <c r="BX44" s="106">
        <f>SUMIF('Расчёт (кг)'!$A:$A,BX$15,'Расчёт (кг)'!$AU:$AU)</f>
        <v>0</v>
      </c>
      <c r="BY44" s="106">
        <f>SUMIF('Расчёт (кг)'!$A:$A,BY$15,'Расчёт (кг)'!$AU:$AU)</f>
        <v>0</v>
      </c>
      <c r="BZ44" s="106">
        <f>SUMIF('Расчёт (кг)'!$A:$A,BZ$15,'Расчёт (кг)'!$AU:$AU)</f>
        <v>0</v>
      </c>
      <c r="CA44" s="106">
        <f>SUMIF('Расчёт (кг)'!$A:$A,CA$15,'Расчёт (кг)'!$AU:$AU)</f>
        <v>0</v>
      </c>
      <c r="CB44" s="106">
        <f>SUMIF('Расчёт (кг)'!$A:$A,CB$15,'Расчёт (кг)'!$AU:$AU)</f>
        <v>0</v>
      </c>
      <c r="CC44" s="106">
        <f>SUMIF('Расчёт (кг)'!$A:$A,CC$15,'Расчёт (кг)'!$AU:$AU)</f>
        <v>0</v>
      </c>
      <c r="CD44" s="106">
        <f>SUMIF('Расчёт (кг)'!$A:$A,CD$15,'Расчёт (кг)'!$AU:$AU)</f>
        <v>0</v>
      </c>
      <c r="CE44" s="106">
        <f>SUMIF('Расчёт (кг)'!$A:$A,CE$15,'Расчёт (кг)'!$AU:$AU)</f>
        <v>0</v>
      </c>
      <c r="CF44" s="106">
        <f>SUMIF('Расчёт (кг)'!$A:$A,CF$15,'Расчёт (кг)'!$AU:$AU)</f>
        <v>0</v>
      </c>
      <c r="CG44" s="106">
        <f>SUMIF('Расчёт (кг)'!$A:$A,CG$15,'Расчёт (кг)'!$AU:$AU)</f>
        <v>0</v>
      </c>
      <c r="CH44" s="106">
        <f>SUMIF('Расчёт (кг)'!$A:$A,CH$15,'Расчёт (кг)'!$AU:$AU)</f>
        <v>0</v>
      </c>
      <c r="CI44" s="106">
        <f>SUMIF('Расчёт (кг)'!$A:$A,CI$15,'Расчёт (кг)'!$AU:$AU)</f>
        <v>0</v>
      </c>
      <c r="CJ44" s="106">
        <f>SUMIF('Расчёт (кг)'!$A:$A,CJ$15,'Расчёт (кг)'!$AU:$AU)</f>
        <v>0</v>
      </c>
      <c r="CK44" s="106">
        <f>SUMIF('Расчёт (кг)'!$A:$A,CK$15,'Расчёт (кг)'!$AU:$AU)</f>
        <v>0</v>
      </c>
      <c r="CL44" s="106">
        <f>SUMIF('Расчёт (кг)'!$A:$A,CL$15,'Расчёт (кг)'!$AU:$AU)</f>
        <v>0</v>
      </c>
      <c r="CM44" s="106">
        <f>SUMIF('Расчёт (кг)'!$A:$A,CM$15,'Расчёт (кг)'!$AU:$AU)</f>
        <v>0</v>
      </c>
      <c r="CN44" s="106">
        <f>SUMIF('Расчёт (кг)'!$A:$A,CN$15,'Расчёт (кг)'!$AU:$AU)</f>
        <v>0</v>
      </c>
      <c r="CO44" s="106">
        <f>SUMIF('Расчёт (кг)'!$A:$A,CO$15,'Расчёт (кг)'!$AU:$AU)</f>
        <v>0</v>
      </c>
      <c r="CP44" s="106">
        <f>SUMIF('Расчёт (кг)'!$A:$A,CP$15,'Расчёт (кг)'!$AU:$AU)</f>
        <v>0</v>
      </c>
      <c r="CQ44" s="106">
        <f>SUMIF('Расчёт (кг)'!$A:$A,CQ$15,'Расчёт (кг)'!$AU:$AU)</f>
        <v>0</v>
      </c>
      <c r="CR44" s="106">
        <f>SUMIF('Расчёт (кг)'!$A:$A,CR$15,'Расчёт (кг)'!$AU:$AU)</f>
        <v>0</v>
      </c>
      <c r="CS44" s="106">
        <f>SUMIF('Расчёт (кг)'!$A:$A,CS$15,'Расчёт (кг)'!$AU:$AU)</f>
        <v>0</v>
      </c>
      <c r="CT44" s="106">
        <f>SUMIF('Расчёт (кг)'!$A:$A,CT$15,'Расчёт (кг)'!$AU:$AU)</f>
        <v>0</v>
      </c>
      <c r="CU44" s="106">
        <f>SUMIF('Расчёт (кг)'!$A:$A,CU$15,'Расчёт (кг)'!$AU:$AU)</f>
        <v>0</v>
      </c>
      <c r="CV44" s="106">
        <f>SUMIF('Расчёт (кг)'!$A:$A,CV$15,'Расчёт (кг)'!$AU:$AU)</f>
        <v>0</v>
      </c>
      <c r="CW44" s="106">
        <f>SUMIF('Расчёт (кг)'!$A:$A,CW$15,'Расчёт (кг)'!$AU:$AU)</f>
        <v>0</v>
      </c>
      <c r="CX44" s="106">
        <f>SUMIF('Расчёт (кг)'!$A:$A,CX$15,'Расчёт (кг)'!$AU:$AU)</f>
        <v>0</v>
      </c>
      <c r="CY44" s="106">
        <f>SUMIF('Расчёт (кг)'!$A:$A,CY$15,'Расчёт (кг)'!$AU:$AU)</f>
        <v>0</v>
      </c>
      <c r="CZ44" s="106">
        <f>SUMIF('Расчёт (кг)'!$A:$A,CZ$15,'Расчёт (кг)'!$AU:$AU)</f>
        <v>0</v>
      </c>
      <c r="DA44" s="106">
        <f>SUMIF('Расчёт (кг)'!$A:$A,DA$15,'Расчёт (кг)'!$AU:$AU)</f>
        <v>0</v>
      </c>
      <c r="DB44" s="106">
        <f>SUMIF('Расчёт (кг)'!$A:$A,DB$15,'Расчёт (кг)'!$AU:$AU)</f>
        <v>0</v>
      </c>
      <c r="DC44" s="106">
        <f>SUMIF('Расчёт (кг)'!$A:$A,DC$15,'Расчёт (кг)'!$AU:$AU)</f>
        <v>0</v>
      </c>
      <c r="DD44" s="106">
        <f>SUMIF('Расчёт (кг)'!$A:$A,DD$15,'Расчёт (кг)'!$AU:$AU)</f>
        <v>0</v>
      </c>
      <c r="DE44" s="106">
        <f>SUMIF('Расчёт (кг)'!$A:$A,DE$15,'Расчёт (кг)'!$AU:$AU)</f>
        <v>0</v>
      </c>
      <c r="DF44" s="106">
        <f>SUMIF('Расчёт (кг)'!$A:$A,DF$15,'Расчёт (кг)'!$AU:$AU)</f>
        <v>0</v>
      </c>
      <c r="DG44" s="106">
        <f>SUMIF('Расчёт (кг)'!$A:$A,DG$15,'Расчёт (кг)'!$AU:$AU)</f>
        <v>0</v>
      </c>
      <c r="DH44" s="106">
        <f>SUMIF('Расчёт (кг)'!$A:$A,DH$15,'Расчёт (кг)'!$AU:$AU)</f>
        <v>0</v>
      </c>
      <c r="DI44" s="106">
        <f>SUMIF('Расчёт (кг)'!$A:$A,DI$15,'Расчёт (кг)'!$AU:$AU)</f>
        <v>0</v>
      </c>
      <c r="DJ44" s="106">
        <f>SUMIF('Расчёт (кг)'!$A:$A,DJ$15,'Расчёт (кг)'!$AU:$AU)</f>
        <v>0</v>
      </c>
      <c r="DK44" s="106">
        <f>SUMIF('Расчёт (кг)'!$A:$A,DK$15,'Расчёт (кг)'!$AU:$AU)</f>
        <v>0</v>
      </c>
      <c r="DL44" s="106">
        <f>SUMIF('Расчёт (кг)'!$A:$A,DL$15,'Расчёт (кг)'!$AU:$AU)</f>
        <v>0</v>
      </c>
      <c r="DM44" s="106">
        <f>SUMIF('Расчёт (кг)'!$A:$A,DM$15,'Расчёт (кг)'!$AU:$AU)</f>
        <v>0</v>
      </c>
      <c r="DN44" s="106">
        <f>SUMIF('Расчёт (кг)'!$A:$A,DN$15,'Расчёт (кг)'!$AU:$AU)</f>
        <v>0</v>
      </c>
      <c r="DO44" s="106">
        <f>SUMIF('Расчёт (кг)'!$A:$A,DO$15,'Расчёт (кг)'!$AU:$AU)</f>
        <v>0</v>
      </c>
      <c r="DP44" s="106">
        <f>SUMIF('Расчёт (кг)'!$A:$A,DP$15,'Расчёт (кг)'!$AU:$AU)</f>
        <v>0</v>
      </c>
      <c r="DQ44" s="106">
        <f>SUMIF('Расчёт (кг)'!$A:$A,DQ$15,'Расчёт (кг)'!$AU:$AU)</f>
        <v>0</v>
      </c>
      <c r="DR44" s="106">
        <f>SUMIF('Расчёт (кг)'!$A:$A,DR$15,'Расчёт (кг)'!$AU:$AU)</f>
        <v>0</v>
      </c>
    </row>
    <row r="45" spans="1:122" s="171" customFormat="1">
      <c r="A45" s="105" t="s">
        <v>121</v>
      </c>
      <c r="B45" s="105" t="s">
        <v>112</v>
      </c>
      <c r="C45" s="106" t="e">
        <f>INDEX(Тарифы!$1:$1048576,MATCH($A45,Тарифы!$A:$A,0),MATCH(VLOOKUP(C$15,'Расчёт (кг)'!$A:$C,3,0),Тарифы!$2:$2,0))*C44</f>
        <v>#N/A</v>
      </c>
      <c r="D45" s="106" t="e">
        <f>INDEX(Тарифы!$1:$1048576,MATCH($A45,Тарифы!$A:$A,0),MATCH(VLOOKUP(D$15,'Расчёт (кг)'!$A:$C,3,0),Тарифы!$2:$2,0))*D44</f>
        <v>#N/A</v>
      </c>
      <c r="E45" s="106" t="e">
        <f>INDEX(Тарифы!$1:$1048576,MATCH($A45,Тарифы!$A:$A,0),MATCH(VLOOKUP(E$15,'Расчёт (кг)'!$A:$C,3,0),Тарифы!$2:$2,0))*E44</f>
        <v>#N/A</v>
      </c>
      <c r="F45" s="106" t="e">
        <f>INDEX(Тарифы!$1:$1048576,MATCH($A45,Тарифы!$A:$A,0),MATCH(VLOOKUP(F$15,'Расчёт (кг)'!$A:$C,3,0),Тарифы!$2:$2,0))*F44</f>
        <v>#N/A</v>
      </c>
      <c r="G45" s="106" t="e">
        <f>INDEX(Тарифы!$1:$1048576,MATCH($A45,Тарифы!$A:$A,0),MATCH(VLOOKUP(G$15,'Расчёт (кг)'!$A:$C,3,0),Тарифы!$2:$2,0))*G44</f>
        <v>#N/A</v>
      </c>
      <c r="H45" s="106" t="e">
        <f>INDEX(Тарифы!$1:$1048576,MATCH($A45,Тарифы!$A:$A,0),MATCH(VLOOKUP(H$15,'Расчёт (кг)'!$A:$C,3,0),Тарифы!$2:$2,0))*H44</f>
        <v>#N/A</v>
      </c>
      <c r="I45" s="106" t="e">
        <f>INDEX(Тарифы!$1:$1048576,MATCH($A45,Тарифы!$A:$A,0),MATCH(VLOOKUP(I$15,'Расчёт (кг)'!$A:$C,3,0),Тарифы!$2:$2,0))*I44</f>
        <v>#N/A</v>
      </c>
      <c r="J45" s="106" t="e">
        <f>INDEX(Тарифы!$1:$1048576,MATCH($A45,Тарифы!$A:$A,0),MATCH(VLOOKUP(J$15,'Расчёт (кг)'!$A:$C,3,0),Тарифы!$2:$2,0))*J44</f>
        <v>#N/A</v>
      </c>
      <c r="K45" s="106" t="e">
        <f>INDEX(Тарифы!$1:$1048576,MATCH($A45,Тарифы!$A:$A,0),MATCH(VLOOKUP(K$15,'Расчёт (кг)'!$A:$C,3,0),Тарифы!$2:$2,0))*K44</f>
        <v>#N/A</v>
      </c>
      <c r="L45" s="106" t="e">
        <f>INDEX(Тарифы!$1:$1048576,MATCH($A45,Тарифы!$A:$A,0),MATCH(VLOOKUP(L$15,'Расчёт (кг)'!$A:$C,3,0),Тарифы!$2:$2,0))*L44</f>
        <v>#N/A</v>
      </c>
      <c r="M45" s="106" t="e">
        <f>INDEX(Тарифы!$1:$1048576,MATCH($A45,Тарифы!$A:$A,0),MATCH(VLOOKUP(M$15,'Расчёт (кг)'!$A:$C,3,0),Тарифы!$2:$2,0))*M44</f>
        <v>#N/A</v>
      </c>
      <c r="N45" s="106" t="e">
        <f>INDEX(Тарифы!$1:$1048576,MATCH($A45,Тарифы!$A:$A,0),MATCH(VLOOKUP(N$15,'Расчёт (кг)'!$A:$C,3,0),Тарифы!$2:$2,0))*N44</f>
        <v>#N/A</v>
      </c>
      <c r="O45" s="106" t="e">
        <f>INDEX(Тарифы!$1:$1048576,MATCH($A45,Тарифы!$A:$A,0),MATCH(VLOOKUP(O$15,'Расчёт (кг)'!$A:$C,3,0),Тарифы!$2:$2,0))*O44</f>
        <v>#N/A</v>
      </c>
      <c r="P45" s="106" t="e">
        <f>INDEX(Тарифы!$1:$1048576,MATCH($A45,Тарифы!$A:$A,0),MATCH(VLOOKUP(P$15,'Расчёт (кг)'!$A:$C,3,0),Тарифы!$2:$2,0))*P44</f>
        <v>#N/A</v>
      </c>
      <c r="Q45" s="106" t="e">
        <f>INDEX(Тарифы!$1:$1048576,MATCH($A45,Тарифы!$A:$A,0),MATCH(VLOOKUP(Q$15,'Расчёт (кг)'!$A:$C,3,0),Тарифы!$2:$2,0))*Q44</f>
        <v>#N/A</v>
      </c>
      <c r="R45" s="106" t="e">
        <f>INDEX(Тарифы!$1:$1048576,MATCH($A45,Тарифы!$A:$A,0),MATCH(VLOOKUP(R$15,'Расчёт (кг)'!$A:$C,3,0),Тарифы!$2:$2,0))*R44</f>
        <v>#N/A</v>
      </c>
      <c r="S45" s="106" t="e">
        <f>INDEX(Тарифы!$1:$1048576,MATCH($A45,Тарифы!$A:$A,0),MATCH(VLOOKUP(S$15,'Расчёт (кг)'!$A:$C,3,0),Тарифы!$2:$2,0))*S44</f>
        <v>#N/A</v>
      </c>
      <c r="T45" s="106" t="e">
        <f>INDEX(Тарифы!$1:$1048576,MATCH($A45,Тарифы!$A:$A,0),MATCH(VLOOKUP(T$15,'Расчёт (кг)'!$A:$C,3,0),Тарифы!$2:$2,0))*T44</f>
        <v>#N/A</v>
      </c>
      <c r="U45" s="106" t="e">
        <f>INDEX(Тарифы!$1:$1048576,MATCH($A45,Тарифы!$A:$A,0),MATCH(VLOOKUP(U$15,'Расчёт (кг)'!$A:$C,3,0),Тарифы!$2:$2,0))*U44</f>
        <v>#N/A</v>
      </c>
      <c r="V45" s="106" t="e">
        <f>INDEX(Тарифы!$1:$1048576,MATCH($A45,Тарифы!$A:$A,0),MATCH(VLOOKUP(V$15,'Расчёт (кг)'!$A:$C,3,0),Тарифы!$2:$2,0))*V44</f>
        <v>#N/A</v>
      </c>
      <c r="W45" s="106" t="e">
        <f>INDEX(Тарифы!$1:$1048576,MATCH($A45,Тарифы!$A:$A,0),MATCH(VLOOKUP(W$15,'Расчёт (кг)'!$A:$C,3,0),Тарифы!$2:$2,0))*W44</f>
        <v>#N/A</v>
      </c>
      <c r="X45" s="106" t="e">
        <f>INDEX(Тарифы!$1:$1048576,MATCH($A45,Тарифы!$A:$A,0),MATCH(VLOOKUP(X$15,'Расчёт (кг)'!$A:$C,3,0),Тарифы!$2:$2,0))*X44</f>
        <v>#N/A</v>
      </c>
      <c r="Y45" s="106" t="e">
        <f>INDEX(Тарифы!$1:$1048576,MATCH($A45,Тарифы!$A:$A,0),MATCH(VLOOKUP(Y$15,'Расчёт (кг)'!$A:$C,3,0),Тарифы!$2:$2,0))*Y44</f>
        <v>#N/A</v>
      </c>
      <c r="Z45" s="106" t="e">
        <f>INDEX(Тарифы!$1:$1048576,MATCH($A45,Тарифы!$A:$A,0),MATCH(VLOOKUP(Z$15,'Расчёт (кг)'!$A:$C,3,0),Тарифы!$2:$2,0))*Z44</f>
        <v>#N/A</v>
      </c>
      <c r="AA45" s="106" t="e">
        <f>INDEX(Тарифы!$1:$1048576,MATCH($A45,Тарифы!$A:$A,0),MATCH(VLOOKUP(AA$15,'Расчёт (кг)'!$A:$C,3,0),Тарифы!$2:$2,0))*AA44</f>
        <v>#N/A</v>
      </c>
      <c r="AB45" s="106" t="e">
        <f>INDEX(Тарифы!$1:$1048576,MATCH($A45,Тарифы!$A:$A,0),MATCH(VLOOKUP(AB$15,'Расчёт (кг)'!$A:$C,3,0),Тарифы!$2:$2,0))*AB44</f>
        <v>#N/A</v>
      </c>
      <c r="AC45" s="106" t="e">
        <f>INDEX(Тарифы!$1:$1048576,MATCH($A45,Тарифы!$A:$A,0),MATCH(VLOOKUP(AC$15,'Расчёт (кг)'!$A:$C,3,0),Тарифы!$2:$2,0))*AC44</f>
        <v>#N/A</v>
      </c>
      <c r="AD45" s="106" t="e">
        <f>INDEX(Тарифы!$1:$1048576,MATCH($A45,Тарифы!$A:$A,0),MATCH(VLOOKUP(AD$15,'Расчёт (кг)'!$A:$C,3,0),Тарифы!$2:$2,0))*AD44</f>
        <v>#N/A</v>
      </c>
      <c r="AE45" s="106" t="e">
        <f>INDEX(Тарифы!$1:$1048576,MATCH($A45,Тарифы!$A:$A,0),MATCH(VLOOKUP(AE$15,'Расчёт (кг)'!$A:$C,3,0),Тарифы!$2:$2,0))*AE44</f>
        <v>#N/A</v>
      </c>
      <c r="AF45" s="106" t="e">
        <f>INDEX(Тарифы!$1:$1048576,MATCH($A45,Тарифы!$A:$A,0),MATCH(VLOOKUP(AF$15,'Расчёт (кг)'!$A:$C,3,0),Тарифы!$2:$2,0))*AF44</f>
        <v>#N/A</v>
      </c>
      <c r="AG45" s="106" t="e">
        <f>INDEX(Тарифы!$1:$1048576,MATCH($A45,Тарифы!$A:$A,0),MATCH(VLOOKUP(AG$15,'Расчёт (кг)'!$A:$C,3,0),Тарифы!$2:$2,0))*AG44</f>
        <v>#N/A</v>
      </c>
      <c r="AH45" s="106" t="e">
        <f>INDEX(Тарифы!$1:$1048576,MATCH($A45,Тарифы!$A:$A,0),MATCH(VLOOKUP(AH$15,'Расчёт (кг)'!$A:$C,3,0),Тарифы!$2:$2,0))*AH44</f>
        <v>#N/A</v>
      </c>
      <c r="AI45" s="106" t="e">
        <f>INDEX(Тарифы!$1:$1048576,MATCH($A45,Тарифы!$A:$A,0),MATCH(VLOOKUP(AI$15,'Расчёт (кг)'!$A:$C,3,0),Тарифы!$2:$2,0))*AI44</f>
        <v>#N/A</v>
      </c>
      <c r="AJ45" s="106" t="e">
        <f>INDEX(Тарифы!$1:$1048576,MATCH($A45,Тарифы!$A:$A,0),MATCH(VLOOKUP(AJ$15,'Расчёт (кг)'!$A:$C,3,0),Тарифы!$2:$2,0))*AJ44</f>
        <v>#N/A</v>
      </c>
      <c r="AK45" s="106" t="e">
        <f>INDEX(Тарифы!$1:$1048576,MATCH($A45,Тарифы!$A:$A,0),MATCH(VLOOKUP(AK$15,'Расчёт (кг)'!$A:$C,3,0),Тарифы!$2:$2,0))*AK44</f>
        <v>#N/A</v>
      </c>
      <c r="AL45" s="106" t="e">
        <f>INDEX(Тарифы!$1:$1048576,MATCH($A45,Тарифы!$A:$A,0),MATCH(VLOOKUP(AL$15,'Расчёт (кг)'!$A:$C,3,0),Тарифы!$2:$2,0))*AL44</f>
        <v>#N/A</v>
      </c>
      <c r="AM45" s="106" t="e">
        <f>INDEX(Тарифы!$1:$1048576,MATCH($A45,Тарифы!$A:$A,0),MATCH(VLOOKUP(AM$15,'Расчёт (кг)'!$A:$C,3,0),Тарифы!$2:$2,0))*AM44</f>
        <v>#N/A</v>
      </c>
      <c r="AN45" s="106" t="e">
        <f>INDEX(Тарифы!$1:$1048576,MATCH($A45,Тарифы!$A:$A,0),MATCH(VLOOKUP(AN$15,'Расчёт (кг)'!$A:$C,3,0),Тарифы!$2:$2,0))*AN44</f>
        <v>#N/A</v>
      </c>
      <c r="AO45" s="106" t="e">
        <f>INDEX(Тарифы!$1:$1048576,MATCH($A45,Тарифы!$A:$A,0),MATCH(VLOOKUP(AO$15,'Расчёт (кг)'!$A:$C,3,0),Тарифы!$2:$2,0))*AO44</f>
        <v>#N/A</v>
      </c>
      <c r="AP45" s="106" t="e">
        <f>INDEX(Тарифы!$1:$1048576,MATCH($A45,Тарифы!$A:$A,0),MATCH(VLOOKUP(AP$15,'Расчёт (кг)'!$A:$C,3,0),Тарифы!$2:$2,0))*AP44</f>
        <v>#N/A</v>
      </c>
      <c r="AQ45" s="106" t="e">
        <f>INDEX(Тарифы!$1:$1048576,MATCH($A45,Тарифы!$A:$A,0),MATCH(VLOOKUP(AQ$15,'Расчёт (кг)'!$A:$C,3,0),Тарифы!$2:$2,0))*AQ44</f>
        <v>#N/A</v>
      </c>
      <c r="AR45" s="106" t="e">
        <f>INDEX(Тарифы!$1:$1048576,MATCH($A45,Тарифы!$A:$A,0),MATCH(VLOOKUP(AR$15,'Расчёт (кг)'!$A:$C,3,0),Тарифы!$2:$2,0))*AR44</f>
        <v>#N/A</v>
      </c>
      <c r="AS45" s="106" t="e">
        <f>INDEX(Тарифы!$1:$1048576,MATCH($A45,Тарифы!$A:$A,0),MATCH(VLOOKUP(AS$15,'Расчёт (кг)'!$A:$C,3,0),Тарифы!$2:$2,0))*AS44</f>
        <v>#N/A</v>
      </c>
      <c r="AT45" s="106" t="e">
        <f>INDEX(Тарифы!$1:$1048576,MATCH($A45,Тарифы!$A:$A,0),MATCH(VLOOKUP(AT$15,'Расчёт (кг)'!$A:$C,3,0),Тарифы!$2:$2,0))*AT44</f>
        <v>#N/A</v>
      </c>
      <c r="AU45" s="106" t="e">
        <f>INDEX(Тарифы!$1:$1048576,MATCH($A45,Тарифы!$A:$A,0),MATCH(VLOOKUP(AU$15,'Расчёт (кг)'!$A:$C,3,0),Тарифы!$2:$2,0))*AU44</f>
        <v>#N/A</v>
      </c>
      <c r="AV45" s="106" t="e">
        <f>INDEX(Тарифы!$1:$1048576,MATCH($A45,Тарифы!$A:$A,0),MATCH(VLOOKUP(AV$15,'Расчёт (кг)'!$A:$C,3,0),Тарифы!$2:$2,0))*AV44</f>
        <v>#N/A</v>
      </c>
      <c r="AW45" s="106" t="e">
        <f>INDEX(Тарифы!$1:$1048576,MATCH($A45,Тарифы!$A:$A,0),MATCH(VLOOKUP(AW$15,'Расчёт (кг)'!$A:$C,3,0),Тарифы!$2:$2,0))*AW44</f>
        <v>#N/A</v>
      </c>
      <c r="AX45" s="106" t="e">
        <f>INDEX(Тарифы!$1:$1048576,MATCH($A45,Тарифы!$A:$A,0),MATCH(VLOOKUP(AX$15,'Расчёт (кг)'!$A:$C,3,0),Тарифы!$2:$2,0))*AX44</f>
        <v>#N/A</v>
      </c>
      <c r="AY45" s="106" t="e">
        <f>INDEX(Тарифы!$1:$1048576,MATCH($A45,Тарифы!$A:$A,0),MATCH(VLOOKUP(AY$15,'Расчёт (кг)'!$A:$C,3,0),Тарифы!$2:$2,0))*AY44</f>
        <v>#N/A</v>
      </c>
      <c r="AZ45" s="106" t="e">
        <f>INDEX(Тарифы!$1:$1048576,MATCH($A45,Тарифы!$A:$A,0),MATCH(VLOOKUP(AZ$15,'Расчёт (кг)'!$A:$C,3,0),Тарифы!$2:$2,0))*AZ44</f>
        <v>#N/A</v>
      </c>
      <c r="BA45" s="106" t="e">
        <f>INDEX(Тарифы!$1:$1048576,MATCH($A45,Тарифы!$A:$A,0),MATCH(VLOOKUP(BA$15,'Расчёт (кг)'!$A:$C,3,0),Тарифы!$2:$2,0))*BA44</f>
        <v>#N/A</v>
      </c>
      <c r="BB45" s="106" t="e">
        <f>INDEX(Тарифы!$1:$1048576,MATCH($A45,Тарифы!$A:$A,0),MATCH(VLOOKUP(BB$15,'Расчёт (кг)'!$A:$C,3,0),Тарифы!$2:$2,0))*BB44</f>
        <v>#N/A</v>
      </c>
      <c r="BC45" s="106" t="e">
        <f>INDEX(Тарифы!$1:$1048576,MATCH($A45,Тарифы!$A:$A,0),MATCH(VLOOKUP(BC$15,'Расчёт (кг)'!$A:$C,3,0),Тарифы!$2:$2,0))*BC44</f>
        <v>#N/A</v>
      </c>
      <c r="BD45" s="106" t="e">
        <f>INDEX(Тарифы!$1:$1048576,MATCH($A45,Тарифы!$A:$A,0),MATCH(VLOOKUP(BD$15,'Расчёт (кг)'!$A:$C,3,0),Тарифы!$2:$2,0))*BD44</f>
        <v>#N/A</v>
      </c>
      <c r="BE45" s="106" t="e">
        <f>INDEX(Тарифы!$1:$1048576,MATCH($A45,Тарифы!$A:$A,0),MATCH(VLOOKUP(BE$15,'Расчёт (кг)'!$A:$C,3,0),Тарифы!$2:$2,0))*BE44</f>
        <v>#N/A</v>
      </c>
      <c r="BF45" s="106" t="e">
        <f>INDEX(Тарифы!$1:$1048576,MATCH($A45,Тарифы!$A:$A,0),MATCH(VLOOKUP(BF$15,'Расчёт (кг)'!$A:$C,3,0),Тарифы!$2:$2,0))*BF44</f>
        <v>#N/A</v>
      </c>
      <c r="BG45" s="106" t="e">
        <f>INDEX(Тарифы!$1:$1048576,MATCH($A45,Тарифы!$A:$A,0),MATCH(VLOOKUP(BG$15,'Расчёт (кг)'!$A:$C,3,0),Тарифы!$2:$2,0))*BG44</f>
        <v>#N/A</v>
      </c>
      <c r="BH45" s="106" t="e">
        <f>INDEX(Тарифы!$1:$1048576,MATCH($A45,Тарифы!$A:$A,0),MATCH(VLOOKUP(BH$15,'Расчёт (кг)'!$A:$C,3,0),Тарифы!$2:$2,0))*BH44</f>
        <v>#N/A</v>
      </c>
      <c r="BI45" s="106" t="e">
        <f>INDEX(Тарифы!$1:$1048576,MATCH($A45,Тарифы!$A:$A,0),MATCH(VLOOKUP(BI$15,'Расчёт (кг)'!$A:$C,3,0),Тарифы!$2:$2,0))*BI44</f>
        <v>#N/A</v>
      </c>
      <c r="BJ45" s="106" t="e">
        <f>INDEX(Тарифы!$1:$1048576,MATCH($A45,Тарифы!$A:$A,0),MATCH(VLOOKUP(BJ$15,'Расчёт (кг)'!$A:$C,3,0),Тарифы!$2:$2,0))*BJ44</f>
        <v>#N/A</v>
      </c>
      <c r="BK45" s="106" t="e">
        <f>INDEX(Тарифы!$1:$1048576,MATCH($A45,Тарифы!$A:$A,0),MATCH(VLOOKUP(BK$15,'Расчёт (кг)'!$A:$C,3,0),Тарифы!$2:$2,0))*BK44</f>
        <v>#N/A</v>
      </c>
      <c r="BL45" s="106" t="e">
        <f>INDEX(Тарифы!$1:$1048576,MATCH($A45,Тарифы!$A:$A,0),MATCH(VLOOKUP(BL$15,'Расчёт (кг)'!$A:$C,3,0),Тарифы!$2:$2,0))*BL44</f>
        <v>#N/A</v>
      </c>
      <c r="BM45" s="106" t="e">
        <f>INDEX(Тарифы!$1:$1048576,MATCH($A45,Тарифы!$A:$A,0),MATCH(VLOOKUP(BM$15,'Расчёт (кг)'!$A:$C,3,0),Тарифы!$2:$2,0))*BM44</f>
        <v>#N/A</v>
      </c>
      <c r="BN45" s="106" t="e">
        <f>INDEX(Тарифы!$1:$1048576,MATCH($A45,Тарифы!$A:$A,0),MATCH(VLOOKUP(BN$15,'Расчёт (кг)'!$A:$C,3,0),Тарифы!$2:$2,0))*BN44</f>
        <v>#N/A</v>
      </c>
      <c r="BO45" s="106" t="e">
        <f>INDEX(Тарифы!$1:$1048576,MATCH($A45,Тарифы!$A:$A,0),MATCH(VLOOKUP(BO$15,'Расчёт (кг)'!$A:$C,3,0),Тарифы!$2:$2,0))*BO44</f>
        <v>#N/A</v>
      </c>
      <c r="BP45" s="106" t="e">
        <f>INDEX(Тарифы!$1:$1048576,MATCH($A45,Тарифы!$A:$A,0),MATCH(VLOOKUP(BP$15,'Расчёт (кг)'!$A:$C,3,0),Тарифы!$2:$2,0))*BP44</f>
        <v>#N/A</v>
      </c>
      <c r="BQ45" s="106" t="e">
        <f>INDEX(Тарифы!$1:$1048576,MATCH($A45,Тарифы!$A:$A,0),MATCH(VLOOKUP(BQ$15,'Расчёт (кг)'!$A:$C,3,0),Тарифы!$2:$2,0))*BQ44</f>
        <v>#N/A</v>
      </c>
      <c r="BR45" s="106" t="e">
        <f>INDEX(Тарифы!$1:$1048576,MATCH($A45,Тарифы!$A:$A,0),MATCH(VLOOKUP(BR$15,'Расчёт (кг)'!$A:$C,3,0),Тарифы!$2:$2,0))*BR44</f>
        <v>#N/A</v>
      </c>
      <c r="BS45" s="106" t="e">
        <f>INDEX(Тарифы!$1:$1048576,MATCH($A45,Тарифы!$A:$A,0),MATCH(VLOOKUP(BS$15,'Расчёт (кг)'!$A:$C,3,0),Тарифы!$2:$2,0))*BS44</f>
        <v>#N/A</v>
      </c>
      <c r="BT45" s="106" t="e">
        <f>INDEX(Тарифы!$1:$1048576,MATCH($A45,Тарифы!$A:$A,0),MATCH(VLOOKUP(BT$15,'Расчёт (кг)'!$A:$C,3,0),Тарифы!$2:$2,0))*BT44</f>
        <v>#N/A</v>
      </c>
      <c r="BU45" s="106" t="e">
        <f>INDEX(Тарифы!$1:$1048576,MATCH($A45,Тарифы!$A:$A,0),MATCH(VLOOKUP(BU$15,'Расчёт (кг)'!$A:$C,3,0),Тарифы!$2:$2,0))*BU44</f>
        <v>#N/A</v>
      </c>
      <c r="BV45" s="106" t="e">
        <f>INDEX(Тарифы!$1:$1048576,MATCH($A45,Тарифы!$A:$A,0),MATCH(VLOOKUP(BV$15,'Расчёт (кг)'!$A:$C,3,0),Тарифы!$2:$2,0))*BV44</f>
        <v>#N/A</v>
      </c>
      <c r="BW45" s="106" t="e">
        <f>INDEX(Тарифы!$1:$1048576,MATCH($A45,Тарифы!$A:$A,0),MATCH(VLOOKUP(BW$15,'Расчёт (кг)'!$A:$C,3,0),Тарифы!$2:$2,0))*BW44</f>
        <v>#N/A</v>
      </c>
      <c r="BX45" s="106" t="e">
        <f>INDEX(Тарифы!$1:$1048576,MATCH($A45,Тарифы!$A:$A,0),MATCH(VLOOKUP(BX$15,'Расчёт (кг)'!$A:$C,3,0),Тарифы!$2:$2,0))*BX44</f>
        <v>#N/A</v>
      </c>
      <c r="BY45" s="106" t="e">
        <f>INDEX(Тарифы!$1:$1048576,MATCH($A45,Тарифы!$A:$A,0),MATCH(VLOOKUP(BY$15,'Расчёт (кг)'!$A:$C,3,0),Тарифы!$2:$2,0))*BY44</f>
        <v>#N/A</v>
      </c>
      <c r="BZ45" s="106" t="e">
        <f>INDEX(Тарифы!$1:$1048576,MATCH($A45,Тарифы!$A:$A,0),MATCH(VLOOKUP(BZ$15,'Расчёт (кг)'!$A:$C,3,0),Тарифы!$2:$2,0))*BZ44</f>
        <v>#N/A</v>
      </c>
      <c r="CA45" s="106" t="e">
        <f>INDEX(Тарифы!$1:$1048576,MATCH($A45,Тарифы!$A:$A,0),MATCH(VLOOKUP(CA$15,'Расчёт (кг)'!$A:$C,3,0),Тарифы!$2:$2,0))*CA44</f>
        <v>#N/A</v>
      </c>
      <c r="CB45" s="106" t="e">
        <f>INDEX(Тарифы!$1:$1048576,MATCH($A45,Тарифы!$A:$A,0),MATCH(VLOOKUP(CB$15,'Расчёт (кг)'!$A:$C,3,0),Тарифы!$2:$2,0))*CB44</f>
        <v>#N/A</v>
      </c>
      <c r="CC45" s="106" t="e">
        <f>INDEX(Тарифы!$1:$1048576,MATCH($A45,Тарифы!$A:$A,0),MATCH(VLOOKUP(CC$15,'Расчёт (кг)'!$A:$C,3,0),Тарифы!$2:$2,0))*CC44</f>
        <v>#N/A</v>
      </c>
      <c r="CD45" s="106" t="e">
        <f>INDEX(Тарифы!$1:$1048576,MATCH($A45,Тарифы!$A:$A,0),MATCH(VLOOKUP(CD$15,'Расчёт (кг)'!$A:$C,3,0),Тарифы!$2:$2,0))*CD44</f>
        <v>#N/A</v>
      </c>
      <c r="CE45" s="106" t="e">
        <f>INDEX(Тарифы!$1:$1048576,MATCH($A45,Тарифы!$A:$A,0),MATCH(VLOOKUP(CE$15,'Расчёт (кг)'!$A:$C,3,0),Тарифы!$2:$2,0))*CE44</f>
        <v>#N/A</v>
      </c>
      <c r="CF45" s="106" t="e">
        <f>INDEX(Тарифы!$1:$1048576,MATCH($A45,Тарифы!$A:$A,0),MATCH(VLOOKUP(CF$15,'Расчёт (кг)'!$A:$C,3,0),Тарифы!$2:$2,0))*CF44</f>
        <v>#N/A</v>
      </c>
      <c r="CG45" s="106" t="e">
        <f>INDEX(Тарифы!$1:$1048576,MATCH($A45,Тарифы!$A:$A,0),MATCH(VLOOKUP(CG$15,'Расчёт (кг)'!$A:$C,3,0),Тарифы!$2:$2,0))*CG44</f>
        <v>#N/A</v>
      </c>
      <c r="CH45" s="106" t="e">
        <f>INDEX(Тарифы!$1:$1048576,MATCH($A45,Тарифы!$A:$A,0),MATCH(VLOOKUP(CH$15,'Расчёт (кг)'!$A:$C,3,0),Тарифы!$2:$2,0))*CH44</f>
        <v>#N/A</v>
      </c>
      <c r="CI45" s="106" t="e">
        <f>INDEX(Тарифы!$1:$1048576,MATCH($A45,Тарифы!$A:$A,0),MATCH(VLOOKUP(CI$15,'Расчёт (кг)'!$A:$C,3,0),Тарифы!$2:$2,0))*CI44</f>
        <v>#N/A</v>
      </c>
      <c r="CJ45" s="106" t="e">
        <f>INDEX(Тарифы!$1:$1048576,MATCH($A45,Тарифы!$A:$A,0),MATCH(VLOOKUP(CJ$15,'Расчёт (кг)'!$A:$C,3,0),Тарифы!$2:$2,0))*CJ44</f>
        <v>#N/A</v>
      </c>
      <c r="CK45" s="106" t="e">
        <f>INDEX(Тарифы!$1:$1048576,MATCH($A45,Тарифы!$A:$A,0),MATCH(VLOOKUP(CK$15,'Расчёт (кг)'!$A:$C,3,0),Тарифы!$2:$2,0))*CK44</f>
        <v>#N/A</v>
      </c>
      <c r="CL45" s="106" t="e">
        <f>INDEX(Тарифы!$1:$1048576,MATCH($A45,Тарифы!$A:$A,0),MATCH(VLOOKUP(CL$15,'Расчёт (кг)'!$A:$C,3,0),Тарифы!$2:$2,0))*CL44</f>
        <v>#N/A</v>
      </c>
      <c r="CM45" s="106" t="e">
        <f>INDEX(Тарифы!$1:$1048576,MATCH($A45,Тарифы!$A:$A,0),MATCH(VLOOKUP(CM$15,'Расчёт (кг)'!$A:$C,3,0),Тарифы!$2:$2,0))*CM44</f>
        <v>#N/A</v>
      </c>
      <c r="CN45" s="106" t="e">
        <f>INDEX(Тарифы!$1:$1048576,MATCH($A45,Тарифы!$A:$A,0),MATCH(VLOOKUP(CN$15,'Расчёт (кг)'!$A:$C,3,0),Тарифы!$2:$2,0))*CN44</f>
        <v>#N/A</v>
      </c>
      <c r="CO45" s="106" t="e">
        <f>INDEX(Тарифы!$1:$1048576,MATCH($A45,Тарифы!$A:$A,0),MATCH(VLOOKUP(CO$15,'Расчёт (кг)'!$A:$C,3,0),Тарифы!$2:$2,0))*CO44</f>
        <v>#N/A</v>
      </c>
      <c r="CP45" s="106" t="e">
        <f>INDEX(Тарифы!$1:$1048576,MATCH($A45,Тарифы!$A:$A,0),MATCH(VLOOKUP(CP$15,'Расчёт (кг)'!$A:$C,3,0),Тарифы!$2:$2,0))*CP44</f>
        <v>#N/A</v>
      </c>
      <c r="CQ45" s="106" t="e">
        <f>INDEX(Тарифы!$1:$1048576,MATCH($A45,Тарифы!$A:$A,0),MATCH(VLOOKUP(CQ$15,'Расчёт (кг)'!$A:$C,3,0),Тарифы!$2:$2,0))*CQ44</f>
        <v>#N/A</v>
      </c>
      <c r="CR45" s="106" t="e">
        <f>INDEX(Тарифы!$1:$1048576,MATCH($A45,Тарифы!$A:$A,0),MATCH(VLOOKUP(CR$15,'Расчёт (кг)'!$A:$C,3,0),Тарифы!$2:$2,0))*CR44</f>
        <v>#N/A</v>
      </c>
      <c r="CS45" s="106" t="e">
        <f>INDEX(Тарифы!$1:$1048576,MATCH($A45,Тарифы!$A:$A,0),MATCH(VLOOKUP(CS$15,'Расчёт (кг)'!$A:$C,3,0),Тарифы!$2:$2,0))*CS44</f>
        <v>#N/A</v>
      </c>
      <c r="CT45" s="106" t="e">
        <f>INDEX(Тарифы!$1:$1048576,MATCH($A45,Тарифы!$A:$A,0),MATCH(VLOOKUP(CT$15,'Расчёт (кг)'!$A:$C,3,0),Тарифы!$2:$2,0))*CT44</f>
        <v>#N/A</v>
      </c>
      <c r="CU45" s="106" t="e">
        <f>INDEX(Тарифы!$1:$1048576,MATCH($A45,Тарифы!$A:$A,0),MATCH(VLOOKUP(CU$15,'Расчёт (кг)'!$A:$C,3,0),Тарифы!$2:$2,0))*CU44</f>
        <v>#N/A</v>
      </c>
      <c r="CV45" s="106" t="e">
        <f>INDEX(Тарифы!$1:$1048576,MATCH($A45,Тарифы!$A:$A,0),MATCH(VLOOKUP(CV$15,'Расчёт (кг)'!$A:$C,3,0),Тарифы!$2:$2,0))*CV44</f>
        <v>#N/A</v>
      </c>
      <c r="CW45" s="106" t="e">
        <f>INDEX(Тарифы!$1:$1048576,MATCH($A45,Тарифы!$A:$A,0),MATCH(VLOOKUP(CW$15,'Расчёт (кг)'!$A:$C,3,0),Тарифы!$2:$2,0))*CW44</f>
        <v>#N/A</v>
      </c>
      <c r="CX45" s="106" t="e">
        <f>INDEX(Тарифы!$1:$1048576,MATCH($A45,Тарифы!$A:$A,0),MATCH(VLOOKUP(CX$15,'Расчёт (кг)'!$A:$C,3,0),Тарифы!$2:$2,0))*CX44</f>
        <v>#N/A</v>
      </c>
      <c r="CY45" s="106" t="e">
        <f>INDEX(Тарифы!$1:$1048576,MATCH($A45,Тарифы!$A:$A,0),MATCH(VLOOKUP(CY$15,'Расчёт (кг)'!$A:$C,3,0),Тарифы!$2:$2,0))*CY44</f>
        <v>#N/A</v>
      </c>
      <c r="CZ45" s="106" t="e">
        <f>INDEX(Тарифы!$1:$1048576,MATCH($A45,Тарифы!$A:$A,0),MATCH(VLOOKUP(CZ$15,'Расчёт (кг)'!$A:$C,3,0),Тарифы!$2:$2,0))*CZ44</f>
        <v>#N/A</v>
      </c>
      <c r="DA45" s="106" t="e">
        <f>INDEX(Тарифы!$1:$1048576,MATCH($A45,Тарифы!$A:$A,0),MATCH(VLOOKUP(DA$15,'Расчёт (кг)'!$A:$C,3,0),Тарифы!$2:$2,0))*DA44</f>
        <v>#N/A</v>
      </c>
      <c r="DB45" s="106" t="e">
        <f>INDEX(Тарифы!$1:$1048576,MATCH($A45,Тарифы!$A:$A,0),MATCH(VLOOKUP(DB$15,'Расчёт (кг)'!$A:$C,3,0),Тарифы!$2:$2,0))*DB44</f>
        <v>#N/A</v>
      </c>
      <c r="DC45" s="106" t="e">
        <f>INDEX(Тарифы!$1:$1048576,MATCH($A45,Тарифы!$A:$A,0),MATCH(VLOOKUP(DC$15,'Расчёт (кг)'!$A:$C,3,0),Тарифы!$2:$2,0))*DC44</f>
        <v>#N/A</v>
      </c>
      <c r="DD45" s="106" t="e">
        <f>INDEX(Тарифы!$1:$1048576,MATCH($A45,Тарифы!$A:$A,0),MATCH(VLOOKUP(DD$15,'Расчёт (кг)'!$A:$C,3,0),Тарифы!$2:$2,0))*DD44</f>
        <v>#N/A</v>
      </c>
      <c r="DE45" s="106" t="e">
        <f>INDEX(Тарифы!$1:$1048576,MATCH($A45,Тарифы!$A:$A,0),MATCH(VLOOKUP(DE$15,'Расчёт (кг)'!$A:$C,3,0),Тарифы!$2:$2,0))*DE44</f>
        <v>#N/A</v>
      </c>
      <c r="DF45" s="106" t="e">
        <f>INDEX(Тарифы!$1:$1048576,MATCH($A45,Тарифы!$A:$A,0),MATCH(VLOOKUP(DF$15,'Расчёт (кг)'!$A:$C,3,0),Тарифы!$2:$2,0))*DF44</f>
        <v>#N/A</v>
      </c>
      <c r="DG45" s="106" t="e">
        <f>INDEX(Тарифы!$1:$1048576,MATCH($A45,Тарифы!$A:$A,0),MATCH(VLOOKUP(DG$15,'Расчёт (кг)'!$A:$C,3,0),Тарифы!$2:$2,0))*DG44</f>
        <v>#N/A</v>
      </c>
      <c r="DH45" s="106" t="e">
        <f>INDEX(Тарифы!$1:$1048576,MATCH($A45,Тарифы!$A:$A,0),MATCH(VLOOKUP(DH$15,'Расчёт (кг)'!$A:$C,3,0),Тарифы!$2:$2,0))*DH44</f>
        <v>#N/A</v>
      </c>
      <c r="DI45" s="106" t="e">
        <f>INDEX(Тарифы!$1:$1048576,MATCH($A45,Тарифы!$A:$A,0),MATCH(VLOOKUP(DI$15,'Расчёт (кг)'!$A:$C,3,0),Тарифы!$2:$2,0))*DI44</f>
        <v>#N/A</v>
      </c>
      <c r="DJ45" s="106" t="e">
        <f>INDEX(Тарифы!$1:$1048576,MATCH($A45,Тарифы!$A:$A,0),MATCH(VLOOKUP(DJ$15,'Расчёт (кг)'!$A:$C,3,0),Тарифы!$2:$2,0))*DJ44</f>
        <v>#N/A</v>
      </c>
      <c r="DK45" s="106" t="e">
        <f>INDEX(Тарифы!$1:$1048576,MATCH($A45,Тарифы!$A:$A,0),MATCH(VLOOKUP(DK$15,'Расчёт (кг)'!$A:$C,3,0),Тарифы!$2:$2,0))*DK44</f>
        <v>#N/A</v>
      </c>
      <c r="DL45" s="106" t="e">
        <f>INDEX(Тарифы!$1:$1048576,MATCH($A45,Тарифы!$A:$A,0),MATCH(VLOOKUP(DL$15,'Расчёт (кг)'!$A:$C,3,0),Тарифы!$2:$2,0))*DL44</f>
        <v>#N/A</v>
      </c>
      <c r="DM45" s="106" t="e">
        <f>INDEX(Тарифы!$1:$1048576,MATCH($A45,Тарифы!$A:$A,0),MATCH(VLOOKUP(DM$15,'Расчёт (кг)'!$A:$C,3,0),Тарифы!$2:$2,0))*DM44</f>
        <v>#N/A</v>
      </c>
      <c r="DN45" s="106" t="e">
        <f>INDEX(Тарифы!$1:$1048576,MATCH($A45,Тарифы!$A:$A,0),MATCH(VLOOKUP(DN$15,'Расчёт (кг)'!$A:$C,3,0),Тарифы!$2:$2,0))*DN44</f>
        <v>#N/A</v>
      </c>
      <c r="DO45" s="106" t="e">
        <f>INDEX(Тарифы!$1:$1048576,MATCH($A45,Тарифы!$A:$A,0),MATCH(VLOOKUP(DO$15,'Расчёт (кг)'!$A:$C,3,0),Тарифы!$2:$2,0))*DO44</f>
        <v>#N/A</v>
      </c>
      <c r="DP45" s="106" t="e">
        <f>INDEX(Тарифы!$1:$1048576,MATCH($A45,Тарифы!$A:$A,0),MATCH(VLOOKUP(DP$15,'Расчёт (кг)'!$A:$C,3,0),Тарифы!$2:$2,0))*DP44</f>
        <v>#N/A</v>
      </c>
      <c r="DQ45" s="106" t="e">
        <f>INDEX(Тарифы!$1:$1048576,MATCH($A45,Тарифы!$A:$A,0),MATCH(VLOOKUP(DQ$15,'Расчёт (кг)'!$A:$C,3,0),Тарифы!$2:$2,0))*DQ44</f>
        <v>#N/A</v>
      </c>
      <c r="DR45" s="106" t="e">
        <f>INDEX(Тарифы!$1:$1048576,MATCH($A45,Тарифы!$A:$A,0),MATCH(VLOOKUP(DR$15,'Расчёт (кг)'!$A:$C,3,0),Тарифы!$2:$2,0))*DR44</f>
        <v>#N/A</v>
      </c>
    </row>
    <row r="46" spans="1:122" s="171" customFormat="1">
      <c r="A46" s="105" t="s">
        <v>121</v>
      </c>
      <c r="B46" s="105" t="s">
        <v>113</v>
      </c>
      <c r="C46" s="106">
        <f>SUMIF('Расчёт (ТН)'!$A:$A,C$15,'Расчёт (ТН)'!$AU:$AU)</f>
        <v>0</v>
      </c>
      <c r="D46" s="106">
        <f>SUMIF('Расчёт (ТН)'!$A:$A,D$15,'Расчёт (ТН)'!$AU:$AU)</f>
        <v>0</v>
      </c>
      <c r="E46" s="106">
        <f>SUMIF('Расчёт (ТН)'!$A:$A,E$15,'Расчёт (ТН)'!$AU:$AU)</f>
        <v>0</v>
      </c>
      <c r="F46" s="106">
        <f>SUMIF('Расчёт (ТН)'!$A:$A,F$15,'Расчёт (ТН)'!$AU:$AU)</f>
        <v>0</v>
      </c>
      <c r="G46" s="106">
        <f>SUMIF('Расчёт (ТН)'!$A:$A,G$15,'Расчёт (ТН)'!$AU:$AU)</f>
        <v>0</v>
      </c>
      <c r="H46" s="106">
        <f>SUMIF('Расчёт (ТН)'!$A:$A,H$15,'Расчёт (ТН)'!$AU:$AU)</f>
        <v>0</v>
      </c>
      <c r="I46" s="106">
        <f>SUMIF('Расчёт (ТН)'!$A:$A,I$15,'Расчёт (ТН)'!$AU:$AU)</f>
        <v>0</v>
      </c>
      <c r="J46" s="106">
        <f>SUMIF('Расчёт (ТН)'!$A:$A,J$15,'Расчёт (ТН)'!$AU:$AU)</f>
        <v>0</v>
      </c>
      <c r="K46" s="106">
        <f>SUMIF('Расчёт (ТН)'!$A:$A,K$15,'Расчёт (ТН)'!$AU:$AU)</f>
        <v>0</v>
      </c>
      <c r="L46" s="106">
        <f>SUMIF('Расчёт (ТН)'!$A:$A,L$15,'Расчёт (ТН)'!$AU:$AU)</f>
        <v>0</v>
      </c>
      <c r="M46" s="106">
        <f>SUMIF('Расчёт (ТН)'!$A:$A,M$15,'Расчёт (ТН)'!$AU:$AU)</f>
        <v>0</v>
      </c>
      <c r="N46" s="106">
        <f>SUMIF('Расчёт (ТН)'!$A:$A,N$15,'Расчёт (ТН)'!$AU:$AU)</f>
        <v>0</v>
      </c>
      <c r="O46" s="106">
        <f>SUMIF('Расчёт (ТН)'!$A:$A,O$15,'Расчёт (ТН)'!$AU:$AU)</f>
        <v>0</v>
      </c>
      <c r="P46" s="106">
        <f>SUMIF('Расчёт (ТН)'!$A:$A,P$15,'Расчёт (ТН)'!$AU:$AU)</f>
        <v>0</v>
      </c>
      <c r="Q46" s="106">
        <f>SUMIF('Расчёт (ТН)'!$A:$A,Q$15,'Расчёт (ТН)'!$AU:$AU)</f>
        <v>0</v>
      </c>
      <c r="R46" s="106">
        <f>SUMIF('Расчёт (ТН)'!$A:$A,R$15,'Расчёт (ТН)'!$AU:$AU)</f>
        <v>0</v>
      </c>
      <c r="S46" s="106">
        <f>SUMIF('Расчёт (ТН)'!$A:$A,S$15,'Расчёт (ТН)'!$AU:$AU)</f>
        <v>0</v>
      </c>
      <c r="T46" s="106">
        <f>SUMIF('Расчёт (ТН)'!$A:$A,T$15,'Расчёт (ТН)'!$AU:$AU)</f>
        <v>0</v>
      </c>
      <c r="U46" s="106">
        <f>SUMIF('Расчёт (ТН)'!$A:$A,U$15,'Расчёт (ТН)'!$AU:$AU)</f>
        <v>0</v>
      </c>
      <c r="V46" s="106">
        <f>SUMIF('Расчёт (ТН)'!$A:$A,V$15,'Расчёт (ТН)'!$AU:$AU)</f>
        <v>0</v>
      </c>
      <c r="W46" s="106">
        <f>SUMIF('Расчёт (ТН)'!$A:$A,W$15,'Расчёт (ТН)'!$AU:$AU)</f>
        <v>0</v>
      </c>
      <c r="X46" s="106">
        <f>SUMIF('Расчёт (ТН)'!$A:$A,X$15,'Расчёт (ТН)'!$AU:$AU)</f>
        <v>0</v>
      </c>
      <c r="Y46" s="106">
        <f>SUMIF('Расчёт (ТН)'!$A:$A,Y$15,'Расчёт (ТН)'!$AU:$AU)</f>
        <v>0</v>
      </c>
      <c r="Z46" s="106">
        <f>SUMIF('Расчёт (ТН)'!$A:$A,Z$15,'Расчёт (ТН)'!$AU:$AU)</f>
        <v>0</v>
      </c>
      <c r="AA46" s="106">
        <f>SUMIF('Расчёт (ТН)'!$A:$A,AA$15,'Расчёт (ТН)'!$AU:$AU)</f>
        <v>0</v>
      </c>
      <c r="AB46" s="106">
        <f>SUMIF('Расчёт (ТН)'!$A:$A,AB$15,'Расчёт (ТН)'!$AU:$AU)</f>
        <v>0</v>
      </c>
      <c r="AC46" s="106">
        <f>SUMIF('Расчёт (ТН)'!$A:$A,AC$15,'Расчёт (ТН)'!$AU:$AU)</f>
        <v>0</v>
      </c>
      <c r="AD46" s="106">
        <f>SUMIF('Расчёт (ТН)'!$A:$A,AD$15,'Расчёт (ТН)'!$AU:$AU)</f>
        <v>0</v>
      </c>
      <c r="AE46" s="106">
        <f>SUMIF('Расчёт (ТН)'!$A:$A,AE$15,'Расчёт (ТН)'!$AU:$AU)</f>
        <v>0</v>
      </c>
      <c r="AF46" s="106">
        <f>SUMIF('Расчёт (ТН)'!$A:$A,AF$15,'Расчёт (ТН)'!$AU:$AU)</f>
        <v>0</v>
      </c>
      <c r="AG46" s="106">
        <f>SUMIF('Расчёт (ТН)'!$A:$A,AG$15,'Расчёт (ТН)'!$AU:$AU)</f>
        <v>0</v>
      </c>
      <c r="AH46" s="106">
        <f>SUMIF('Расчёт (ТН)'!$A:$A,AH$15,'Расчёт (ТН)'!$AU:$AU)</f>
        <v>0</v>
      </c>
      <c r="AI46" s="106">
        <f>SUMIF('Расчёт (ТН)'!$A:$A,AI$15,'Расчёт (ТН)'!$AU:$AU)</f>
        <v>0</v>
      </c>
      <c r="AJ46" s="106">
        <f>SUMIF('Расчёт (ТН)'!$A:$A,AJ$15,'Расчёт (ТН)'!$AU:$AU)</f>
        <v>0</v>
      </c>
      <c r="AK46" s="106">
        <f>SUMIF('Расчёт (ТН)'!$A:$A,AK$15,'Расчёт (ТН)'!$AU:$AU)</f>
        <v>0</v>
      </c>
      <c r="AL46" s="106">
        <f>SUMIF('Расчёт (ТН)'!$A:$A,AL$15,'Расчёт (ТН)'!$AU:$AU)</f>
        <v>0</v>
      </c>
      <c r="AM46" s="106">
        <f>SUMIF('Расчёт (ТН)'!$A:$A,AM$15,'Расчёт (ТН)'!$AU:$AU)</f>
        <v>0</v>
      </c>
      <c r="AN46" s="106">
        <f>SUMIF('Расчёт (ТН)'!$A:$A,AN$15,'Расчёт (ТН)'!$AU:$AU)</f>
        <v>0</v>
      </c>
      <c r="AO46" s="106">
        <f>SUMIF('Расчёт (ТН)'!$A:$A,AO$15,'Расчёт (ТН)'!$AU:$AU)</f>
        <v>0</v>
      </c>
      <c r="AP46" s="106">
        <f>SUMIF('Расчёт (ТН)'!$A:$A,AP$15,'Расчёт (ТН)'!$AU:$AU)</f>
        <v>0</v>
      </c>
      <c r="AQ46" s="106">
        <f>SUMIF('Расчёт (ТН)'!$A:$A,AQ$15,'Расчёт (ТН)'!$AU:$AU)</f>
        <v>0</v>
      </c>
      <c r="AR46" s="106">
        <f>SUMIF('Расчёт (ТН)'!$A:$A,AR$15,'Расчёт (ТН)'!$AU:$AU)</f>
        <v>0</v>
      </c>
      <c r="AS46" s="106">
        <f>SUMIF('Расчёт (ТН)'!$A:$A,AS$15,'Расчёт (ТН)'!$AU:$AU)</f>
        <v>0</v>
      </c>
      <c r="AT46" s="106">
        <f>SUMIF('Расчёт (ТН)'!$A:$A,AT$15,'Расчёт (ТН)'!$AU:$AU)</f>
        <v>0</v>
      </c>
      <c r="AU46" s="106">
        <f>SUMIF('Расчёт (ТН)'!$A:$A,AU$15,'Расчёт (ТН)'!$AU:$AU)</f>
        <v>0</v>
      </c>
      <c r="AV46" s="106">
        <f>SUMIF('Расчёт (ТН)'!$A:$A,AV$15,'Расчёт (ТН)'!$AU:$AU)</f>
        <v>0</v>
      </c>
      <c r="AW46" s="106">
        <f>SUMIF('Расчёт (ТН)'!$A:$A,AW$15,'Расчёт (ТН)'!$AU:$AU)</f>
        <v>0</v>
      </c>
      <c r="AX46" s="106">
        <f>SUMIF('Расчёт (ТН)'!$A:$A,AX$15,'Расчёт (ТН)'!$AU:$AU)</f>
        <v>0</v>
      </c>
      <c r="AY46" s="106">
        <f>SUMIF('Расчёт (ТН)'!$A:$A,AY$15,'Расчёт (ТН)'!$AU:$AU)</f>
        <v>0</v>
      </c>
      <c r="AZ46" s="106">
        <f>SUMIF('Расчёт (ТН)'!$A:$A,AZ$15,'Расчёт (ТН)'!$AU:$AU)</f>
        <v>0</v>
      </c>
      <c r="BA46" s="106">
        <f>SUMIF('Расчёт (ТН)'!$A:$A,BA$15,'Расчёт (ТН)'!$AU:$AU)</f>
        <v>0</v>
      </c>
      <c r="BB46" s="106">
        <f>SUMIF('Расчёт (ТН)'!$A:$A,BB$15,'Расчёт (ТН)'!$AU:$AU)</f>
        <v>0</v>
      </c>
      <c r="BC46" s="106">
        <f>SUMIF('Расчёт (ТН)'!$A:$A,BC$15,'Расчёт (ТН)'!$AU:$AU)</f>
        <v>0</v>
      </c>
      <c r="BD46" s="106">
        <f>SUMIF('Расчёт (ТН)'!$A:$A,BD$15,'Расчёт (ТН)'!$AU:$AU)</f>
        <v>0</v>
      </c>
      <c r="BE46" s="106">
        <f>SUMIF('Расчёт (ТН)'!$A:$A,BE$15,'Расчёт (ТН)'!$AU:$AU)</f>
        <v>0</v>
      </c>
      <c r="BF46" s="106">
        <f>SUMIF('Расчёт (ТН)'!$A:$A,BF$15,'Расчёт (ТН)'!$AU:$AU)</f>
        <v>0</v>
      </c>
      <c r="BG46" s="106">
        <f>SUMIF('Расчёт (ТН)'!$A:$A,BG$15,'Расчёт (ТН)'!$AU:$AU)</f>
        <v>0</v>
      </c>
      <c r="BH46" s="106">
        <f>SUMIF('Расчёт (ТН)'!$A:$A,BH$15,'Расчёт (ТН)'!$AU:$AU)</f>
        <v>0</v>
      </c>
      <c r="BI46" s="106">
        <f>SUMIF('Расчёт (ТН)'!$A:$A,BI$15,'Расчёт (ТН)'!$AU:$AU)</f>
        <v>0</v>
      </c>
      <c r="BJ46" s="106">
        <f>SUMIF('Расчёт (ТН)'!$A:$A,BJ$15,'Расчёт (ТН)'!$AU:$AU)</f>
        <v>0</v>
      </c>
      <c r="BK46" s="106">
        <f>SUMIF('Расчёт (ТН)'!$A:$A,BK$15,'Расчёт (ТН)'!$AU:$AU)</f>
        <v>0</v>
      </c>
      <c r="BL46" s="106">
        <f>SUMIF('Расчёт (ТН)'!$A:$A,BL$15,'Расчёт (ТН)'!$AU:$AU)</f>
        <v>0</v>
      </c>
      <c r="BM46" s="106">
        <f>SUMIF('Расчёт (ТН)'!$A:$A,BM$15,'Расчёт (ТН)'!$AU:$AU)</f>
        <v>0</v>
      </c>
      <c r="BN46" s="106">
        <f>SUMIF('Расчёт (ТН)'!$A:$A,BN$15,'Расчёт (ТН)'!$AU:$AU)</f>
        <v>0</v>
      </c>
      <c r="BO46" s="106">
        <f>SUMIF('Расчёт (ТН)'!$A:$A,BO$15,'Расчёт (ТН)'!$AU:$AU)</f>
        <v>0</v>
      </c>
      <c r="BP46" s="106">
        <f>SUMIF('Расчёт (ТН)'!$A:$A,BP$15,'Расчёт (ТН)'!$AU:$AU)</f>
        <v>0</v>
      </c>
      <c r="BQ46" s="106">
        <f>SUMIF('Расчёт (ТН)'!$A:$A,BQ$15,'Расчёт (ТН)'!$AU:$AU)</f>
        <v>0</v>
      </c>
      <c r="BR46" s="106">
        <f>SUMIF('Расчёт (ТН)'!$A:$A,BR$15,'Расчёт (ТН)'!$AU:$AU)</f>
        <v>0</v>
      </c>
      <c r="BS46" s="106">
        <f>SUMIF('Расчёт (ТН)'!$A:$A,BS$15,'Расчёт (ТН)'!$AU:$AU)</f>
        <v>0</v>
      </c>
      <c r="BT46" s="106">
        <f>SUMIF('Расчёт (ТН)'!$A:$A,BT$15,'Расчёт (ТН)'!$AU:$AU)</f>
        <v>0</v>
      </c>
      <c r="BU46" s="106">
        <f>SUMIF('Расчёт (ТН)'!$A:$A,BU$15,'Расчёт (ТН)'!$AU:$AU)</f>
        <v>0</v>
      </c>
      <c r="BV46" s="106">
        <f>SUMIF('Расчёт (ТН)'!$A:$A,BV$15,'Расчёт (ТН)'!$AU:$AU)</f>
        <v>0</v>
      </c>
      <c r="BW46" s="106">
        <f>SUMIF('Расчёт (ТН)'!$A:$A,BW$15,'Расчёт (ТН)'!$AU:$AU)</f>
        <v>0</v>
      </c>
      <c r="BX46" s="106">
        <f>SUMIF('Расчёт (ТН)'!$A:$A,BX$15,'Расчёт (ТН)'!$AU:$AU)</f>
        <v>0</v>
      </c>
      <c r="BY46" s="106">
        <f>SUMIF('Расчёт (ТН)'!$A:$A,BY$15,'Расчёт (ТН)'!$AU:$AU)</f>
        <v>0</v>
      </c>
      <c r="BZ46" s="106">
        <f>SUMIF('Расчёт (ТН)'!$A:$A,BZ$15,'Расчёт (ТН)'!$AU:$AU)</f>
        <v>0</v>
      </c>
      <c r="CA46" s="106">
        <f>SUMIF('Расчёт (ТН)'!$A:$A,CA$15,'Расчёт (ТН)'!$AU:$AU)</f>
        <v>0</v>
      </c>
      <c r="CB46" s="106">
        <f>SUMIF('Расчёт (ТН)'!$A:$A,CB$15,'Расчёт (ТН)'!$AU:$AU)</f>
        <v>0</v>
      </c>
      <c r="CC46" s="106">
        <f>SUMIF('Расчёт (ТН)'!$A:$A,CC$15,'Расчёт (ТН)'!$AU:$AU)</f>
        <v>0</v>
      </c>
      <c r="CD46" s="106">
        <f>SUMIF('Расчёт (ТН)'!$A:$A,CD$15,'Расчёт (ТН)'!$AU:$AU)</f>
        <v>0</v>
      </c>
      <c r="CE46" s="106">
        <f>SUMIF('Расчёт (ТН)'!$A:$A,CE$15,'Расчёт (ТН)'!$AU:$AU)</f>
        <v>0</v>
      </c>
      <c r="CF46" s="106">
        <f>SUMIF('Расчёт (ТН)'!$A:$A,CF$15,'Расчёт (ТН)'!$AU:$AU)</f>
        <v>0</v>
      </c>
      <c r="CG46" s="106">
        <f>SUMIF('Расчёт (ТН)'!$A:$A,CG$15,'Расчёт (ТН)'!$AU:$AU)</f>
        <v>0</v>
      </c>
      <c r="CH46" s="106">
        <f>SUMIF('Расчёт (ТН)'!$A:$A,CH$15,'Расчёт (ТН)'!$AU:$AU)</f>
        <v>0</v>
      </c>
      <c r="CI46" s="106">
        <f>SUMIF('Расчёт (ТН)'!$A:$A,CI$15,'Расчёт (ТН)'!$AU:$AU)</f>
        <v>0</v>
      </c>
      <c r="CJ46" s="106">
        <f>SUMIF('Расчёт (ТН)'!$A:$A,CJ$15,'Расчёт (ТН)'!$AU:$AU)</f>
        <v>0</v>
      </c>
      <c r="CK46" s="106">
        <f>SUMIF('Расчёт (ТН)'!$A:$A,CK$15,'Расчёт (ТН)'!$AU:$AU)</f>
        <v>0</v>
      </c>
      <c r="CL46" s="106">
        <f>SUMIF('Расчёт (ТН)'!$A:$A,CL$15,'Расчёт (ТН)'!$AU:$AU)</f>
        <v>0</v>
      </c>
      <c r="CM46" s="106">
        <f>SUMIF('Расчёт (ТН)'!$A:$A,CM$15,'Расчёт (ТН)'!$AU:$AU)</f>
        <v>0</v>
      </c>
      <c r="CN46" s="106">
        <f>SUMIF('Расчёт (ТН)'!$A:$A,CN$15,'Расчёт (ТН)'!$AU:$AU)</f>
        <v>0</v>
      </c>
      <c r="CO46" s="106">
        <f>SUMIF('Расчёт (ТН)'!$A:$A,CO$15,'Расчёт (ТН)'!$AU:$AU)</f>
        <v>0</v>
      </c>
      <c r="CP46" s="106">
        <f>SUMIF('Расчёт (ТН)'!$A:$A,CP$15,'Расчёт (ТН)'!$AU:$AU)</f>
        <v>0</v>
      </c>
      <c r="CQ46" s="106">
        <f>SUMIF('Расчёт (ТН)'!$A:$A,CQ$15,'Расчёт (ТН)'!$AU:$AU)</f>
        <v>0</v>
      </c>
      <c r="CR46" s="106">
        <f>SUMIF('Расчёт (ТН)'!$A:$A,CR$15,'Расчёт (ТН)'!$AU:$AU)</f>
        <v>0</v>
      </c>
      <c r="CS46" s="106">
        <f>SUMIF('Расчёт (ТН)'!$A:$A,CS$15,'Расчёт (ТН)'!$AU:$AU)</f>
        <v>0</v>
      </c>
      <c r="CT46" s="106">
        <f>SUMIF('Расчёт (ТН)'!$A:$A,CT$15,'Расчёт (ТН)'!$AU:$AU)</f>
        <v>0</v>
      </c>
      <c r="CU46" s="106">
        <f>SUMIF('Расчёт (ТН)'!$A:$A,CU$15,'Расчёт (ТН)'!$AU:$AU)</f>
        <v>0</v>
      </c>
      <c r="CV46" s="106">
        <f>SUMIF('Расчёт (ТН)'!$A:$A,CV$15,'Расчёт (ТН)'!$AU:$AU)</f>
        <v>0</v>
      </c>
      <c r="CW46" s="106">
        <f>SUMIF('Расчёт (ТН)'!$A:$A,CW$15,'Расчёт (ТН)'!$AU:$AU)</f>
        <v>0</v>
      </c>
      <c r="CX46" s="106">
        <f>SUMIF('Расчёт (ТН)'!$A:$A,CX$15,'Расчёт (ТН)'!$AU:$AU)</f>
        <v>0</v>
      </c>
      <c r="CY46" s="106">
        <f>SUMIF('Расчёт (ТН)'!$A:$A,CY$15,'Расчёт (ТН)'!$AU:$AU)</f>
        <v>0</v>
      </c>
      <c r="CZ46" s="106">
        <f>SUMIF('Расчёт (ТН)'!$A:$A,CZ$15,'Расчёт (ТН)'!$AU:$AU)</f>
        <v>0</v>
      </c>
      <c r="DA46" s="106">
        <f>SUMIF('Расчёт (ТН)'!$A:$A,DA$15,'Расчёт (ТН)'!$AU:$AU)</f>
        <v>0</v>
      </c>
      <c r="DB46" s="106">
        <f>SUMIF('Расчёт (ТН)'!$A:$A,DB$15,'Расчёт (ТН)'!$AU:$AU)</f>
        <v>0</v>
      </c>
      <c r="DC46" s="106">
        <f>SUMIF('Расчёт (ТН)'!$A:$A,DC$15,'Расчёт (ТН)'!$AU:$AU)</f>
        <v>0</v>
      </c>
      <c r="DD46" s="106">
        <f>SUMIF('Расчёт (ТН)'!$A:$A,DD$15,'Расчёт (ТН)'!$AU:$AU)</f>
        <v>0</v>
      </c>
      <c r="DE46" s="106">
        <f>SUMIF('Расчёт (ТН)'!$A:$A,DE$15,'Расчёт (ТН)'!$AU:$AU)</f>
        <v>0</v>
      </c>
      <c r="DF46" s="106">
        <f>SUMIF('Расчёт (ТН)'!$A:$A,DF$15,'Расчёт (ТН)'!$AU:$AU)</f>
        <v>0</v>
      </c>
      <c r="DG46" s="106">
        <f>SUMIF('Расчёт (ТН)'!$A:$A,DG$15,'Расчёт (ТН)'!$AU:$AU)</f>
        <v>0</v>
      </c>
      <c r="DH46" s="106">
        <f>SUMIF('Расчёт (ТН)'!$A:$A,DH$15,'Расчёт (ТН)'!$AU:$AU)</f>
        <v>0</v>
      </c>
      <c r="DI46" s="106">
        <f>SUMIF('Расчёт (ТН)'!$A:$A,DI$15,'Расчёт (ТН)'!$AU:$AU)</f>
        <v>0</v>
      </c>
      <c r="DJ46" s="106">
        <f>SUMIF('Расчёт (ТН)'!$A:$A,DJ$15,'Расчёт (ТН)'!$AU:$AU)</f>
        <v>0</v>
      </c>
      <c r="DK46" s="106">
        <f>SUMIF('Расчёт (ТН)'!$A:$A,DK$15,'Расчёт (ТН)'!$AU:$AU)</f>
        <v>0</v>
      </c>
      <c r="DL46" s="106">
        <f>SUMIF('Расчёт (ТН)'!$A:$A,DL$15,'Расчёт (ТН)'!$AU:$AU)</f>
        <v>0</v>
      </c>
      <c r="DM46" s="106">
        <f>SUMIF('Расчёт (ТН)'!$A:$A,DM$15,'Расчёт (ТН)'!$AU:$AU)</f>
        <v>0</v>
      </c>
      <c r="DN46" s="106">
        <f>SUMIF('Расчёт (ТН)'!$A:$A,DN$15,'Расчёт (ТН)'!$AU:$AU)</f>
        <v>0</v>
      </c>
      <c r="DO46" s="106">
        <f>SUMIF('Расчёт (ТН)'!$A:$A,DO$15,'Расчёт (ТН)'!$AU:$AU)</f>
        <v>0</v>
      </c>
      <c r="DP46" s="106">
        <f>SUMIF('Расчёт (ТН)'!$A:$A,DP$15,'Расчёт (ТН)'!$AU:$AU)</f>
        <v>0</v>
      </c>
      <c r="DQ46" s="106">
        <f>SUMIF('Расчёт (ТН)'!$A:$A,DQ$15,'Расчёт (ТН)'!$AU:$AU)</f>
        <v>0</v>
      </c>
      <c r="DR46" s="106">
        <f>SUMIF('Расчёт (ТН)'!$A:$A,DR$15,'Расчёт (ТН)'!$AU:$AU)</f>
        <v>0</v>
      </c>
    </row>
    <row r="47" spans="1:122" s="171" customFormat="1" outlineLevel="1">
      <c r="A47" s="95"/>
      <c r="B47" s="96"/>
      <c r="C47" s="97"/>
      <c r="D47" s="97"/>
      <c r="E47" s="97"/>
      <c r="F47" s="97"/>
      <c r="G47" s="97"/>
      <c r="H47" s="97"/>
      <c r="I47" s="97"/>
      <c r="J47" s="97"/>
      <c r="K47" s="97"/>
      <c r="L47" s="97"/>
      <c r="M47" s="172"/>
      <c r="N47" s="172"/>
      <c r="O47" s="172"/>
      <c r="P47" s="172"/>
      <c r="Q47" s="172"/>
      <c r="R47" s="172"/>
      <c r="S47" s="172"/>
      <c r="T47" s="172"/>
      <c r="U47" s="172"/>
      <c r="V47" s="172"/>
      <c r="W47" s="172"/>
      <c r="X47" s="172"/>
      <c r="Y47" s="172"/>
      <c r="Z47" s="172"/>
      <c r="AA47" s="172"/>
      <c r="AB47" s="172"/>
      <c r="AC47" s="172"/>
      <c r="AD47" s="172"/>
      <c r="AE47" s="172"/>
      <c r="AF47" s="172"/>
      <c r="AG47" s="172"/>
      <c r="AH47" s="172"/>
      <c r="AI47" s="172"/>
      <c r="AJ47" s="172"/>
      <c r="AK47" s="172"/>
      <c r="AL47" s="172"/>
      <c r="AM47" s="172"/>
      <c r="AN47" s="172"/>
      <c r="AO47" s="172"/>
      <c r="AP47" s="172"/>
      <c r="AQ47" s="172"/>
      <c r="AR47" s="172"/>
      <c r="AS47" s="172"/>
      <c r="AT47" s="172"/>
      <c r="AU47" s="172"/>
      <c r="AV47" s="172"/>
      <c r="AW47" s="172"/>
      <c r="AX47" s="172"/>
      <c r="AY47" s="172"/>
      <c r="AZ47" s="172"/>
      <c r="BA47" s="172"/>
      <c r="BB47" s="172"/>
      <c r="BC47" s="172"/>
      <c r="BD47" s="172"/>
      <c r="BE47" s="172"/>
      <c r="BF47" s="172"/>
      <c r="BG47" s="172"/>
      <c r="BH47" s="172"/>
      <c r="BI47" s="172"/>
      <c r="BJ47" s="172"/>
      <c r="BK47" s="172"/>
      <c r="BL47" s="172"/>
      <c r="BM47" s="172"/>
      <c r="BN47" s="172"/>
      <c r="BO47" s="172"/>
      <c r="BP47" s="172"/>
      <c r="BQ47" s="172"/>
      <c r="BR47" s="172"/>
      <c r="BS47" s="172"/>
      <c r="BT47" s="172"/>
      <c r="BU47" s="172"/>
      <c r="BV47" s="172"/>
      <c r="BW47" s="172"/>
      <c r="BX47" s="172"/>
      <c r="BY47" s="172"/>
      <c r="BZ47" s="172"/>
      <c r="CA47" s="172"/>
      <c r="CB47" s="172"/>
      <c r="CC47" s="172"/>
      <c r="CD47" s="172"/>
      <c r="CE47" s="172"/>
      <c r="CF47" s="172"/>
      <c r="CG47" s="172"/>
      <c r="CH47" s="172"/>
      <c r="CI47" s="172"/>
      <c r="CJ47" s="172"/>
      <c r="CK47" s="172"/>
      <c r="CL47" s="172"/>
      <c r="CM47" s="172"/>
      <c r="CN47" s="172"/>
      <c r="CO47" s="172"/>
      <c r="CP47" s="172"/>
      <c r="CQ47" s="172"/>
      <c r="CR47" s="172"/>
      <c r="CS47" s="172"/>
      <c r="CT47" s="172"/>
      <c r="CU47" s="172"/>
      <c r="CV47" s="172"/>
      <c r="CW47" s="172"/>
      <c r="CX47" s="172"/>
      <c r="CY47" s="172"/>
      <c r="CZ47" s="172"/>
      <c r="DA47" s="172"/>
      <c r="DB47" s="172"/>
      <c r="DC47" s="172"/>
      <c r="DD47" s="172"/>
      <c r="DE47" s="172"/>
      <c r="DF47" s="172"/>
      <c r="DG47" s="172"/>
      <c r="DH47" s="172"/>
      <c r="DI47" s="172"/>
      <c r="DJ47" s="172"/>
      <c r="DK47" s="172"/>
      <c r="DL47" s="172"/>
      <c r="DM47" s="172"/>
      <c r="DN47" s="172"/>
      <c r="DO47" s="172"/>
      <c r="DP47" s="172"/>
      <c r="DQ47" s="172"/>
      <c r="DR47" s="172"/>
    </row>
    <row r="48" spans="1:122" s="77" customFormat="1" outlineLevel="1">
      <c r="A48" s="244" t="s">
        <v>124</v>
      </c>
      <c r="B48" s="244" t="s">
        <v>111</v>
      </c>
      <c r="C48" s="245">
        <f>C51+C54</f>
        <v>0</v>
      </c>
      <c r="D48" s="245">
        <f t="shared" ref="D48:AL48" si="121">D51+D54</f>
        <v>0</v>
      </c>
      <c r="E48" s="245">
        <f t="shared" si="121"/>
        <v>0</v>
      </c>
      <c r="F48" s="245">
        <f t="shared" si="121"/>
        <v>0</v>
      </c>
      <c r="G48" s="245">
        <f t="shared" si="121"/>
        <v>0</v>
      </c>
      <c r="H48" s="245">
        <f t="shared" si="121"/>
        <v>0</v>
      </c>
      <c r="I48" s="245">
        <f t="shared" si="121"/>
        <v>0</v>
      </c>
      <c r="J48" s="245">
        <f t="shared" si="121"/>
        <v>0</v>
      </c>
      <c r="K48" s="245">
        <f t="shared" si="121"/>
        <v>0</v>
      </c>
      <c r="L48" s="245">
        <f t="shared" si="121"/>
        <v>0</v>
      </c>
      <c r="M48" s="245">
        <f t="shared" si="121"/>
        <v>0</v>
      </c>
      <c r="N48" s="245">
        <f t="shared" si="121"/>
        <v>0</v>
      </c>
      <c r="O48" s="245">
        <f t="shared" si="121"/>
        <v>0</v>
      </c>
      <c r="P48" s="245">
        <f t="shared" si="121"/>
        <v>0</v>
      </c>
      <c r="Q48" s="245">
        <f t="shared" si="121"/>
        <v>0</v>
      </c>
      <c r="R48" s="245">
        <f t="shared" si="121"/>
        <v>0</v>
      </c>
      <c r="S48" s="245">
        <f t="shared" si="121"/>
        <v>0</v>
      </c>
      <c r="T48" s="245">
        <f t="shared" si="121"/>
        <v>0</v>
      </c>
      <c r="U48" s="245">
        <f t="shared" si="121"/>
        <v>0</v>
      </c>
      <c r="V48" s="245">
        <f t="shared" si="121"/>
        <v>0</v>
      </c>
      <c r="W48" s="245">
        <f t="shared" si="121"/>
        <v>0</v>
      </c>
      <c r="X48" s="245">
        <f t="shared" si="121"/>
        <v>0</v>
      </c>
      <c r="Y48" s="245">
        <f t="shared" si="121"/>
        <v>0</v>
      </c>
      <c r="Z48" s="245">
        <f t="shared" si="121"/>
        <v>0</v>
      </c>
      <c r="AA48" s="245">
        <f t="shared" si="121"/>
        <v>0</v>
      </c>
      <c r="AB48" s="245">
        <f t="shared" si="121"/>
        <v>0</v>
      </c>
      <c r="AC48" s="245">
        <f t="shared" si="121"/>
        <v>0</v>
      </c>
      <c r="AD48" s="245">
        <f t="shared" si="121"/>
        <v>0</v>
      </c>
      <c r="AE48" s="245">
        <f t="shared" si="121"/>
        <v>0</v>
      </c>
      <c r="AF48" s="245">
        <f t="shared" si="121"/>
        <v>0</v>
      </c>
      <c r="AG48" s="245">
        <f t="shared" si="121"/>
        <v>0</v>
      </c>
      <c r="AH48" s="245">
        <f t="shared" si="121"/>
        <v>0</v>
      </c>
      <c r="AI48" s="245">
        <f t="shared" si="121"/>
        <v>0</v>
      </c>
      <c r="AJ48" s="245">
        <f t="shared" si="121"/>
        <v>0</v>
      </c>
      <c r="AK48" s="245">
        <f t="shared" si="121"/>
        <v>0</v>
      </c>
      <c r="AL48" s="245">
        <f t="shared" si="121"/>
        <v>0</v>
      </c>
      <c r="AM48" s="245">
        <f t="shared" ref="AM48:BD48" si="122">AM51+AM54</f>
        <v>0</v>
      </c>
      <c r="AN48" s="245">
        <f t="shared" si="122"/>
        <v>0</v>
      </c>
      <c r="AO48" s="245">
        <f t="shared" si="122"/>
        <v>0</v>
      </c>
      <c r="AP48" s="245">
        <f t="shared" si="122"/>
        <v>0</v>
      </c>
      <c r="AQ48" s="245">
        <f t="shared" si="122"/>
        <v>0</v>
      </c>
      <c r="AR48" s="245">
        <f t="shared" si="122"/>
        <v>0</v>
      </c>
      <c r="AS48" s="245">
        <f t="shared" si="122"/>
        <v>0</v>
      </c>
      <c r="AT48" s="245">
        <f t="shared" si="122"/>
        <v>0</v>
      </c>
      <c r="AU48" s="245">
        <f t="shared" si="122"/>
        <v>0</v>
      </c>
      <c r="AV48" s="245">
        <f t="shared" si="122"/>
        <v>0</v>
      </c>
      <c r="AW48" s="245">
        <f t="shared" si="122"/>
        <v>0</v>
      </c>
      <c r="AX48" s="245">
        <f t="shared" si="122"/>
        <v>0</v>
      </c>
      <c r="AY48" s="245">
        <f t="shared" si="122"/>
        <v>0</v>
      </c>
      <c r="AZ48" s="245">
        <f t="shared" si="122"/>
        <v>0</v>
      </c>
      <c r="BA48" s="245">
        <f t="shared" si="122"/>
        <v>0</v>
      </c>
      <c r="BB48" s="245">
        <f t="shared" si="122"/>
        <v>0</v>
      </c>
      <c r="BC48" s="245">
        <f t="shared" si="122"/>
        <v>0</v>
      </c>
      <c r="BD48" s="245">
        <f t="shared" si="122"/>
        <v>0</v>
      </c>
      <c r="BE48" s="245">
        <f t="shared" ref="BE48:DN48" si="123">BE51+BE54</f>
        <v>0</v>
      </c>
      <c r="BF48" s="245">
        <f t="shared" si="123"/>
        <v>0</v>
      </c>
      <c r="BG48" s="245">
        <f t="shared" si="123"/>
        <v>0</v>
      </c>
      <c r="BH48" s="245">
        <f t="shared" si="123"/>
        <v>0</v>
      </c>
      <c r="BI48" s="245">
        <f t="shared" si="123"/>
        <v>0</v>
      </c>
      <c r="BJ48" s="245">
        <f t="shared" si="123"/>
        <v>0</v>
      </c>
      <c r="BK48" s="245">
        <f t="shared" si="123"/>
        <v>0</v>
      </c>
      <c r="BL48" s="245">
        <f t="shared" si="123"/>
        <v>0</v>
      </c>
      <c r="BM48" s="245">
        <f t="shared" si="123"/>
        <v>0</v>
      </c>
      <c r="BN48" s="245">
        <f t="shared" si="123"/>
        <v>0</v>
      </c>
      <c r="BO48" s="245">
        <f t="shared" si="123"/>
        <v>0</v>
      </c>
      <c r="BP48" s="245">
        <f t="shared" si="123"/>
        <v>0</v>
      </c>
      <c r="BQ48" s="245">
        <f t="shared" si="123"/>
        <v>0</v>
      </c>
      <c r="BR48" s="245">
        <f t="shared" si="123"/>
        <v>0</v>
      </c>
      <c r="BS48" s="245">
        <f t="shared" si="123"/>
        <v>0</v>
      </c>
      <c r="BT48" s="245">
        <f t="shared" si="123"/>
        <v>0</v>
      </c>
      <c r="BU48" s="245">
        <f t="shared" si="123"/>
        <v>0</v>
      </c>
      <c r="BV48" s="245">
        <f t="shared" si="123"/>
        <v>0</v>
      </c>
      <c r="BW48" s="245">
        <f t="shared" si="123"/>
        <v>0</v>
      </c>
      <c r="BX48" s="245">
        <f t="shared" si="123"/>
        <v>0</v>
      </c>
      <c r="BY48" s="245">
        <f t="shared" si="123"/>
        <v>0</v>
      </c>
      <c r="BZ48" s="245">
        <f t="shared" si="123"/>
        <v>0</v>
      </c>
      <c r="CA48" s="245">
        <f t="shared" si="123"/>
        <v>0</v>
      </c>
      <c r="CB48" s="245">
        <f t="shared" si="123"/>
        <v>0</v>
      </c>
      <c r="CC48" s="245">
        <f t="shared" si="123"/>
        <v>0</v>
      </c>
      <c r="CD48" s="245">
        <f t="shared" si="123"/>
        <v>0</v>
      </c>
      <c r="CE48" s="245">
        <f t="shared" si="123"/>
        <v>0</v>
      </c>
      <c r="CF48" s="245">
        <f t="shared" si="123"/>
        <v>0</v>
      </c>
      <c r="CG48" s="245">
        <f t="shared" si="123"/>
        <v>0</v>
      </c>
      <c r="CH48" s="245">
        <f t="shared" si="123"/>
        <v>0</v>
      </c>
      <c r="CI48" s="245">
        <f t="shared" si="123"/>
        <v>0</v>
      </c>
      <c r="CJ48" s="245">
        <f t="shared" si="123"/>
        <v>0</v>
      </c>
      <c r="CK48" s="245">
        <f t="shared" si="123"/>
        <v>0</v>
      </c>
      <c r="CL48" s="245">
        <f t="shared" si="123"/>
        <v>0</v>
      </c>
      <c r="CM48" s="245">
        <f t="shared" si="123"/>
        <v>0</v>
      </c>
      <c r="CN48" s="245">
        <f t="shared" si="123"/>
        <v>0</v>
      </c>
      <c r="CO48" s="245">
        <f t="shared" si="123"/>
        <v>0</v>
      </c>
      <c r="CP48" s="245">
        <f t="shared" si="123"/>
        <v>0</v>
      </c>
      <c r="CQ48" s="245">
        <f t="shared" si="123"/>
        <v>0</v>
      </c>
      <c r="CR48" s="245">
        <f t="shared" si="123"/>
        <v>0</v>
      </c>
      <c r="CS48" s="245">
        <f t="shared" si="123"/>
        <v>0</v>
      </c>
      <c r="CT48" s="245">
        <f t="shared" si="123"/>
        <v>0</v>
      </c>
      <c r="CU48" s="245">
        <f t="shared" si="123"/>
        <v>0</v>
      </c>
      <c r="CV48" s="245">
        <f t="shared" si="123"/>
        <v>0</v>
      </c>
      <c r="CW48" s="245">
        <f t="shared" si="123"/>
        <v>0</v>
      </c>
      <c r="CX48" s="245">
        <f t="shared" si="123"/>
        <v>0</v>
      </c>
      <c r="CY48" s="245">
        <f t="shared" si="123"/>
        <v>0</v>
      </c>
      <c r="CZ48" s="245">
        <f t="shared" si="123"/>
        <v>0</v>
      </c>
      <c r="DA48" s="245">
        <f t="shared" si="123"/>
        <v>0</v>
      </c>
      <c r="DB48" s="245">
        <f t="shared" si="123"/>
        <v>0</v>
      </c>
      <c r="DC48" s="245">
        <f t="shared" si="123"/>
        <v>0</v>
      </c>
      <c r="DD48" s="245">
        <f t="shared" si="123"/>
        <v>0</v>
      </c>
      <c r="DE48" s="245">
        <f t="shared" si="123"/>
        <v>0</v>
      </c>
      <c r="DF48" s="245">
        <f t="shared" si="123"/>
        <v>0</v>
      </c>
      <c r="DG48" s="245">
        <f t="shared" si="123"/>
        <v>0</v>
      </c>
      <c r="DH48" s="245">
        <f t="shared" si="123"/>
        <v>0</v>
      </c>
      <c r="DI48" s="245">
        <f t="shared" si="123"/>
        <v>0</v>
      </c>
      <c r="DJ48" s="245">
        <f t="shared" si="123"/>
        <v>0</v>
      </c>
      <c r="DK48" s="245">
        <f t="shared" si="123"/>
        <v>0</v>
      </c>
      <c r="DL48" s="245">
        <f t="shared" si="123"/>
        <v>0</v>
      </c>
      <c r="DM48" s="245">
        <f t="shared" si="123"/>
        <v>0</v>
      </c>
      <c r="DN48" s="245">
        <f t="shared" si="123"/>
        <v>0</v>
      </c>
      <c r="DO48" s="245">
        <f t="shared" ref="DO48:DR48" si="124">DO51+DO54</f>
        <v>0</v>
      </c>
      <c r="DP48" s="245">
        <f t="shared" si="124"/>
        <v>0</v>
      </c>
      <c r="DQ48" s="245">
        <f t="shared" si="124"/>
        <v>0</v>
      </c>
      <c r="DR48" s="245">
        <f t="shared" si="124"/>
        <v>0</v>
      </c>
    </row>
    <row r="49" spans="1:122" s="77" customFormat="1" outlineLevel="1">
      <c r="A49" s="244" t="s">
        <v>124</v>
      </c>
      <c r="B49" s="244" t="s">
        <v>112</v>
      </c>
      <c r="C49" s="245" t="e">
        <f>(C52+C55)/2</f>
        <v>#N/A</v>
      </c>
      <c r="D49" s="245" t="e">
        <f t="shared" ref="D49:AL49" si="125">(D52+D55)/2</f>
        <v>#N/A</v>
      </c>
      <c r="E49" s="245" t="e">
        <f t="shared" si="125"/>
        <v>#N/A</v>
      </c>
      <c r="F49" s="245" t="e">
        <f t="shared" si="125"/>
        <v>#N/A</v>
      </c>
      <c r="G49" s="245" t="e">
        <f t="shared" si="125"/>
        <v>#N/A</v>
      </c>
      <c r="H49" s="245" t="e">
        <f t="shared" si="125"/>
        <v>#N/A</v>
      </c>
      <c r="I49" s="245" t="e">
        <f t="shared" si="125"/>
        <v>#N/A</v>
      </c>
      <c r="J49" s="245" t="e">
        <f t="shared" si="125"/>
        <v>#N/A</v>
      </c>
      <c r="K49" s="245" t="e">
        <f t="shared" si="125"/>
        <v>#N/A</v>
      </c>
      <c r="L49" s="245" t="e">
        <f t="shared" si="125"/>
        <v>#N/A</v>
      </c>
      <c r="M49" s="245" t="e">
        <f t="shared" si="125"/>
        <v>#N/A</v>
      </c>
      <c r="N49" s="245" t="e">
        <f t="shared" si="125"/>
        <v>#N/A</v>
      </c>
      <c r="O49" s="245" t="e">
        <f t="shared" si="125"/>
        <v>#N/A</v>
      </c>
      <c r="P49" s="245" t="e">
        <f t="shared" si="125"/>
        <v>#N/A</v>
      </c>
      <c r="Q49" s="245" t="e">
        <f t="shared" si="125"/>
        <v>#N/A</v>
      </c>
      <c r="R49" s="245" t="e">
        <f t="shared" si="125"/>
        <v>#N/A</v>
      </c>
      <c r="S49" s="245" t="e">
        <f t="shared" si="125"/>
        <v>#N/A</v>
      </c>
      <c r="T49" s="245" t="e">
        <f t="shared" si="125"/>
        <v>#N/A</v>
      </c>
      <c r="U49" s="245" t="e">
        <f t="shared" si="125"/>
        <v>#N/A</v>
      </c>
      <c r="V49" s="245" t="e">
        <f t="shared" si="125"/>
        <v>#N/A</v>
      </c>
      <c r="W49" s="245" t="e">
        <f t="shared" si="125"/>
        <v>#N/A</v>
      </c>
      <c r="X49" s="245" t="e">
        <f t="shared" si="125"/>
        <v>#N/A</v>
      </c>
      <c r="Y49" s="245" t="e">
        <f t="shared" si="125"/>
        <v>#N/A</v>
      </c>
      <c r="Z49" s="245" t="e">
        <f t="shared" si="125"/>
        <v>#N/A</v>
      </c>
      <c r="AA49" s="245" t="e">
        <f t="shared" si="125"/>
        <v>#N/A</v>
      </c>
      <c r="AB49" s="245" t="e">
        <f t="shared" si="125"/>
        <v>#N/A</v>
      </c>
      <c r="AC49" s="245" t="e">
        <f t="shared" si="125"/>
        <v>#N/A</v>
      </c>
      <c r="AD49" s="245" t="e">
        <f t="shared" si="125"/>
        <v>#N/A</v>
      </c>
      <c r="AE49" s="245" t="e">
        <f t="shared" si="125"/>
        <v>#N/A</v>
      </c>
      <c r="AF49" s="245" t="e">
        <f t="shared" si="125"/>
        <v>#N/A</v>
      </c>
      <c r="AG49" s="245" t="e">
        <f t="shared" si="125"/>
        <v>#N/A</v>
      </c>
      <c r="AH49" s="245" t="e">
        <f t="shared" si="125"/>
        <v>#N/A</v>
      </c>
      <c r="AI49" s="245" t="e">
        <f t="shared" si="125"/>
        <v>#N/A</v>
      </c>
      <c r="AJ49" s="245" t="e">
        <f t="shared" si="125"/>
        <v>#N/A</v>
      </c>
      <c r="AK49" s="245" t="e">
        <f t="shared" si="125"/>
        <v>#N/A</v>
      </c>
      <c r="AL49" s="245" t="e">
        <f t="shared" si="125"/>
        <v>#N/A</v>
      </c>
      <c r="AM49" s="245" t="e">
        <f t="shared" ref="AM49:BD49" si="126">(AM52+AM55)/2</f>
        <v>#N/A</v>
      </c>
      <c r="AN49" s="245" t="e">
        <f t="shared" si="126"/>
        <v>#N/A</v>
      </c>
      <c r="AO49" s="245" t="e">
        <f t="shared" si="126"/>
        <v>#N/A</v>
      </c>
      <c r="AP49" s="245" t="e">
        <f t="shared" si="126"/>
        <v>#N/A</v>
      </c>
      <c r="AQ49" s="245" t="e">
        <f t="shared" si="126"/>
        <v>#N/A</v>
      </c>
      <c r="AR49" s="245" t="e">
        <f t="shared" si="126"/>
        <v>#N/A</v>
      </c>
      <c r="AS49" s="245" t="e">
        <f t="shared" si="126"/>
        <v>#N/A</v>
      </c>
      <c r="AT49" s="245" t="e">
        <f t="shared" si="126"/>
        <v>#N/A</v>
      </c>
      <c r="AU49" s="245" t="e">
        <f t="shared" si="126"/>
        <v>#N/A</v>
      </c>
      <c r="AV49" s="245" t="e">
        <f t="shared" si="126"/>
        <v>#N/A</v>
      </c>
      <c r="AW49" s="245" t="e">
        <f t="shared" si="126"/>
        <v>#N/A</v>
      </c>
      <c r="AX49" s="245" t="e">
        <f t="shared" si="126"/>
        <v>#N/A</v>
      </c>
      <c r="AY49" s="245" t="e">
        <f t="shared" si="126"/>
        <v>#N/A</v>
      </c>
      <c r="AZ49" s="245" t="e">
        <f t="shared" si="126"/>
        <v>#N/A</v>
      </c>
      <c r="BA49" s="245" t="e">
        <f t="shared" si="126"/>
        <v>#N/A</v>
      </c>
      <c r="BB49" s="245" t="e">
        <f t="shared" si="126"/>
        <v>#N/A</v>
      </c>
      <c r="BC49" s="245" t="e">
        <f t="shared" si="126"/>
        <v>#N/A</v>
      </c>
      <c r="BD49" s="245" t="e">
        <f t="shared" si="126"/>
        <v>#N/A</v>
      </c>
      <c r="BE49" s="245" t="e">
        <f t="shared" ref="BE49:DN49" si="127">(BE52+BE55)/2</f>
        <v>#N/A</v>
      </c>
      <c r="BF49" s="245" t="e">
        <f t="shared" si="127"/>
        <v>#N/A</v>
      </c>
      <c r="BG49" s="245" t="e">
        <f t="shared" si="127"/>
        <v>#N/A</v>
      </c>
      <c r="BH49" s="245" t="e">
        <f t="shared" si="127"/>
        <v>#N/A</v>
      </c>
      <c r="BI49" s="245" t="e">
        <f t="shared" si="127"/>
        <v>#N/A</v>
      </c>
      <c r="BJ49" s="245" t="e">
        <f t="shared" si="127"/>
        <v>#N/A</v>
      </c>
      <c r="BK49" s="245" t="e">
        <f t="shared" si="127"/>
        <v>#N/A</v>
      </c>
      <c r="BL49" s="245" t="e">
        <f t="shared" si="127"/>
        <v>#N/A</v>
      </c>
      <c r="BM49" s="245" t="e">
        <f t="shared" si="127"/>
        <v>#N/A</v>
      </c>
      <c r="BN49" s="245" t="e">
        <f t="shared" si="127"/>
        <v>#N/A</v>
      </c>
      <c r="BO49" s="245" t="e">
        <f t="shared" si="127"/>
        <v>#N/A</v>
      </c>
      <c r="BP49" s="245" t="e">
        <f t="shared" si="127"/>
        <v>#N/A</v>
      </c>
      <c r="BQ49" s="245" t="e">
        <f t="shared" si="127"/>
        <v>#N/A</v>
      </c>
      <c r="BR49" s="245" t="e">
        <f t="shared" si="127"/>
        <v>#N/A</v>
      </c>
      <c r="BS49" s="245" t="e">
        <f t="shared" si="127"/>
        <v>#N/A</v>
      </c>
      <c r="BT49" s="245" t="e">
        <f t="shared" si="127"/>
        <v>#N/A</v>
      </c>
      <c r="BU49" s="245" t="e">
        <f t="shared" si="127"/>
        <v>#N/A</v>
      </c>
      <c r="BV49" s="245" t="e">
        <f t="shared" si="127"/>
        <v>#N/A</v>
      </c>
      <c r="BW49" s="245" t="e">
        <f t="shared" si="127"/>
        <v>#N/A</v>
      </c>
      <c r="BX49" s="245" t="e">
        <f t="shared" si="127"/>
        <v>#N/A</v>
      </c>
      <c r="BY49" s="245" t="e">
        <f t="shared" si="127"/>
        <v>#N/A</v>
      </c>
      <c r="BZ49" s="245" t="e">
        <f t="shared" si="127"/>
        <v>#N/A</v>
      </c>
      <c r="CA49" s="245" t="e">
        <f t="shared" si="127"/>
        <v>#N/A</v>
      </c>
      <c r="CB49" s="245" t="e">
        <f t="shared" si="127"/>
        <v>#N/A</v>
      </c>
      <c r="CC49" s="245" t="e">
        <f t="shared" si="127"/>
        <v>#N/A</v>
      </c>
      <c r="CD49" s="245" t="e">
        <f t="shared" si="127"/>
        <v>#N/A</v>
      </c>
      <c r="CE49" s="245" t="e">
        <f t="shared" si="127"/>
        <v>#N/A</v>
      </c>
      <c r="CF49" s="245" t="e">
        <f t="shared" si="127"/>
        <v>#N/A</v>
      </c>
      <c r="CG49" s="245" t="e">
        <f t="shared" si="127"/>
        <v>#N/A</v>
      </c>
      <c r="CH49" s="245" t="e">
        <f t="shared" si="127"/>
        <v>#N/A</v>
      </c>
      <c r="CI49" s="245" t="e">
        <f t="shared" si="127"/>
        <v>#N/A</v>
      </c>
      <c r="CJ49" s="245" t="e">
        <f t="shared" si="127"/>
        <v>#N/A</v>
      </c>
      <c r="CK49" s="245" t="e">
        <f t="shared" si="127"/>
        <v>#N/A</v>
      </c>
      <c r="CL49" s="245" t="e">
        <f t="shared" si="127"/>
        <v>#N/A</v>
      </c>
      <c r="CM49" s="245" t="e">
        <f t="shared" si="127"/>
        <v>#N/A</v>
      </c>
      <c r="CN49" s="245" t="e">
        <f t="shared" si="127"/>
        <v>#N/A</v>
      </c>
      <c r="CO49" s="245" t="e">
        <f t="shared" si="127"/>
        <v>#N/A</v>
      </c>
      <c r="CP49" s="245" t="e">
        <f t="shared" si="127"/>
        <v>#N/A</v>
      </c>
      <c r="CQ49" s="245" t="e">
        <f t="shared" si="127"/>
        <v>#N/A</v>
      </c>
      <c r="CR49" s="245" t="e">
        <f t="shared" si="127"/>
        <v>#N/A</v>
      </c>
      <c r="CS49" s="245" t="e">
        <f t="shared" si="127"/>
        <v>#N/A</v>
      </c>
      <c r="CT49" s="245" t="e">
        <f t="shared" si="127"/>
        <v>#N/A</v>
      </c>
      <c r="CU49" s="245" t="e">
        <f t="shared" si="127"/>
        <v>#N/A</v>
      </c>
      <c r="CV49" s="245" t="e">
        <f t="shared" si="127"/>
        <v>#N/A</v>
      </c>
      <c r="CW49" s="245" t="e">
        <f t="shared" si="127"/>
        <v>#N/A</v>
      </c>
      <c r="CX49" s="245" t="e">
        <f t="shared" si="127"/>
        <v>#N/A</v>
      </c>
      <c r="CY49" s="245" t="e">
        <f t="shared" si="127"/>
        <v>#N/A</v>
      </c>
      <c r="CZ49" s="245" t="e">
        <f t="shared" si="127"/>
        <v>#N/A</v>
      </c>
      <c r="DA49" s="245" t="e">
        <f t="shared" si="127"/>
        <v>#N/A</v>
      </c>
      <c r="DB49" s="245" t="e">
        <f t="shared" si="127"/>
        <v>#N/A</v>
      </c>
      <c r="DC49" s="245" t="e">
        <f t="shared" si="127"/>
        <v>#N/A</v>
      </c>
      <c r="DD49" s="245" t="e">
        <f t="shared" si="127"/>
        <v>#N/A</v>
      </c>
      <c r="DE49" s="245" t="e">
        <f t="shared" si="127"/>
        <v>#N/A</v>
      </c>
      <c r="DF49" s="245" t="e">
        <f t="shared" si="127"/>
        <v>#N/A</v>
      </c>
      <c r="DG49" s="245" t="e">
        <f t="shared" si="127"/>
        <v>#N/A</v>
      </c>
      <c r="DH49" s="245" t="e">
        <f t="shared" si="127"/>
        <v>#N/A</v>
      </c>
      <c r="DI49" s="245" t="e">
        <f t="shared" si="127"/>
        <v>#N/A</v>
      </c>
      <c r="DJ49" s="245" t="e">
        <f t="shared" si="127"/>
        <v>#N/A</v>
      </c>
      <c r="DK49" s="245" t="e">
        <f t="shared" si="127"/>
        <v>#N/A</v>
      </c>
      <c r="DL49" s="245" t="e">
        <f t="shared" si="127"/>
        <v>#N/A</v>
      </c>
      <c r="DM49" s="245" t="e">
        <f t="shared" si="127"/>
        <v>#N/A</v>
      </c>
      <c r="DN49" s="245" t="e">
        <f t="shared" si="127"/>
        <v>#N/A</v>
      </c>
      <c r="DO49" s="245" t="e">
        <f t="shared" ref="DO49:DR49" si="128">(DO52+DO55)/2</f>
        <v>#N/A</v>
      </c>
      <c r="DP49" s="245" t="e">
        <f t="shared" si="128"/>
        <v>#N/A</v>
      </c>
      <c r="DQ49" s="245" t="e">
        <f t="shared" si="128"/>
        <v>#N/A</v>
      </c>
      <c r="DR49" s="245" t="e">
        <f t="shared" si="128"/>
        <v>#N/A</v>
      </c>
    </row>
    <row r="50" spans="1:122" s="77" customFormat="1" ht="13.8" outlineLevel="1" thickBot="1">
      <c r="A50" s="246" t="s">
        <v>124</v>
      </c>
      <c r="B50" s="246" t="s">
        <v>113</v>
      </c>
      <c r="C50" s="247">
        <f>C53+C56</f>
        <v>0</v>
      </c>
      <c r="D50" s="247">
        <f t="shared" ref="D50:AL50" si="129">D53+D56</f>
        <v>0</v>
      </c>
      <c r="E50" s="247">
        <f t="shared" si="129"/>
        <v>0</v>
      </c>
      <c r="F50" s="247">
        <f t="shared" si="129"/>
        <v>0</v>
      </c>
      <c r="G50" s="247">
        <f t="shared" si="129"/>
        <v>0</v>
      </c>
      <c r="H50" s="247">
        <f t="shared" si="129"/>
        <v>0</v>
      </c>
      <c r="I50" s="247">
        <f t="shared" si="129"/>
        <v>0</v>
      </c>
      <c r="J50" s="247">
        <f t="shared" si="129"/>
        <v>0</v>
      </c>
      <c r="K50" s="247">
        <f t="shared" si="129"/>
        <v>0</v>
      </c>
      <c r="L50" s="247">
        <f t="shared" si="129"/>
        <v>0</v>
      </c>
      <c r="M50" s="247">
        <f t="shared" si="129"/>
        <v>0</v>
      </c>
      <c r="N50" s="247">
        <f t="shared" si="129"/>
        <v>0</v>
      </c>
      <c r="O50" s="247">
        <f t="shared" si="129"/>
        <v>0</v>
      </c>
      <c r="P50" s="247">
        <f t="shared" si="129"/>
        <v>0</v>
      </c>
      <c r="Q50" s="247">
        <f t="shared" si="129"/>
        <v>0</v>
      </c>
      <c r="R50" s="247">
        <f t="shared" si="129"/>
        <v>0</v>
      </c>
      <c r="S50" s="247">
        <f t="shared" si="129"/>
        <v>0</v>
      </c>
      <c r="T50" s="247">
        <f t="shared" si="129"/>
        <v>0</v>
      </c>
      <c r="U50" s="247">
        <f t="shared" si="129"/>
        <v>0</v>
      </c>
      <c r="V50" s="247">
        <f t="shared" si="129"/>
        <v>0</v>
      </c>
      <c r="W50" s="247">
        <f t="shared" si="129"/>
        <v>0</v>
      </c>
      <c r="X50" s="247">
        <f t="shared" si="129"/>
        <v>0</v>
      </c>
      <c r="Y50" s="247">
        <f t="shared" si="129"/>
        <v>0</v>
      </c>
      <c r="Z50" s="247">
        <f t="shared" si="129"/>
        <v>0</v>
      </c>
      <c r="AA50" s="247">
        <f t="shared" si="129"/>
        <v>0</v>
      </c>
      <c r="AB50" s="247">
        <f t="shared" si="129"/>
        <v>0</v>
      </c>
      <c r="AC50" s="247">
        <f t="shared" si="129"/>
        <v>0</v>
      </c>
      <c r="AD50" s="247">
        <f t="shared" si="129"/>
        <v>0</v>
      </c>
      <c r="AE50" s="247">
        <f t="shared" si="129"/>
        <v>0</v>
      </c>
      <c r="AF50" s="247">
        <f t="shared" si="129"/>
        <v>0</v>
      </c>
      <c r="AG50" s="247">
        <f t="shared" si="129"/>
        <v>0</v>
      </c>
      <c r="AH50" s="247">
        <f t="shared" si="129"/>
        <v>0</v>
      </c>
      <c r="AI50" s="247">
        <f t="shared" si="129"/>
        <v>0</v>
      </c>
      <c r="AJ50" s="247">
        <f t="shared" si="129"/>
        <v>0</v>
      </c>
      <c r="AK50" s="247">
        <f t="shared" si="129"/>
        <v>0</v>
      </c>
      <c r="AL50" s="247">
        <f t="shared" si="129"/>
        <v>0</v>
      </c>
      <c r="AM50" s="247">
        <f t="shared" ref="AM50:BD50" si="130">AM53+AM56</f>
        <v>0</v>
      </c>
      <c r="AN50" s="247">
        <f t="shared" si="130"/>
        <v>0</v>
      </c>
      <c r="AO50" s="247">
        <f t="shared" si="130"/>
        <v>0</v>
      </c>
      <c r="AP50" s="247">
        <f t="shared" si="130"/>
        <v>0</v>
      </c>
      <c r="AQ50" s="247">
        <f t="shared" si="130"/>
        <v>0</v>
      </c>
      <c r="AR50" s="247">
        <f t="shared" si="130"/>
        <v>0</v>
      </c>
      <c r="AS50" s="247">
        <f t="shared" si="130"/>
        <v>0</v>
      </c>
      <c r="AT50" s="247">
        <f t="shared" si="130"/>
        <v>0</v>
      </c>
      <c r="AU50" s="247">
        <f t="shared" si="130"/>
        <v>0</v>
      </c>
      <c r="AV50" s="247">
        <f t="shared" si="130"/>
        <v>0</v>
      </c>
      <c r="AW50" s="247">
        <f t="shared" si="130"/>
        <v>0</v>
      </c>
      <c r="AX50" s="247">
        <f t="shared" si="130"/>
        <v>0</v>
      </c>
      <c r="AY50" s="247">
        <f t="shared" si="130"/>
        <v>0</v>
      </c>
      <c r="AZ50" s="247">
        <f t="shared" si="130"/>
        <v>0</v>
      </c>
      <c r="BA50" s="247">
        <f t="shared" si="130"/>
        <v>0</v>
      </c>
      <c r="BB50" s="247">
        <f t="shared" si="130"/>
        <v>0</v>
      </c>
      <c r="BC50" s="247">
        <f t="shared" si="130"/>
        <v>0</v>
      </c>
      <c r="BD50" s="247">
        <f t="shared" si="130"/>
        <v>0</v>
      </c>
      <c r="BE50" s="247">
        <f t="shared" ref="BE50:DN50" si="131">BE53+BE56</f>
        <v>0</v>
      </c>
      <c r="BF50" s="247">
        <f t="shared" si="131"/>
        <v>0</v>
      </c>
      <c r="BG50" s="247">
        <f t="shared" si="131"/>
        <v>0</v>
      </c>
      <c r="BH50" s="247">
        <f t="shared" si="131"/>
        <v>0</v>
      </c>
      <c r="BI50" s="247">
        <f t="shared" si="131"/>
        <v>0</v>
      </c>
      <c r="BJ50" s="247">
        <f t="shared" si="131"/>
        <v>0</v>
      </c>
      <c r="BK50" s="247">
        <f t="shared" si="131"/>
        <v>0</v>
      </c>
      <c r="BL50" s="247">
        <f t="shared" si="131"/>
        <v>0</v>
      </c>
      <c r="BM50" s="247">
        <f t="shared" si="131"/>
        <v>0</v>
      </c>
      <c r="BN50" s="247">
        <f t="shared" si="131"/>
        <v>0</v>
      </c>
      <c r="BO50" s="247">
        <f t="shared" si="131"/>
        <v>0</v>
      </c>
      <c r="BP50" s="247">
        <f t="shared" si="131"/>
        <v>0</v>
      </c>
      <c r="BQ50" s="247">
        <f t="shared" si="131"/>
        <v>0</v>
      </c>
      <c r="BR50" s="247">
        <f t="shared" si="131"/>
        <v>0</v>
      </c>
      <c r="BS50" s="247">
        <f t="shared" si="131"/>
        <v>0</v>
      </c>
      <c r="BT50" s="247">
        <f t="shared" si="131"/>
        <v>0</v>
      </c>
      <c r="BU50" s="247">
        <f t="shared" si="131"/>
        <v>0</v>
      </c>
      <c r="BV50" s="247">
        <f t="shared" si="131"/>
        <v>0</v>
      </c>
      <c r="BW50" s="247">
        <f t="shared" si="131"/>
        <v>0</v>
      </c>
      <c r="BX50" s="247">
        <f t="shared" si="131"/>
        <v>0</v>
      </c>
      <c r="BY50" s="247">
        <f t="shared" si="131"/>
        <v>0</v>
      </c>
      <c r="BZ50" s="247">
        <f t="shared" si="131"/>
        <v>0</v>
      </c>
      <c r="CA50" s="247">
        <f t="shared" si="131"/>
        <v>0</v>
      </c>
      <c r="CB50" s="247">
        <f t="shared" si="131"/>
        <v>0</v>
      </c>
      <c r="CC50" s="247">
        <f t="shared" si="131"/>
        <v>0</v>
      </c>
      <c r="CD50" s="247">
        <f t="shared" si="131"/>
        <v>0</v>
      </c>
      <c r="CE50" s="247">
        <f t="shared" si="131"/>
        <v>0</v>
      </c>
      <c r="CF50" s="247">
        <f t="shared" si="131"/>
        <v>0</v>
      </c>
      <c r="CG50" s="247">
        <f t="shared" si="131"/>
        <v>0</v>
      </c>
      <c r="CH50" s="247">
        <f t="shared" si="131"/>
        <v>0</v>
      </c>
      <c r="CI50" s="247">
        <f t="shared" si="131"/>
        <v>0</v>
      </c>
      <c r="CJ50" s="247">
        <f t="shared" si="131"/>
        <v>0</v>
      </c>
      <c r="CK50" s="247">
        <f t="shared" si="131"/>
        <v>0</v>
      </c>
      <c r="CL50" s="247">
        <f t="shared" si="131"/>
        <v>0</v>
      </c>
      <c r="CM50" s="247">
        <f t="shared" si="131"/>
        <v>0</v>
      </c>
      <c r="CN50" s="247">
        <f t="shared" si="131"/>
        <v>0</v>
      </c>
      <c r="CO50" s="247">
        <f t="shared" si="131"/>
        <v>0</v>
      </c>
      <c r="CP50" s="247">
        <f t="shared" si="131"/>
        <v>0</v>
      </c>
      <c r="CQ50" s="247">
        <f t="shared" si="131"/>
        <v>0</v>
      </c>
      <c r="CR50" s="247">
        <f t="shared" si="131"/>
        <v>0</v>
      </c>
      <c r="CS50" s="247">
        <f t="shared" si="131"/>
        <v>0</v>
      </c>
      <c r="CT50" s="247">
        <f t="shared" si="131"/>
        <v>0</v>
      </c>
      <c r="CU50" s="247">
        <f t="shared" si="131"/>
        <v>0</v>
      </c>
      <c r="CV50" s="247">
        <f t="shared" si="131"/>
        <v>0</v>
      </c>
      <c r="CW50" s="247">
        <f t="shared" si="131"/>
        <v>0</v>
      </c>
      <c r="CX50" s="247">
        <f t="shared" si="131"/>
        <v>0</v>
      </c>
      <c r="CY50" s="247">
        <f t="shared" si="131"/>
        <v>0</v>
      </c>
      <c r="CZ50" s="247">
        <f t="shared" si="131"/>
        <v>0</v>
      </c>
      <c r="DA50" s="247">
        <f t="shared" si="131"/>
        <v>0</v>
      </c>
      <c r="DB50" s="247">
        <f t="shared" si="131"/>
        <v>0</v>
      </c>
      <c r="DC50" s="247">
        <f t="shared" si="131"/>
        <v>0</v>
      </c>
      <c r="DD50" s="247">
        <f t="shared" si="131"/>
        <v>0</v>
      </c>
      <c r="DE50" s="247">
        <f t="shared" si="131"/>
        <v>0</v>
      </c>
      <c r="DF50" s="247">
        <f t="shared" si="131"/>
        <v>0</v>
      </c>
      <c r="DG50" s="247">
        <f t="shared" si="131"/>
        <v>0</v>
      </c>
      <c r="DH50" s="247">
        <f t="shared" si="131"/>
        <v>0</v>
      </c>
      <c r="DI50" s="247">
        <f t="shared" si="131"/>
        <v>0</v>
      </c>
      <c r="DJ50" s="247">
        <f t="shared" si="131"/>
        <v>0</v>
      </c>
      <c r="DK50" s="247">
        <f t="shared" si="131"/>
        <v>0</v>
      </c>
      <c r="DL50" s="247">
        <f t="shared" si="131"/>
        <v>0</v>
      </c>
      <c r="DM50" s="247">
        <f t="shared" si="131"/>
        <v>0</v>
      </c>
      <c r="DN50" s="247">
        <f t="shared" si="131"/>
        <v>0</v>
      </c>
      <c r="DO50" s="247">
        <f t="shared" ref="DO50:DR50" si="132">DO53+DO56</f>
        <v>0</v>
      </c>
      <c r="DP50" s="247">
        <f t="shared" si="132"/>
        <v>0</v>
      </c>
      <c r="DQ50" s="247">
        <f t="shared" si="132"/>
        <v>0</v>
      </c>
      <c r="DR50" s="247">
        <f t="shared" si="132"/>
        <v>0</v>
      </c>
    </row>
    <row r="51" spans="1:122" s="171" customFormat="1" outlineLevel="1">
      <c r="A51" s="248" t="s">
        <v>123</v>
      </c>
      <c r="B51" s="248" t="s">
        <v>111</v>
      </c>
      <c r="C51" s="249">
        <f>SUMIF('Расчёт (кг)'!$A:$A,C$15,'Расчёт (кг)'!$AW:$AW)</f>
        <v>0</v>
      </c>
      <c r="D51" s="249">
        <f>SUMIF('Расчёт (кг)'!$A:$A,D$15,'Расчёт (кг)'!$AW:$AW)</f>
        <v>0</v>
      </c>
      <c r="E51" s="249">
        <f>SUMIF('Расчёт (кг)'!$A:$A,E$15,'Расчёт (кг)'!$AW:$AW)</f>
        <v>0</v>
      </c>
      <c r="F51" s="249">
        <f>SUMIF('Расчёт (кг)'!$A:$A,F$15,'Расчёт (кг)'!$AW:$AW)</f>
        <v>0</v>
      </c>
      <c r="G51" s="249">
        <f>SUMIF('Расчёт (кг)'!$A:$A,G$15,'Расчёт (кг)'!$AW:$AW)</f>
        <v>0</v>
      </c>
      <c r="H51" s="249">
        <f>SUMIF('Расчёт (кг)'!$A:$A,H$15,'Расчёт (кг)'!$AW:$AW)</f>
        <v>0</v>
      </c>
      <c r="I51" s="249">
        <f>SUMIF('Расчёт (кг)'!$A:$A,I$15,'Расчёт (кг)'!$AW:$AW)</f>
        <v>0</v>
      </c>
      <c r="J51" s="249">
        <f>SUMIF('Расчёт (кг)'!$A:$A,J$15,'Расчёт (кг)'!$AW:$AW)</f>
        <v>0</v>
      </c>
      <c r="K51" s="249">
        <f>SUMIF('Расчёт (кг)'!$A:$A,K$15,'Расчёт (кг)'!$AW:$AW)</f>
        <v>0</v>
      </c>
      <c r="L51" s="249">
        <f>SUMIF('Расчёт (кг)'!$A:$A,L$15,'Расчёт (кг)'!$AW:$AW)</f>
        <v>0</v>
      </c>
      <c r="M51" s="249">
        <f>SUMIF('Расчёт (кг)'!$A:$A,M$15,'Расчёт (кг)'!$AW:$AW)</f>
        <v>0</v>
      </c>
      <c r="N51" s="249">
        <f>SUMIF('Расчёт (кг)'!$A:$A,N$15,'Расчёт (кг)'!$AW:$AW)</f>
        <v>0</v>
      </c>
      <c r="O51" s="249">
        <f>SUMIF('Расчёт (кг)'!$A:$A,O$15,'Расчёт (кг)'!$AW:$AW)</f>
        <v>0</v>
      </c>
      <c r="P51" s="249">
        <f>SUMIF('Расчёт (кг)'!$A:$A,P$15,'Расчёт (кг)'!$AW:$AW)</f>
        <v>0</v>
      </c>
      <c r="Q51" s="249">
        <f>SUMIF('Расчёт (кг)'!$A:$A,Q$15,'Расчёт (кг)'!$AW:$AW)</f>
        <v>0</v>
      </c>
      <c r="R51" s="249">
        <f>SUMIF('Расчёт (кг)'!$A:$A,R$15,'Расчёт (кг)'!$AW:$AW)</f>
        <v>0</v>
      </c>
      <c r="S51" s="249">
        <f>SUMIF('Расчёт (кг)'!$A:$A,S$15,'Расчёт (кг)'!$AW:$AW)</f>
        <v>0</v>
      </c>
      <c r="T51" s="249">
        <f>SUMIF('Расчёт (кг)'!$A:$A,T$15,'Расчёт (кг)'!$AW:$AW)</f>
        <v>0</v>
      </c>
      <c r="U51" s="249">
        <f>SUMIF('Расчёт (кг)'!$A:$A,U$15,'Расчёт (кг)'!$AW:$AW)</f>
        <v>0</v>
      </c>
      <c r="V51" s="249">
        <f>SUMIF('Расчёт (кг)'!$A:$A,V$15,'Расчёт (кг)'!$AW:$AW)</f>
        <v>0</v>
      </c>
      <c r="W51" s="249">
        <f>SUMIF('Расчёт (кг)'!$A:$A,W$15,'Расчёт (кг)'!$AW:$AW)</f>
        <v>0</v>
      </c>
      <c r="X51" s="249">
        <f>SUMIF('Расчёт (кг)'!$A:$A,X$15,'Расчёт (кг)'!$AW:$AW)</f>
        <v>0</v>
      </c>
      <c r="Y51" s="249">
        <f>SUMIF('Расчёт (кг)'!$A:$A,Y$15,'Расчёт (кг)'!$AW:$AW)</f>
        <v>0</v>
      </c>
      <c r="Z51" s="249">
        <f>SUMIF('Расчёт (кг)'!$A:$A,Z$15,'Расчёт (кг)'!$AW:$AW)</f>
        <v>0</v>
      </c>
      <c r="AA51" s="249">
        <f>SUMIF('Расчёт (кг)'!$A:$A,AA$15,'Расчёт (кг)'!$AW:$AW)</f>
        <v>0</v>
      </c>
      <c r="AB51" s="249">
        <f>SUMIF('Расчёт (кг)'!$A:$A,AB$15,'Расчёт (кг)'!$AW:$AW)</f>
        <v>0</v>
      </c>
      <c r="AC51" s="249">
        <f>SUMIF('Расчёт (кг)'!$A:$A,AC$15,'Расчёт (кг)'!$AW:$AW)</f>
        <v>0</v>
      </c>
      <c r="AD51" s="249">
        <f>SUMIF('Расчёт (кг)'!$A:$A,AD$15,'Расчёт (кг)'!$AW:$AW)</f>
        <v>0</v>
      </c>
      <c r="AE51" s="249">
        <f>SUMIF('Расчёт (кг)'!$A:$A,AE$15,'Расчёт (кг)'!$AW:$AW)</f>
        <v>0</v>
      </c>
      <c r="AF51" s="249">
        <f>SUMIF('Расчёт (кг)'!$A:$A,AF$15,'Расчёт (кг)'!$AW:$AW)</f>
        <v>0</v>
      </c>
      <c r="AG51" s="249">
        <f>SUMIF('Расчёт (кг)'!$A:$A,AG$15,'Расчёт (кг)'!$AW:$AW)</f>
        <v>0</v>
      </c>
      <c r="AH51" s="249">
        <f>SUMIF('Расчёт (кг)'!$A:$A,AH$15,'Расчёт (кг)'!$AW:$AW)</f>
        <v>0</v>
      </c>
      <c r="AI51" s="249">
        <f>SUMIF('Расчёт (кг)'!$A:$A,AI$15,'Расчёт (кг)'!$AW:$AW)</f>
        <v>0</v>
      </c>
      <c r="AJ51" s="249">
        <f>SUMIF('Расчёт (кг)'!$A:$A,AJ$15,'Расчёт (кг)'!$AW:$AW)</f>
        <v>0</v>
      </c>
      <c r="AK51" s="249">
        <f>SUMIF('Расчёт (кг)'!$A:$A,AK$15,'Расчёт (кг)'!$AW:$AW)</f>
        <v>0</v>
      </c>
      <c r="AL51" s="249">
        <f>SUMIF('Расчёт (кг)'!$A:$A,AL$15,'Расчёт (кг)'!$AW:$AW)</f>
        <v>0</v>
      </c>
      <c r="AM51" s="249">
        <f>SUMIF('Расчёт (кг)'!$A:$A,AM$15,'Расчёт (кг)'!$AW:$AW)</f>
        <v>0</v>
      </c>
      <c r="AN51" s="249">
        <f>SUMIF('Расчёт (кг)'!$A:$A,AN$15,'Расчёт (кг)'!$AW:$AW)</f>
        <v>0</v>
      </c>
      <c r="AO51" s="249">
        <f>SUMIF('Расчёт (кг)'!$A:$A,AO$15,'Расчёт (кг)'!$AW:$AW)</f>
        <v>0</v>
      </c>
      <c r="AP51" s="249">
        <f>SUMIF('Расчёт (кг)'!$A:$A,AP$15,'Расчёт (кг)'!$AW:$AW)</f>
        <v>0</v>
      </c>
      <c r="AQ51" s="249">
        <f>SUMIF('Расчёт (кг)'!$A:$A,AQ$15,'Расчёт (кг)'!$AW:$AW)</f>
        <v>0</v>
      </c>
      <c r="AR51" s="249">
        <f>SUMIF('Расчёт (кг)'!$A:$A,AR$15,'Расчёт (кг)'!$AW:$AW)</f>
        <v>0</v>
      </c>
      <c r="AS51" s="249">
        <f>SUMIF('Расчёт (кг)'!$A:$A,AS$15,'Расчёт (кг)'!$AW:$AW)</f>
        <v>0</v>
      </c>
      <c r="AT51" s="249">
        <f>SUMIF('Расчёт (кг)'!$A:$A,AT$15,'Расчёт (кг)'!$AW:$AW)</f>
        <v>0</v>
      </c>
      <c r="AU51" s="249">
        <f>SUMIF('Расчёт (кг)'!$A:$A,AU$15,'Расчёт (кг)'!$AW:$AW)</f>
        <v>0</v>
      </c>
      <c r="AV51" s="249">
        <f>SUMIF('Расчёт (кг)'!$A:$A,AV$15,'Расчёт (кг)'!$AW:$AW)</f>
        <v>0</v>
      </c>
      <c r="AW51" s="249">
        <f>SUMIF('Расчёт (кг)'!$A:$A,AW$15,'Расчёт (кг)'!$AW:$AW)</f>
        <v>0</v>
      </c>
      <c r="AX51" s="249">
        <f>SUMIF('Расчёт (кг)'!$A:$A,AX$15,'Расчёт (кг)'!$AW:$AW)</f>
        <v>0</v>
      </c>
      <c r="AY51" s="249">
        <f>SUMIF('Расчёт (кг)'!$A:$A,AY$15,'Расчёт (кг)'!$AW:$AW)</f>
        <v>0</v>
      </c>
      <c r="AZ51" s="249">
        <f>SUMIF('Расчёт (кг)'!$A:$A,AZ$15,'Расчёт (кг)'!$AW:$AW)</f>
        <v>0</v>
      </c>
      <c r="BA51" s="249">
        <f>SUMIF('Расчёт (кг)'!$A:$A,BA$15,'Расчёт (кг)'!$AW:$AW)</f>
        <v>0</v>
      </c>
      <c r="BB51" s="249">
        <f>SUMIF('Расчёт (кг)'!$A:$A,BB$15,'Расчёт (кг)'!$AW:$AW)</f>
        <v>0</v>
      </c>
      <c r="BC51" s="249">
        <f>SUMIF('Расчёт (кг)'!$A:$A,BC$15,'Расчёт (кг)'!$AW:$AW)</f>
        <v>0</v>
      </c>
      <c r="BD51" s="249">
        <f>SUMIF('Расчёт (кг)'!$A:$A,BD$15,'Расчёт (кг)'!$AW:$AW)</f>
        <v>0</v>
      </c>
      <c r="BE51" s="249">
        <f>SUMIF('Расчёт (кг)'!$A:$A,BE$15,'Расчёт (кг)'!$AW:$AW)</f>
        <v>0</v>
      </c>
      <c r="BF51" s="249">
        <f>SUMIF('Расчёт (кг)'!$A:$A,BF$15,'Расчёт (кг)'!$AW:$AW)</f>
        <v>0</v>
      </c>
      <c r="BG51" s="249">
        <f>SUMIF('Расчёт (кг)'!$A:$A,BG$15,'Расчёт (кг)'!$AW:$AW)</f>
        <v>0</v>
      </c>
      <c r="BH51" s="249">
        <f>SUMIF('Расчёт (кг)'!$A:$A,BH$15,'Расчёт (кг)'!$AW:$AW)</f>
        <v>0</v>
      </c>
      <c r="BI51" s="249">
        <f>SUMIF('Расчёт (кг)'!$A:$A,BI$15,'Расчёт (кг)'!$AW:$AW)</f>
        <v>0</v>
      </c>
      <c r="BJ51" s="249">
        <f>SUMIF('Расчёт (кг)'!$A:$A,BJ$15,'Расчёт (кг)'!$AW:$AW)</f>
        <v>0</v>
      </c>
      <c r="BK51" s="249">
        <f>SUMIF('Расчёт (кг)'!$A:$A,BK$15,'Расчёт (кг)'!$AW:$AW)</f>
        <v>0</v>
      </c>
      <c r="BL51" s="249">
        <f>SUMIF('Расчёт (кг)'!$A:$A,BL$15,'Расчёт (кг)'!$AW:$AW)</f>
        <v>0</v>
      </c>
      <c r="BM51" s="249">
        <f>SUMIF('Расчёт (кг)'!$A:$A,BM$15,'Расчёт (кг)'!$AW:$AW)</f>
        <v>0</v>
      </c>
      <c r="BN51" s="249">
        <f>SUMIF('Расчёт (кг)'!$A:$A,BN$15,'Расчёт (кг)'!$AW:$AW)</f>
        <v>0</v>
      </c>
      <c r="BO51" s="249">
        <f>SUMIF('Расчёт (кг)'!$A:$A,BO$15,'Расчёт (кг)'!$AW:$AW)</f>
        <v>0</v>
      </c>
      <c r="BP51" s="249">
        <f>SUMIF('Расчёт (кг)'!$A:$A,BP$15,'Расчёт (кг)'!$AW:$AW)</f>
        <v>0</v>
      </c>
      <c r="BQ51" s="249">
        <f>SUMIF('Расчёт (кг)'!$A:$A,BQ$15,'Расчёт (кг)'!$AW:$AW)</f>
        <v>0</v>
      </c>
      <c r="BR51" s="249">
        <f>SUMIF('Расчёт (кг)'!$A:$A,BR$15,'Расчёт (кг)'!$AW:$AW)</f>
        <v>0</v>
      </c>
      <c r="BS51" s="249">
        <f>SUMIF('Расчёт (кг)'!$A:$A,BS$15,'Расчёт (кг)'!$AW:$AW)</f>
        <v>0</v>
      </c>
      <c r="BT51" s="249">
        <f>SUMIF('Расчёт (кг)'!$A:$A,BT$15,'Расчёт (кг)'!$AW:$AW)</f>
        <v>0</v>
      </c>
      <c r="BU51" s="249">
        <f>SUMIF('Расчёт (кг)'!$A:$A,BU$15,'Расчёт (кг)'!$AW:$AW)</f>
        <v>0</v>
      </c>
      <c r="BV51" s="249">
        <f>SUMIF('Расчёт (кг)'!$A:$A,BV$15,'Расчёт (кг)'!$AW:$AW)</f>
        <v>0</v>
      </c>
      <c r="BW51" s="249">
        <f>SUMIF('Расчёт (кг)'!$A:$A,BW$15,'Расчёт (кг)'!$AW:$AW)</f>
        <v>0</v>
      </c>
      <c r="BX51" s="249">
        <f>SUMIF('Расчёт (кг)'!$A:$A,BX$15,'Расчёт (кг)'!$AW:$AW)</f>
        <v>0</v>
      </c>
      <c r="BY51" s="249">
        <f>SUMIF('Расчёт (кг)'!$A:$A,BY$15,'Расчёт (кг)'!$AW:$AW)</f>
        <v>0</v>
      </c>
      <c r="BZ51" s="249">
        <f>SUMIF('Расчёт (кг)'!$A:$A,BZ$15,'Расчёт (кг)'!$AW:$AW)</f>
        <v>0</v>
      </c>
      <c r="CA51" s="249">
        <f>SUMIF('Расчёт (кг)'!$A:$A,CA$15,'Расчёт (кг)'!$AW:$AW)</f>
        <v>0</v>
      </c>
      <c r="CB51" s="249">
        <f>SUMIF('Расчёт (кг)'!$A:$A,CB$15,'Расчёт (кг)'!$AW:$AW)</f>
        <v>0</v>
      </c>
      <c r="CC51" s="249">
        <f>SUMIF('Расчёт (кг)'!$A:$A,CC$15,'Расчёт (кг)'!$AW:$AW)</f>
        <v>0</v>
      </c>
      <c r="CD51" s="249">
        <f>SUMIF('Расчёт (кг)'!$A:$A,CD$15,'Расчёт (кг)'!$AW:$AW)</f>
        <v>0</v>
      </c>
      <c r="CE51" s="249">
        <f>SUMIF('Расчёт (кг)'!$A:$A,CE$15,'Расчёт (кг)'!$AW:$AW)</f>
        <v>0</v>
      </c>
      <c r="CF51" s="249">
        <f>SUMIF('Расчёт (кг)'!$A:$A,CF$15,'Расчёт (кг)'!$AW:$AW)</f>
        <v>0</v>
      </c>
      <c r="CG51" s="249">
        <f>SUMIF('Расчёт (кг)'!$A:$A,CG$15,'Расчёт (кг)'!$AW:$AW)</f>
        <v>0</v>
      </c>
      <c r="CH51" s="249">
        <f>SUMIF('Расчёт (кг)'!$A:$A,CH$15,'Расчёт (кг)'!$AW:$AW)</f>
        <v>0</v>
      </c>
      <c r="CI51" s="249">
        <f>SUMIF('Расчёт (кг)'!$A:$A,CI$15,'Расчёт (кг)'!$AW:$AW)</f>
        <v>0</v>
      </c>
      <c r="CJ51" s="249">
        <f>SUMIF('Расчёт (кг)'!$A:$A,CJ$15,'Расчёт (кг)'!$AW:$AW)</f>
        <v>0</v>
      </c>
      <c r="CK51" s="249">
        <f>SUMIF('Расчёт (кг)'!$A:$A,CK$15,'Расчёт (кг)'!$AW:$AW)</f>
        <v>0</v>
      </c>
      <c r="CL51" s="249">
        <f>SUMIF('Расчёт (кг)'!$A:$A,CL$15,'Расчёт (кг)'!$AW:$AW)</f>
        <v>0</v>
      </c>
      <c r="CM51" s="249">
        <f>SUMIF('Расчёт (кг)'!$A:$A,CM$15,'Расчёт (кг)'!$AW:$AW)</f>
        <v>0</v>
      </c>
      <c r="CN51" s="249">
        <f>SUMIF('Расчёт (кг)'!$A:$A,CN$15,'Расчёт (кг)'!$AW:$AW)</f>
        <v>0</v>
      </c>
      <c r="CO51" s="249">
        <f>SUMIF('Расчёт (кг)'!$A:$A,CO$15,'Расчёт (кг)'!$AW:$AW)</f>
        <v>0</v>
      </c>
      <c r="CP51" s="249">
        <f>SUMIF('Расчёт (кг)'!$A:$A,CP$15,'Расчёт (кг)'!$AW:$AW)</f>
        <v>0</v>
      </c>
      <c r="CQ51" s="249">
        <f>SUMIF('Расчёт (кг)'!$A:$A,CQ$15,'Расчёт (кг)'!$AW:$AW)</f>
        <v>0</v>
      </c>
      <c r="CR51" s="249">
        <f>SUMIF('Расчёт (кг)'!$A:$A,CR$15,'Расчёт (кг)'!$AW:$AW)</f>
        <v>0</v>
      </c>
      <c r="CS51" s="249">
        <f>SUMIF('Расчёт (кг)'!$A:$A,CS$15,'Расчёт (кг)'!$AW:$AW)</f>
        <v>0</v>
      </c>
      <c r="CT51" s="249">
        <f>SUMIF('Расчёт (кг)'!$A:$A,CT$15,'Расчёт (кг)'!$AW:$AW)</f>
        <v>0</v>
      </c>
      <c r="CU51" s="249">
        <f>SUMIF('Расчёт (кг)'!$A:$A,CU$15,'Расчёт (кг)'!$AW:$AW)</f>
        <v>0</v>
      </c>
      <c r="CV51" s="249">
        <f>SUMIF('Расчёт (кг)'!$A:$A,CV$15,'Расчёт (кг)'!$AW:$AW)</f>
        <v>0</v>
      </c>
      <c r="CW51" s="249">
        <f>SUMIF('Расчёт (кг)'!$A:$A,CW$15,'Расчёт (кг)'!$AW:$AW)</f>
        <v>0</v>
      </c>
      <c r="CX51" s="249">
        <f>SUMIF('Расчёт (кг)'!$A:$A,CX$15,'Расчёт (кг)'!$AW:$AW)</f>
        <v>0</v>
      </c>
      <c r="CY51" s="249">
        <f>SUMIF('Расчёт (кг)'!$A:$A,CY$15,'Расчёт (кг)'!$AW:$AW)</f>
        <v>0</v>
      </c>
      <c r="CZ51" s="249">
        <f>SUMIF('Расчёт (кг)'!$A:$A,CZ$15,'Расчёт (кг)'!$AW:$AW)</f>
        <v>0</v>
      </c>
      <c r="DA51" s="249">
        <f>SUMIF('Расчёт (кг)'!$A:$A,DA$15,'Расчёт (кг)'!$AW:$AW)</f>
        <v>0</v>
      </c>
      <c r="DB51" s="249">
        <f>SUMIF('Расчёт (кг)'!$A:$A,DB$15,'Расчёт (кг)'!$AW:$AW)</f>
        <v>0</v>
      </c>
      <c r="DC51" s="249">
        <f>SUMIF('Расчёт (кг)'!$A:$A,DC$15,'Расчёт (кг)'!$AW:$AW)</f>
        <v>0</v>
      </c>
      <c r="DD51" s="249">
        <f>SUMIF('Расчёт (кг)'!$A:$A,DD$15,'Расчёт (кг)'!$AW:$AW)</f>
        <v>0</v>
      </c>
      <c r="DE51" s="249">
        <f>SUMIF('Расчёт (кг)'!$A:$A,DE$15,'Расчёт (кг)'!$AW:$AW)</f>
        <v>0</v>
      </c>
      <c r="DF51" s="249">
        <f>SUMIF('Расчёт (кг)'!$A:$A,DF$15,'Расчёт (кг)'!$AW:$AW)</f>
        <v>0</v>
      </c>
      <c r="DG51" s="249">
        <f>SUMIF('Расчёт (кг)'!$A:$A,DG$15,'Расчёт (кг)'!$AW:$AW)</f>
        <v>0</v>
      </c>
      <c r="DH51" s="249">
        <f>SUMIF('Расчёт (кг)'!$A:$A,DH$15,'Расчёт (кг)'!$AW:$AW)</f>
        <v>0</v>
      </c>
      <c r="DI51" s="249">
        <f>SUMIF('Расчёт (кг)'!$A:$A,DI$15,'Расчёт (кг)'!$AW:$AW)</f>
        <v>0</v>
      </c>
      <c r="DJ51" s="249">
        <f>SUMIF('Расчёт (кг)'!$A:$A,DJ$15,'Расчёт (кг)'!$AW:$AW)</f>
        <v>0</v>
      </c>
      <c r="DK51" s="249">
        <f>SUMIF('Расчёт (кг)'!$A:$A,DK$15,'Расчёт (кг)'!$AW:$AW)</f>
        <v>0</v>
      </c>
      <c r="DL51" s="249">
        <f>SUMIF('Расчёт (кг)'!$A:$A,DL$15,'Расчёт (кг)'!$AW:$AW)</f>
        <v>0</v>
      </c>
      <c r="DM51" s="249">
        <f>SUMIF('Расчёт (кг)'!$A:$A,DM$15,'Расчёт (кг)'!$AW:$AW)</f>
        <v>0</v>
      </c>
      <c r="DN51" s="249">
        <f>SUMIF('Расчёт (кг)'!$A:$A,DN$15,'Расчёт (кг)'!$AW:$AW)</f>
        <v>0</v>
      </c>
      <c r="DO51" s="249">
        <f>SUMIF('Расчёт (кг)'!$A:$A,DO$15,'Расчёт (кг)'!$AW:$AW)</f>
        <v>0</v>
      </c>
      <c r="DP51" s="249">
        <f>SUMIF('Расчёт (кг)'!$A:$A,DP$15,'Расчёт (кг)'!$AW:$AW)</f>
        <v>0</v>
      </c>
      <c r="DQ51" s="249">
        <f>SUMIF('Расчёт (кг)'!$A:$A,DQ$15,'Расчёт (кг)'!$AW:$AW)</f>
        <v>0</v>
      </c>
      <c r="DR51" s="249">
        <f>SUMIF('Расчёт (кг)'!$A:$A,DR$15,'Расчёт (кг)'!$AW:$AW)</f>
        <v>0</v>
      </c>
    </row>
    <row r="52" spans="1:122" s="171" customFormat="1" outlineLevel="1">
      <c r="A52" s="250" t="s">
        <v>123</v>
      </c>
      <c r="B52" s="250" t="s">
        <v>112</v>
      </c>
      <c r="C52" s="251" t="e">
        <f>INDEX(Тарифы!$1:$1048576,MATCH($A52,Тарифы!$A:$A,0),MATCH(VLOOKUP(C$15,'Расчёт (кг)'!$A:$C,3,0),Тарифы!$2:$2,0))*C51</f>
        <v>#N/A</v>
      </c>
      <c r="D52" s="251" t="e">
        <f>INDEX(Тарифы!$1:$1048576,MATCH($A52,Тарифы!$A:$A,0),MATCH(VLOOKUP(D$15,'Расчёт (кг)'!$A:$C,3,0),Тарифы!$2:$2,0))*D51</f>
        <v>#N/A</v>
      </c>
      <c r="E52" s="251" t="e">
        <f>INDEX(Тарифы!$1:$1048576,MATCH($A52,Тарифы!$A:$A,0),MATCH(VLOOKUP(E$15,'Расчёт (кг)'!$A:$C,3,0),Тарифы!$2:$2,0))*E51</f>
        <v>#N/A</v>
      </c>
      <c r="F52" s="251" t="e">
        <f>INDEX(Тарифы!$1:$1048576,MATCH($A52,Тарифы!$A:$A,0),MATCH(VLOOKUP(F$15,'Расчёт (кг)'!$A:$C,3,0),Тарифы!$2:$2,0))*F51</f>
        <v>#N/A</v>
      </c>
      <c r="G52" s="251" t="e">
        <f>INDEX(Тарифы!$1:$1048576,MATCH($A52,Тарифы!$A:$A,0),MATCH(VLOOKUP(G$15,'Расчёт (кг)'!$A:$C,3,0),Тарифы!$2:$2,0))*G51</f>
        <v>#N/A</v>
      </c>
      <c r="H52" s="251" t="e">
        <f>INDEX(Тарифы!$1:$1048576,MATCH($A52,Тарифы!$A:$A,0),MATCH(VLOOKUP(H$15,'Расчёт (кг)'!$A:$C,3,0),Тарифы!$2:$2,0))*H51</f>
        <v>#N/A</v>
      </c>
      <c r="I52" s="251" t="e">
        <f>INDEX(Тарифы!$1:$1048576,MATCH($A52,Тарифы!$A:$A,0),MATCH(VLOOKUP(I$15,'Расчёт (кг)'!$A:$C,3,0),Тарифы!$2:$2,0))*I51</f>
        <v>#N/A</v>
      </c>
      <c r="J52" s="251" t="e">
        <f>INDEX(Тарифы!$1:$1048576,MATCH($A52,Тарифы!$A:$A,0),MATCH(VLOOKUP(J$15,'Расчёт (кг)'!$A:$C,3,0),Тарифы!$2:$2,0))*J51</f>
        <v>#N/A</v>
      </c>
      <c r="K52" s="251" t="e">
        <f>INDEX(Тарифы!$1:$1048576,MATCH($A52,Тарифы!$A:$A,0),MATCH(VLOOKUP(K$15,'Расчёт (кг)'!$A:$C,3,0),Тарифы!$2:$2,0))*K51</f>
        <v>#N/A</v>
      </c>
      <c r="L52" s="251" t="e">
        <f>INDEX(Тарифы!$1:$1048576,MATCH($A52,Тарифы!$A:$A,0),MATCH(VLOOKUP(L$15,'Расчёт (кг)'!$A:$C,3,0),Тарифы!$2:$2,0))*L51</f>
        <v>#N/A</v>
      </c>
      <c r="M52" s="251" t="e">
        <f>INDEX(Тарифы!$1:$1048576,MATCH($A52,Тарифы!$A:$A,0),MATCH(VLOOKUP(M$15,'Расчёт (кг)'!$A:$C,3,0),Тарифы!$2:$2,0))*M51</f>
        <v>#N/A</v>
      </c>
      <c r="N52" s="251" t="e">
        <f>INDEX(Тарифы!$1:$1048576,MATCH($A52,Тарифы!$A:$A,0),MATCH(VLOOKUP(N$15,'Расчёт (кг)'!$A:$C,3,0),Тарифы!$2:$2,0))*N51</f>
        <v>#N/A</v>
      </c>
      <c r="O52" s="251" t="e">
        <f>INDEX(Тарифы!$1:$1048576,MATCH($A52,Тарифы!$A:$A,0),MATCH(VLOOKUP(O$15,'Расчёт (кг)'!$A:$C,3,0),Тарифы!$2:$2,0))*O51</f>
        <v>#N/A</v>
      </c>
      <c r="P52" s="251" t="e">
        <f>INDEX(Тарифы!$1:$1048576,MATCH($A52,Тарифы!$A:$A,0),MATCH(VLOOKUP(P$15,'Расчёт (кг)'!$A:$C,3,0),Тарифы!$2:$2,0))*P51</f>
        <v>#N/A</v>
      </c>
      <c r="Q52" s="251" t="e">
        <f>INDEX(Тарифы!$1:$1048576,MATCH($A52,Тарифы!$A:$A,0),MATCH(VLOOKUP(Q$15,'Расчёт (кг)'!$A:$C,3,0),Тарифы!$2:$2,0))*Q51</f>
        <v>#N/A</v>
      </c>
      <c r="R52" s="251" t="e">
        <f>INDEX(Тарифы!$1:$1048576,MATCH($A52,Тарифы!$A:$A,0),MATCH(VLOOKUP(R$15,'Расчёт (кг)'!$A:$C,3,0),Тарифы!$2:$2,0))*R51</f>
        <v>#N/A</v>
      </c>
      <c r="S52" s="251" t="e">
        <f>INDEX(Тарифы!$1:$1048576,MATCH($A52,Тарифы!$A:$A,0),MATCH(VLOOKUP(S$15,'Расчёт (кг)'!$A:$C,3,0),Тарифы!$2:$2,0))*S51</f>
        <v>#N/A</v>
      </c>
      <c r="T52" s="251" t="e">
        <f>INDEX(Тарифы!$1:$1048576,MATCH($A52,Тарифы!$A:$A,0),MATCH(VLOOKUP(T$15,'Расчёт (кг)'!$A:$C,3,0),Тарифы!$2:$2,0))*T51</f>
        <v>#N/A</v>
      </c>
      <c r="U52" s="251" t="e">
        <f>INDEX(Тарифы!$1:$1048576,MATCH($A52,Тарифы!$A:$A,0),MATCH(VLOOKUP(U$15,'Расчёт (кг)'!$A:$C,3,0),Тарифы!$2:$2,0))*U51</f>
        <v>#N/A</v>
      </c>
      <c r="V52" s="251" t="e">
        <f>INDEX(Тарифы!$1:$1048576,MATCH($A52,Тарифы!$A:$A,0),MATCH(VLOOKUP(V$15,'Расчёт (кг)'!$A:$C,3,0),Тарифы!$2:$2,0))*V51</f>
        <v>#N/A</v>
      </c>
      <c r="W52" s="251" t="e">
        <f>INDEX(Тарифы!$1:$1048576,MATCH($A52,Тарифы!$A:$A,0),MATCH(VLOOKUP(W$15,'Расчёт (кг)'!$A:$C,3,0),Тарифы!$2:$2,0))*W51</f>
        <v>#N/A</v>
      </c>
      <c r="X52" s="251" t="e">
        <f>INDEX(Тарифы!$1:$1048576,MATCH($A52,Тарифы!$A:$A,0),MATCH(VLOOKUP(X$15,'Расчёт (кг)'!$A:$C,3,0),Тарифы!$2:$2,0))*X51</f>
        <v>#N/A</v>
      </c>
      <c r="Y52" s="251" t="e">
        <f>INDEX(Тарифы!$1:$1048576,MATCH($A52,Тарифы!$A:$A,0),MATCH(VLOOKUP(Y$15,'Расчёт (кг)'!$A:$C,3,0),Тарифы!$2:$2,0))*Y51</f>
        <v>#N/A</v>
      </c>
      <c r="Z52" s="251" t="e">
        <f>INDEX(Тарифы!$1:$1048576,MATCH($A52,Тарифы!$A:$A,0),MATCH(VLOOKUP(Z$15,'Расчёт (кг)'!$A:$C,3,0),Тарифы!$2:$2,0))*Z51</f>
        <v>#N/A</v>
      </c>
      <c r="AA52" s="251" t="e">
        <f>INDEX(Тарифы!$1:$1048576,MATCH($A52,Тарифы!$A:$A,0),MATCH(VLOOKUP(AA$15,'Расчёт (кг)'!$A:$C,3,0),Тарифы!$2:$2,0))*AA51</f>
        <v>#N/A</v>
      </c>
      <c r="AB52" s="251" t="e">
        <f>INDEX(Тарифы!$1:$1048576,MATCH($A52,Тарифы!$A:$A,0),MATCH(VLOOKUP(AB$15,'Расчёт (кг)'!$A:$C,3,0),Тарифы!$2:$2,0))*AB51</f>
        <v>#N/A</v>
      </c>
      <c r="AC52" s="251" t="e">
        <f>INDEX(Тарифы!$1:$1048576,MATCH($A52,Тарифы!$A:$A,0),MATCH(VLOOKUP(AC$15,'Расчёт (кг)'!$A:$C,3,0),Тарифы!$2:$2,0))*AC51</f>
        <v>#N/A</v>
      </c>
      <c r="AD52" s="251" t="e">
        <f>INDEX(Тарифы!$1:$1048576,MATCH($A52,Тарифы!$A:$A,0),MATCH(VLOOKUP(AD$15,'Расчёт (кг)'!$A:$C,3,0),Тарифы!$2:$2,0))*AD51</f>
        <v>#N/A</v>
      </c>
      <c r="AE52" s="251" t="e">
        <f>INDEX(Тарифы!$1:$1048576,MATCH($A52,Тарифы!$A:$A,0),MATCH(VLOOKUP(AE$15,'Расчёт (кг)'!$A:$C,3,0),Тарифы!$2:$2,0))*AE51</f>
        <v>#N/A</v>
      </c>
      <c r="AF52" s="251" t="e">
        <f>INDEX(Тарифы!$1:$1048576,MATCH($A52,Тарифы!$A:$A,0),MATCH(VLOOKUP(AF$15,'Расчёт (кг)'!$A:$C,3,0),Тарифы!$2:$2,0))*AF51</f>
        <v>#N/A</v>
      </c>
      <c r="AG52" s="251" t="e">
        <f>INDEX(Тарифы!$1:$1048576,MATCH($A52,Тарифы!$A:$A,0),MATCH(VLOOKUP(AG$15,'Расчёт (кг)'!$A:$C,3,0),Тарифы!$2:$2,0))*AG51</f>
        <v>#N/A</v>
      </c>
      <c r="AH52" s="251" t="e">
        <f>INDEX(Тарифы!$1:$1048576,MATCH($A52,Тарифы!$A:$A,0),MATCH(VLOOKUP(AH$15,'Расчёт (кг)'!$A:$C,3,0),Тарифы!$2:$2,0))*AH51</f>
        <v>#N/A</v>
      </c>
      <c r="AI52" s="251" t="e">
        <f>INDEX(Тарифы!$1:$1048576,MATCH($A52,Тарифы!$A:$A,0),MATCH(VLOOKUP(AI$15,'Расчёт (кг)'!$A:$C,3,0),Тарифы!$2:$2,0))*AI51</f>
        <v>#N/A</v>
      </c>
      <c r="AJ52" s="251" t="e">
        <f>INDEX(Тарифы!$1:$1048576,MATCH($A52,Тарифы!$A:$A,0),MATCH(VLOOKUP(AJ$15,'Расчёт (кг)'!$A:$C,3,0),Тарифы!$2:$2,0))*AJ51</f>
        <v>#N/A</v>
      </c>
      <c r="AK52" s="251" t="e">
        <f>INDEX(Тарифы!$1:$1048576,MATCH($A52,Тарифы!$A:$A,0),MATCH(VLOOKUP(AK$15,'Расчёт (кг)'!$A:$C,3,0),Тарифы!$2:$2,0))*AK51</f>
        <v>#N/A</v>
      </c>
      <c r="AL52" s="251" t="e">
        <f>INDEX(Тарифы!$1:$1048576,MATCH($A52,Тарифы!$A:$A,0),MATCH(VLOOKUP(AL$15,'Расчёт (кг)'!$A:$C,3,0),Тарифы!$2:$2,0))*AL51</f>
        <v>#N/A</v>
      </c>
      <c r="AM52" s="251" t="e">
        <f>INDEX(Тарифы!$1:$1048576,MATCH($A52,Тарифы!$A:$A,0),MATCH(VLOOKUP(AM$15,'Расчёт (кг)'!$A:$C,3,0),Тарифы!$2:$2,0))*AM51</f>
        <v>#N/A</v>
      </c>
      <c r="AN52" s="251" t="e">
        <f>INDEX(Тарифы!$1:$1048576,MATCH($A52,Тарифы!$A:$A,0),MATCH(VLOOKUP(AN$15,'Расчёт (кг)'!$A:$C,3,0),Тарифы!$2:$2,0))*AN51</f>
        <v>#N/A</v>
      </c>
      <c r="AO52" s="251" t="e">
        <f>INDEX(Тарифы!$1:$1048576,MATCH($A52,Тарифы!$A:$A,0),MATCH(VLOOKUP(AO$15,'Расчёт (кг)'!$A:$C,3,0),Тарифы!$2:$2,0))*AO51</f>
        <v>#N/A</v>
      </c>
      <c r="AP52" s="251" t="e">
        <f>INDEX(Тарифы!$1:$1048576,MATCH($A52,Тарифы!$A:$A,0),MATCH(VLOOKUP(AP$15,'Расчёт (кг)'!$A:$C,3,0),Тарифы!$2:$2,0))*AP51</f>
        <v>#N/A</v>
      </c>
      <c r="AQ52" s="251" t="e">
        <f>INDEX(Тарифы!$1:$1048576,MATCH($A52,Тарифы!$A:$A,0),MATCH(VLOOKUP(AQ$15,'Расчёт (кг)'!$A:$C,3,0),Тарифы!$2:$2,0))*AQ51</f>
        <v>#N/A</v>
      </c>
      <c r="AR52" s="251" t="e">
        <f>INDEX(Тарифы!$1:$1048576,MATCH($A52,Тарифы!$A:$A,0),MATCH(VLOOKUP(AR$15,'Расчёт (кг)'!$A:$C,3,0),Тарифы!$2:$2,0))*AR51</f>
        <v>#N/A</v>
      </c>
      <c r="AS52" s="251" t="e">
        <f>INDEX(Тарифы!$1:$1048576,MATCH($A52,Тарифы!$A:$A,0),MATCH(VLOOKUP(AS$15,'Расчёт (кг)'!$A:$C,3,0),Тарифы!$2:$2,0))*AS51</f>
        <v>#N/A</v>
      </c>
      <c r="AT52" s="251" t="e">
        <f>INDEX(Тарифы!$1:$1048576,MATCH($A52,Тарифы!$A:$A,0),MATCH(VLOOKUP(AT$15,'Расчёт (кг)'!$A:$C,3,0),Тарифы!$2:$2,0))*AT51</f>
        <v>#N/A</v>
      </c>
      <c r="AU52" s="251" t="e">
        <f>INDEX(Тарифы!$1:$1048576,MATCH($A52,Тарифы!$A:$A,0),MATCH(VLOOKUP(AU$15,'Расчёт (кг)'!$A:$C,3,0),Тарифы!$2:$2,0))*AU51</f>
        <v>#N/A</v>
      </c>
      <c r="AV52" s="251" t="e">
        <f>INDEX(Тарифы!$1:$1048576,MATCH($A52,Тарифы!$A:$A,0),MATCH(VLOOKUP(AV$15,'Расчёт (кг)'!$A:$C,3,0),Тарифы!$2:$2,0))*AV51</f>
        <v>#N/A</v>
      </c>
      <c r="AW52" s="251" t="e">
        <f>INDEX(Тарифы!$1:$1048576,MATCH($A52,Тарифы!$A:$A,0),MATCH(VLOOKUP(AW$15,'Расчёт (кг)'!$A:$C,3,0),Тарифы!$2:$2,0))*AW51</f>
        <v>#N/A</v>
      </c>
      <c r="AX52" s="251" t="e">
        <f>INDEX(Тарифы!$1:$1048576,MATCH($A52,Тарифы!$A:$A,0),MATCH(VLOOKUP(AX$15,'Расчёт (кг)'!$A:$C,3,0),Тарифы!$2:$2,0))*AX51</f>
        <v>#N/A</v>
      </c>
      <c r="AY52" s="251" t="e">
        <f>INDEX(Тарифы!$1:$1048576,MATCH($A52,Тарифы!$A:$A,0),MATCH(VLOOKUP(AY$15,'Расчёт (кг)'!$A:$C,3,0),Тарифы!$2:$2,0))*AY51</f>
        <v>#N/A</v>
      </c>
      <c r="AZ52" s="251" t="e">
        <f>INDEX(Тарифы!$1:$1048576,MATCH($A52,Тарифы!$A:$A,0),MATCH(VLOOKUP(AZ$15,'Расчёт (кг)'!$A:$C,3,0),Тарифы!$2:$2,0))*AZ51</f>
        <v>#N/A</v>
      </c>
      <c r="BA52" s="251" t="e">
        <f>INDEX(Тарифы!$1:$1048576,MATCH($A52,Тарифы!$A:$A,0),MATCH(VLOOKUP(BA$15,'Расчёт (кг)'!$A:$C,3,0),Тарифы!$2:$2,0))*BA51</f>
        <v>#N/A</v>
      </c>
      <c r="BB52" s="251" t="e">
        <f>INDEX(Тарифы!$1:$1048576,MATCH($A52,Тарифы!$A:$A,0),MATCH(VLOOKUP(BB$15,'Расчёт (кг)'!$A:$C,3,0),Тарифы!$2:$2,0))*BB51</f>
        <v>#N/A</v>
      </c>
      <c r="BC52" s="251" t="e">
        <f>INDEX(Тарифы!$1:$1048576,MATCH($A52,Тарифы!$A:$A,0),MATCH(VLOOKUP(BC$15,'Расчёт (кг)'!$A:$C,3,0),Тарифы!$2:$2,0))*BC51</f>
        <v>#N/A</v>
      </c>
      <c r="BD52" s="251" t="e">
        <f>INDEX(Тарифы!$1:$1048576,MATCH($A52,Тарифы!$A:$A,0),MATCH(VLOOKUP(BD$15,'Расчёт (кг)'!$A:$C,3,0),Тарифы!$2:$2,0))*BD51</f>
        <v>#N/A</v>
      </c>
      <c r="BE52" s="251" t="e">
        <f>INDEX(Тарифы!$1:$1048576,MATCH($A52,Тарифы!$A:$A,0),MATCH(VLOOKUP(BE$15,'Расчёт (кг)'!$A:$C,3,0),Тарифы!$2:$2,0))*BE51</f>
        <v>#N/A</v>
      </c>
      <c r="BF52" s="251" t="e">
        <f>INDEX(Тарифы!$1:$1048576,MATCH($A52,Тарифы!$A:$A,0),MATCH(VLOOKUP(BF$15,'Расчёт (кг)'!$A:$C,3,0),Тарифы!$2:$2,0))*BF51</f>
        <v>#N/A</v>
      </c>
      <c r="BG52" s="251" t="e">
        <f>INDEX(Тарифы!$1:$1048576,MATCH($A52,Тарифы!$A:$A,0),MATCH(VLOOKUP(BG$15,'Расчёт (кг)'!$A:$C,3,0),Тарифы!$2:$2,0))*BG51</f>
        <v>#N/A</v>
      </c>
      <c r="BH52" s="251" t="e">
        <f>INDEX(Тарифы!$1:$1048576,MATCH($A52,Тарифы!$A:$A,0),MATCH(VLOOKUP(BH$15,'Расчёт (кг)'!$A:$C,3,0),Тарифы!$2:$2,0))*BH51</f>
        <v>#N/A</v>
      </c>
      <c r="BI52" s="251" t="e">
        <f>INDEX(Тарифы!$1:$1048576,MATCH($A52,Тарифы!$A:$A,0),MATCH(VLOOKUP(BI$15,'Расчёт (кг)'!$A:$C,3,0),Тарифы!$2:$2,0))*BI51</f>
        <v>#N/A</v>
      </c>
      <c r="BJ52" s="251" t="e">
        <f>INDEX(Тарифы!$1:$1048576,MATCH($A52,Тарифы!$A:$A,0),MATCH(VLOOKUP(BJ$15,'Расчёт (кг)'!$A:$C,3,0),Тарифы!$2:$2,0))*BJ51</f>
        <v>#N/A</v>
      </c>
      <c r="BK52" s="251" t="e">
        <f>INDEX(Тарифы!$1:$1048576,MATCH($A52,Тарифы!$A:$A,0),MATCH(VLOOKUP(BK$15,'Расчёт (кг)'!$A:$C,3,0),Тарифы!$2:$2,0))*BK51</f>
        <v>#N/A</v>
      </c>
      <c r="BL52" s="251" t="e">
        <f>INDEX(Тарифы!$1:$1048576,MATCH($A52,Тарифы!$A:$A,0),MATCH(VLOOKUP(BL$15,'Расчёт (кг)'!$A:$C,3,0),Тарифы!$2:$2,0))*BL51</f>
        <v>#N/A</v>
      </c>
      <c r="BM52" s="251" t="e">
        <f>INDEX(Тарифы!$1:$1048576,MATCH($A52,Тарифы!$A:$A,0),MATCH(VLOOKUP(BM$15,'Расчёт (кг)'!$A:$C,3,0),Тарифы!$2:$2,0))*BM51</f>
        <v>#N/A</v>
      </c>
      <c r="BN52" s="251" t="e">
        <f>INDEX(Тарифы!$1:$1048576,MATCH($A52,Тарифы!$A:$A,0),MATCH(VLOOKUP(BN$15,'Расчёт (кг)'!$A:$C,3,0),Тарифы!$2:$2,0))*BN51</f>
        <v>#N/A</v>
      </c>
      <c r="BO52" s="251" t="e">
        <f>INDEX(Тарифы!$1:$1048576,MATCH($A52,Тарифы!$A:$A,0),MATCH(VLOOKUP(BO$15,'Расчёт (кг)'!$A:$C,3,0),Тарифы!$2:$2,0))*BO51</f>
        <v>#N/A</v>
      </c>
      <c r="BP52" s="251" t="e">
        <f>INDEX(Тарифы!$1:$1048576,MATCH($A52,Тарифы!$A:$A,0),MATCH(VLOOKUP(BP$15,'Расчёт (кг)'!$A:$C,3,0),Тарифы!$2:$2,0))*BP51</f>
        <v>#N/A</v>
      </c>
      <c r="BQ52" s="251" t="e">
        <f>INDEX(Тарифы!$1:$1048576,MATCH($A52,Тарифы!$A:$A,0),MATCH(VLOOKUP(BQ$15,'Расчёт (кг)'!$A:$C,3,0),Тарифы!$2:$2,0))*BQ51</f>
        <v>#N/A</v>
      </c>
      <c r="BR52" s="251" t="e">
        <f>INDEX(Тарифы!$1:$1048576,MATCH($A52,Тарифы!$A:$A,0),MATCH(VLOOKUP(BR$15,'Расчёт (кг)'!$A:$C,3,0),Тарифы!$2:$2,0))*BR51</f>
        <v>#N/A</v>
      </c>
      <c r="BS52" s="251" t="e">
        <f>INDEX(Тарифы!$1:$1048576,MATCH($A52,Тарифы!$A:$A,0),MATCH(VLOOKUP(BS$15,'Расчёт (кг)'!$A:$C,3,0),Тарифы!$2:$2,0))*BS51</f>
        <v>#N/A</v>
      </c>
      <c r="BT52" s="251" t="e">
        <f>INDEX(Тарифы!$1:$1048576,MATCH($A52,Тарифы!$A:$A,0),MATCH(VLOOKUP(BT$15,'Расчёт (кг)'!$A:$C,3,0),Тарифы!$2:$2,0))*BT51</f>
        <v>#N/A</v>
      </c>
      <c r="BU52" s="251" t="e">
        <f>INDEX(Тарифы!$1:$1048576,MATCH($A52,Тарифы!$A:$A,0),MATCH(VLOOKUP(BU$15,'Расчёт (кг)'!$A:$C,3,0),Тарифы!$2:$2,0))*BU51</f>
        <v>#N/A</v>
      </c>
      <c r="BV52" s="251" t="e">
        <f>INDEX(Тарифы!$1:$1048576,MATCH($A52,Тарифы!$A:$A,0),MATCH(VLOOKUP(BV$15,'Расчёт (кг)'!$A:$C,3,0),Тарифы!$2:$2,0))*BV51</f>
        <v>#N/A</v>
      </c>
      <c r="BW52" s="251" t="e">
        <f>INDEX(Тарифы!$1:$1048576,MATCH($A52,Тарифы!$A:$A,0),MATCH(VLOOKUP(BW$15,'Расчёт (кг)'!$A:$C,3,0),Тарифы!$2:$2,0))*BW51</f>
        <v>#N/A</v>
      </c>
      <c r="BX52" s="251" t="e">
        <f>INDEX(Тарифы!$1:$1048576,MATCH($A52,Тарифы!$A:$A,0),MATCH(VLOOKUP(BX$15,'Расчёт (кг)'!$A:$C,3,0),Тарифы!$2:$2,0))*BX51</f>
        <v>#N/A</v>
      </c>
      <c r="BY52" s="251" t="e">
        <f>INDEX(Тарифы!$1:$1048576,MATCH($A52,Тарифы!$A:$A,0),MATCH(VLOOKUP(BY$15,'Расчёт (кг)'!$A:$C,3,0),Тарифы!$2:$2,0))*BY51</f>
        <v>#N/A</v>
      </c>
      <c r="BZ52" s="251" t="e">
        <f>INDEX(Тарифы!$1:$1048576,MATCH($A52,Тарифы!$A:$A,0),MATCH(VLOOKUP(BZ$15,'Расчёт (кг)'!$A:$C,3,0),Тарифы!$2:$2,0))*BZ51</f>
        <v>#N/A</v>
      </c>
      <c r="CA52" s="251" t="e">
        <f>INDEX(Тарифы!$1:$1048576,MATCH($A52,Тарифы!$A:$A,0),MATCH(VLOOKUP(CA$15,'Расчёт (кг)'!$A:$C,3,0),Тарифы!$2:$2,0))*CA51</f>
        <v>#N/A</v>
      </c>
      <c r="CB52" s="251" t="e">
        <f>INDEX(Тарифы!$1:$1048576,MATCH($A52,Тарифы!$A:$A,0),MATCH(VLOOKUP(CB$15,'Расчёт (кг)'!$A:$C,3,0),Тарифы!$2:$2,0))*CB51</f>
        <v>#N/A</v>
      </c>
      <c r="CC52" s="251" t="e">
        <f>INDEX(Тарифы!$1:$1048576,MATCH($A52,Тарифы!$A:$A,0),MATCH(VLOOKUP(CC$15,'Расчёт (кг)'!$A:$C,3,0),Тарифы!$2:$2,0))*CC51</f>
        <v>#N/A</v>
      </c>
      <c r="CD52" s="251" t="e">
        <f>INDEX(Тарифы!$1:$1048576,MATCH($A52,Тарифы!$A:$A,0),MATCH(VLOOKUP(CD$15,'Расчёт (кг)'!$A:$C,3,0),Тарифы!$2:$2,0))*CD51</f>
        <v>#N/A</v>
      </c>
      <c r="CE52" s="251" t="e">
        <f>INDEX(Тарифы!$1:$1048576,MATCH($A52,Тарифы!$A:$A,0),MATCH(VLOOKUP(CE$15,'Расчёт (кг)'!$A:$C,3,0),Тарифы!$2:$2,0))*CE51</f>
        <v>#N/A</v>
      </c>
      <c r="CF52" s="251" t="e">
        <f>INDEX(Тарифы!$1:$1048576,MATCH($A52,Тарифы!$A:$A,0),MATCH(VLOOKUP(CF$15,'Расчёт (кг)'!$A:$C,3,0),Тарифы!$2:$2,0))*CF51</f>
        <v>#N/A</v>
      </c>
      <c r="CG52" s="251" t="e">
        <f>INDEX(Тарифы!$1:$1048576,MATCH($A52,Тарифы!$A:$A,0),MATCH(VLOOKUP(CG$15,'Расчёт (кг)'!$A:$C,3,0),Тарифы!$2:$2,0))*CG51</f>
        <v>#N/A</v>
      </c>
      <c r="CH52" s="251" t="e">
        <f>INDEX(Тарифы!$1:$1048576,MATCH($A52,Тарифы!$A:$A,0),MATCH(VLOOKUP(CH$15,'Расчёт (кг)'!$A:$C,3,0),Тарифы!$2:$2,0))*CH51</f>
        <v>#N/A</v>
      </c>
      <c r="CI52" s="251" t="e">
        <f>INDEX(Тарифы!$1:$1048576,MATCH($A52,Тарифы!$A:$A,0),MATCH(VLOOKUP(CI$15,'Расчёт (кг)'!$A:$C,3,0),Тарифы!$2:$2,0))*CI51</f>
        <v>#N/A</v>
      </c>
      <c r="CJ52" s="251" t="e">
        <f>INDEX(Тарифы!$1:$1048576,MATCH($A52,Тарифы!$A:$A,0),MATCH(VLOOKUP(CJ$15,'Расчёт (кг)'!$A:$C,3,0),Тарифы!$2:$2,0))*CJ51</f>
        <v>#N/A</v>
      </c>
      <c r="CK52" s="251" t="e">
        <f>INDEX(Тарифы!$1:$1048576,MATCH($A52,Тарифы!$A:$A,0),MATCH(VLOOKUP(CK$15,'Расчёт (кг)'!$A:$C,3,0),Тарифы!$2:$2,0))*CK51</f>
        <v>#N/A</v>
      </c>
      <c r="CL52" s="251" t="e">
        <f>INDEX(Тарифы!$1:$1048576,MATCH($A52,Тарифы!$A:$A,0),MATCH(VLOOKUP(CL$15,'Расчёт (кг)'!$A:$C,3,0),Тарифы!$2:$2,0))*CL51</f>
        <v>#N/A</v>
      </c>
      <c r="CM52" s="251" t="e">
        <f>INDEX(Тарифы!$1:$1048576,MATCH($A52,Тарифы!$A:$A,0),MATCH(VLOOKUP(CM$15,'Расчёт (кг)'!$A:$C,3,0),Тарифы!$2:$2,0))*CM51</f>
        <v>#N/A</v>
      </c>
      <c r="CN52" s="251" t="e">
        <f>INDEX(Тарифы!$1:$1048576,MATCH($A52,Тарифы!$A:$A,0),MATCH(VLOOKUP(CN$15,'Расчёт (кг)'!$A:$C,3,0),Тарифы!$2:$2,0))*CN51</f>
        <v>#N/A</v>
      </c>
      <c r="CO52" s="251" t="e">
        <f>INDEX(Тарифы!$1:$1048576,MATCH($A52,Тарифы!$A:$A,0),MATCH(VLOOKUP(CO$15,'Расчёт (кг)'!$A:$C,3,0),Тарифы!$2:$2,0))*CO51</f>
        <v>#N/A</v>
      </c>
      <c r="CP52" s="251" t="e">
        <f>INDEX(Тарифы!$1:$1048576,MATCH($A52,Тарифы!$A:$A,0),MATCH(VLOOKUP(CP$15,'Расчёт (кг)'!$A:$C,3,0),Тарифы!$2:$2,0))*CP51</f>
        <v>#N/A</v>
      </c>
      <c r="CQ52" s="251" t="e">
        <f>INDEX(Тарифы!$1:$1048576,MATCH($A52,Тарифы!$A:$A,0),MATCH(VLOOKUP(CQ$15,'Расчёт (кг)'!$A:$C,3,0),Тарифы!$2:$2,0))*CQ51</f>
        <v>#N/A</v>
      </c>
      <c r="CR52" s="251" t="e">
        <f>INDEX(Тарифы!$1:$1048576,MATCH($A52,Тарифы!$A:$A,0),MATCH(VLOOKUP(CR$15,'Расчёт (кг)'!$A:$C,3,0),Тарифы!$2:$2,0))*CR51</f>
        <v>#N/A</v>
      </c>
      <c r="CS52" s="251" t="e">
        <f>INDEX(Тарифы!$1:$1048576,MATCH($A52,Тарифы!$A:$A,0),MATCH(VLOOKUP(CS$15,'Расчёт (кг)'!$A:$C,3,0),Тарифы!$2:$2,0))*CS51</f>
        <v>#N/A</v>
      </c>
      <c r="CT52" s="251" t="e">
        <f>INDEX(Тарифы!$1:$1048576,MATCH($A52,Тарифы!$A:$A,0),MATCH(VLOOKUP(CT$15,'Расчёт (кг)'!$A:$C,3,0),Тарифы!$2:$2,0))*CT51</f>
        <v>#N/A</v>
      </c>
      <c r="CU52" s="251" t="e">
        <f>INDEX(Тарифы!$1:$1048576,MATCH($A52,Тарифы!$A:$A,0),MATCH(VLOOKUP(CU$15,'Расчёт (кг)'!$A:$C,3,0),Тарифы!$2:$2,0))*CU51</f>
        <v>#N/A</v>
      </c>
      <c r="CV52" s="251" t="e">
        <f>INDEX(Тарифы!$1:$1048576,MATCH($A52,Тарифы!$A:$A,0),MATCH(VLOOKUP(CV$15,'Расчёт (кг)'!$A:$C,3,0),Тарифы!$2:$2,0))*CV51</f>
        <v>#N/A</v>
      </c>
      <c r="CW52" s="251" t="e">
        <f>INDEX(Тарифы!$1:$1048576,MATCH($A52,Тарифы!$A:$A,0),MATCH(VLOOKUP(CW$15,'Расчёт (кг)'!$A:$C,3,0),Тарифы!$2:$2,0))*CW51</f>
        <v>#N/A</v>
      </c>
      <c r="CX52" s="251" t="e">
        <f>INDEX(Тарифы!$1:$1048576,MATCH($A52,Тарифы!$A:$A,0),MATCH(VLOOKUP(CX$15,'Расчёт (кг)'!$A:$C,3,0),Тарифы!$2:$2,0))*CX51</f>
        <v>#N/A</v>
      </c>
      <c r="CY52" s="251" t="e">
        <f>INDEX(Тарифы!$1:$1048576,MATCH($A52,Тарифы!$A:$A,0),MATCH(VLOOKUP(CY$15,'Расчёт (кг)'!$A:$C,3,0),Тарифы!$2:$2,0))*CY51</f>
        <v>#N/A</v>
      </c>
      <c r="CZ52" s="251" t="e">
        <f>INDEX(Тарифы!$1:$1048576,MATCH($A52,Тарифы!$A:$A,0),MATCH(VLOOKUP(CZ$15,'Расчёт (кг)'!$A:$C,3,0),Тарифы!$2:$2,0))*CZ51</f>
        <v>#N/A</v>
      </c>
      <c r="DA52" s="251" t="e">
        <f>INDEX(Тарифы!$1:$1048576,MATCH($A52,Тарифы!$A:$A,0),MATCH(VLOOKUP(DA$15,'Расчёт (кг)'!$A:$C,3,0),Тарифы!$2:$2,0))*DA51</f>
        <v>#N/A</v>
      </c>
      <c r="DB52" s="251" t="e">
        <f>INDEX(Тарифы!$1:$1048576,MATCH($A52,Тарифы!$A:$A,0),MATCH(VLOOKUP(DB$15,'Расчёт (кг)'!$A:$C,3,0),Тарифы!$2:$2,0))*DB51</f>
        <v>#N/A</v>
      </c>
      <c r="DC52" s="251" t="e">
        <f>INDEX(Тарифы!$1:$1048576,MATCH($A52,Тарифы!$A:$A,0),MATCH(VLOOKUP(DC$15,'Расчёт (кг)'!$A:$C,3,0),Тарифы!$2:$2,0))*DC51</f>
        <v>#N/A</v>
      </c>
      <c r="DD52" s="251" t="e">
        <f>INDEX(Тарифы!$1:$1048576,MATCH($A52,Тарифы!$A:$A,0),MATCH(VLOOKUP(DD$15,'Расчёт (кг)'!$A:$C,3,0),Тарифы!$2:$2,0))*DD51</f>
        <v>#N/A</v>
      </c>
      <c r="DE52" s="251" t="e">
        <f>INDEX(Тарифы!$1:$1048576,MATCH($A52,Тарифы!$A:$A,0),MATCH(VLOOKUP(DE$15,'Расчёт (кг)'!$A:$C,3,0),Тарифы!$2:$2,0))*DE51</f>
        <v>#N/A</v>
      </c>
      <c r="DF52" s="251" t="e">
        <f>INDEX(Тарифы!$1:$1048576,MATCH($A52,Тарифы!$A:$A,0),MATCH(VLOOKUP(DF$15,'Расчёт (кг)'!$A:$C,3,0),Тарифы!$2:$2,0))*DF51</f>
        <v>#N/A</v>
      </c>
      <c r="DG52" s="251" t="e">
        <f>INDEX(Тарифы!$1:$1048576,MATCH($A52,Тарифы!$A:$A,0),MATCH(VLOOKUP(DG$15,'Расчёт (кг)'!$A:$C,3,0),Тарифы!$2:$2,0))*DG51</f>
        <v>#N/A</v>
      </c>
      <c r="DH52" s="251" t="e">
        <f>INDEX(Тарифы!$1:$1048576,MATCH($A52,Тарифы!$A:$A,0),MATCH(VLOOKUP(DH$15,'Расчёт (кг)'!$A:$C,3,0),Тарифы!$2:$2,0))*DH51</f>
        <v>#N/A</v>
      </c>
      <c r="DI52" s="251" t="e">
        <f>INDEX(Тарифы!$1:$1048576,MATCH($A52,Тарифы!$A:$A,0),MATCH(VLOOKUP(DI$15,'Расчёт (кг)'!$A:$C,3,0),Тарифы!$2:$2,0))*DI51</f>
        <v>#N/A</v>
      </c>
      <c r="DJ52" s="251" t="e">
        <f>INDEX(Тарифы!$1:$1048576,MATCH($A52,Тарифы!$A:$A,0),MATCH(VLOOKUP(DJ$15,'Расчёт (кг)'!$A:$C,3,0),Тарифы!$2:$2,0))*DJ51</f>
        <v>#N/A</v>
      </c>
      <c r="DK52" s="251" t="e">
        <f>INDEX(Тарифы!$1:$1048576,MATCH($A52,Тарифы!$A:$A,0),MATCH(VLOOKUP(DK$15,'Расчёт (кг)'!$A:$C,3,0),Тарифы!$2:$2,0))*DK51</f>
        <v>#N/A</v>
      </c>
      <c r="DL52" s="251" t="e">
        <f>INDEX(Тарифы!$1:$1048576,MATCH($A52,Тарифы!$A:$A,0),MATCH(VLOOKUP(DL$15,'Расчёт (кг)'!$A:$C,3,0),Тарифы!$2:$2,0))*DL51</f>
        <v>#N/A</v>
      </c>
      <c r="DM52" s="251" t="e">
        <f>INDEX(Тарифы!$1:$1048576,MATCH($A52,Тарифы!$A:$A,0),MATCH(VLOOKUP(DM$15,'Расчёт (кг)'!$A:$C,3,0),Тарифы!$2:$2,0))*DM51</f>
        <v>#N/A</v>
      </c>
      <c r="DN52" s="251" t="e">
        <f>INDEX(Тарифы!$1:$1048576,MATCH($A52,Тарифы!$A:$A,0),MATCH(VLOOKUP(DN$15,'Расчёт (кг)'!$A:$C,3,0),Тарифы!$2:$2,0))*DN51</f>
        <v>#N/A</v>
      </c>
      <c r="DO52" s="251" t="e">
        <f>INDEX(Тарифы!$1:$1048576,MATCH($A52,Тарифы!$A:$A,0),MATCH(VLOOKUP(DO$15,'Расчёт (кг)'!$A:$C,3,0),Тарифы!$2:$2,0))*DO51</f>
        <v>#N/A</v>
      </c>
      <c r="DP52" s="251" t="e">
        <f>INDEX(Тарифы!$1:$1048576,MATCH($A52,Тарифы!$A:$A,0),MATCH(VLOOKUP(DP$15,'Расчёт (кг)'!$A:$C,3,0),Тарифы!$2:$2,0))*DP51</f>
        <v>#N/A</v>
      </c>
      <c r="DQ52" s="251" t="e">
        <f>INDEX(Тарифы!$1:$1048576,MATCH($A52,Тарифы!$A:$A,0),MATCH(VLOOKUP(DQ$15,'Расчёт (кг)'!$A:$C,3,0),Тарифы!$2:$2,0))*DQ51</f>
        <v>#N/A</v>
      </c>
      <c r="DR52" s="251" t="e">
        <f>INDEX(Тарифы!$1:$1048576,MATCH($A52,Тарифы!$A:$A,0),MATCH(VLOOKUP(DR$15,'Расчёт (кг)'!$A:$C,3,0),Тарифы!$2:$2,0))*DR51</f>
        <v>#N/A</v>
      </c>
    </row>
    <row r="53" spans="1:122" s="171" customFormat="1" outlineLevel="1">
      <c r="A53" s="250" t="s">
        <v>123</v>
      </c>
      <c r="B53" s="250" t="s">
        <v>113</v>
      </c>
      <c r="C53" s="251">
        <f>SUMIF('Расчёт (ТН)'!$A:$A,C$15,'Расчёт (ТН)'!$AW:$AW)</f>
        <v>0</v>
      </c>
      <c r="D53" s="251">
        <f>SUMIF('Расчёт (ТН)'!$A:$A,D$15,'Расчёт (ТН)'!$AW:$AW)</f>
        <v>0</v>
      </c>
      <c r="E53" s="251">
        <f>SUMIF('Расчёт (ТН)'!$A:$A,E$15,'Расчёт (ТН)'!$AW:$AW)</f>
        <v>0</v>
      </c>
      <c r="F53" s="251">
        <f>SUMIF('Расчёт (ТН)'!$A:$A,F$15,'Расчёт (ТН)'!$AW:$AW)</f>
        <v>0</v>
      </c>
      <c r="G53" s="251">
        <f>SUMIF('Расчёт (ТН)'!$A:$A,G$15,'Расчёт (ТН)'!$AW:$AW)</f>
        <v>0</v>
      </c>
      <c r="H53" s="251">
        <f>SUMIF('Расчёт (ТН)'!$A:$A,H$15,'Расчёт (ТН)'!$AW:$AW)</f>
        <v>0</v>
      </c>
      <c r="I53" s="251">
        <f>SUMIF('Расчёт (ТН)'!$A:$A,I$15,'Расчёт (ТН)'!$AW:$AW)</f>
        <v>0</v>
      </c>
      <c r="J53" s="251">
        <f>SUMIF('Расчёт (ТН)'!$A:$A,J$15,'Расчёт (ТН)'!$AW:$AW)</f>
        <v>0</v>
      </c>
      <c r="K53" s="251">
        <f>SUMIF('Расчёт (ТН)'!$A:$A,K$15,'Расчёт (ТН)'!$AW:$AW)</f>
        <v>0</v>
      </c>
      <c r="L53" s="251">
        <f>SUMIF('Расчёт (ТН)'!$A:$A,L$15,'Расчёт (ТН)'!$AW:$AW)</f>
        <v>0</v>
      </c>
      <c r="M53" s="251">
        <f>SUMIF('Расчёт (ТН)'!$A:$A,M$15,'Расчёт (ТН)'!$AW:$AW)</f>
        <v>0</v>
      </c>
      <c r="N53" s="251">
        <f>SUMIF('Расчёт (ТН)'!$A:$A,N$15,'Расчёт (ТН)'!$AW:$AW)</f>
        <v>0</v>
      </c>
      <c r="O53" s="251">
        <f>SUMIF('Расчёт (ТН)'!$A:$A,O$15,'Расчёт (ТН)'!$AW:$AW)</f>
        <v>0</v>
      </c>
      <c r="P53" s="251">
        <f>SUMIF('Расчёт (ТН)'!$A:$A,P$15,'Расчёт (ТН)'!$AW:$AW)</f>
        <v>0</v>
      </c>
      <c r="Q53" s="251">
        <f>SUMIF('Расчёт (ТН)'!$A:$A,Q$15,'Расчёт (ТН)'!$AW:$AW)</f>
        <v>0</v>
      </c>
      <c r="R53" s="251">
        <f>SUMIF('Расчёт (ТН)'!$A:$A,R$15,'Расчёт (ТН)'!$AW:$AW)</f>
        <v>0</v>
      </c>
      <c r="S53" s="251">
        <f>SUMIF('Расчёт (ТН)'!$A:$A,S$15,'Расчёт (ТН)'!$AW:$AW)</f>
        <v>0</v>
      </c>
      <c r="T53" s="251">
        <f>SUMIF('Расчёт (ТН)'!$A:$A,T$15,'Расчёт (ТН)'!$AW:$AW)</f>
        <v>0</v>
      </c>
      <c r="U53" s="251">
        <f>SUMIF('Расчёт (ТН)'!$A:$A,U$15,'Расчёт (ТН)'!$AW:$AW)</f>
        <v>0</v>
      </c>
      <c r="V53" s="251">
        <f>SUMIF('Расчёт (ТН)'!$A:$A,V$15,'Расчёт (ТН)'!$AW:$AW)</f>
        <v>0</v>
      </c>
      <c r="W53" s="251">
        <f>SUMIF('Расчёт (ТН)'!$A:$A,W$15,'Расчёт (ТН)'!$AW:$AW)</f>
        <v>0</v>
      </c>
      <c r="X53" s="251">
        <f>SUMIF('Расчёт (ТН)'!$A:$A,X$15,'Расчёт (ТН)'!$AW:$AW)</f>
        <v>0</v>
      </c>
      <c r="Y53" s="251">
        <f>SUMIF('Расчёт (ТН)'!$A:$A,Y$15,'Расчёт (ТН)'!$AW:$AW)</f>
        <v>0</v>
      </c>
      <c r="Z53" s="251">
        <f>SUMIF('Расчёт (ТН)'!$A:$A,Z$15,'Расчёт (ТН)'!$AW:$AW)</f>
        <v>0</v>
      </c>
      <c r="AA53" s="251">
        <f>SUMIF('Расчёт (ТН)'!$A:$A,AA$15,'Расчёт (ТН)'!$AW:$AW)</f>
        <v>0</v>
      </c>
      <c r="AB53" s="251">
        <f>SUMIF('Расчёт (ТН)'!$A:$A,AB$15,'Расчёт (ТН)'!$AW:$AW)</f>
        <v>0</v>
      </c>
      <c r="AC53" s="251">
        <f>SUMIF('Расчёт (ТН)'!$A:$A,AC$15,'Расчёт (ТН)'!$AW:$AW)</f>
        <v>0</v>
      </c>
      <c r="AD53" s="251">
        <f>SUMIF('Расчёт (ТН)'!$A:$A,AD$15,'Расчёт (ТН)'!$AW:$AW)</f>
        <v>0</v>
      </c>
      <c r="AE53" s="251">
        <f>SUMIF('Расчёт (ТН)'!$A:$A,AE$15,'Расчёт (ТН)'!$AW:$AW)</f>
        <v>0</v>
      </c>
      <c r="AF53" s="251">
        <f>SUMIF('Расчёт (ТН)'!$A:$A,AF$15,'Расчёт (ТН)'!$AW:$AW)</f>
        <v>0</v>
      </c>
      <c r="AG53" s="251">
        <f>SUMIF('Расчёт (ТН)'!$A:$A,AG$15,'Расчёт (ТН)'!$AW:$AW)</f>
        <v>0</v>
      </c>
      <c r="AH53" s="251">
        <f>SUMIF('Расчёт (ТН)'!$A:$A,AH$15,'Расчёт (ТН)'!$AW:$AW)</f>
        <v>0</v>
      </c>
      <c r="AI53" s="251">
        <f>SUMIF('Расчёт (ТН)'!$A:$A,AI$15,'Расчёт (ТН)'!$AW:$AW)</f>
        <v>0</v>
      </c>
      <c r="AJ53" s="251">
        <f>SUMIF('Расчёт (ТН)'!$A:$A,AJ$15,'Расчёт (ТН)'!$AW:$AW)</f>
        <v>0</v>
      </c>
      <c r="AK53" s="251">
        <f>SUMIF('Расчёт (ТН)'!$A:$A,AK$15,'Расчёт (ТН)'!$AW:$AW)</f>
        <v>0</v>
      </c>
      <c r="AL53" s="251">
        <f>SUMIF('Расчёт (ТН)'!$A:$A,AL$15,'Расчёт (ТН)'!$AW:$AW)</f>
        <v>0</v>
      </c>
      <c r="AM53" s="251">
        <f>SUMIF('Расчёт (ТН)'!$A:$A,AM$15,'Расчёт (ТН)'!$AW:$AW)</f>
        <v>0</v>
      </c>
      <c r="AN53" s="251">
        <f>SUMIF('Расчёт (ТН)'!$A:$A,AN$15,'Расчёт (ТН)'!$AW:$AW)</f>
        <v>0</v>
      </c>
      <c r="AO53" s="251">
        <f>SUMIF('Расчёт (ТН)'!$A:$A,AO$15,'Расчёт (ТН)'!$AW:$AW)</f>
        <v>0</v>
      </c>
      <c r="AP53" s="251">
        <f>SUMIF('Расчёт (ТН)'!$A:$A,AP$15,'Расчёт (ТН)'!$AW:$AW)</f>
        <v>0</v>
      </c>
      <c r="AQ53" s="251">
        <f>SUMIF('Расчёт (ТН)'!$A:$A,AQ$15,'Расчёт (ТН)'!$AW:$AW)</f>
        <v>0</v>
      </c>
      <c r="AR53" s="251">
        <f>SUMIF('Расчёт (ТН)'!$A:$A,AR$15,'Расчёт (ТН)'!$AW:$AW)</f>
        <v>0</v>
      </c>
      <c r="AS53" s="251">
        <f>SUMIF('Расчёт (ТН)'!$A:$A,AS$15,'Расчёт (ТН)'!$AW:$AW)</f>
        <v>0</v>
      </c>
      <c r="AT53" s="251">
        <f>SUMIF('Расчёт (ТН)'!$A:$A,AT$15,'Расчёт (ТН)'!$AW:$AW)</f>
        <v>0</v>
      </c>
      <c r="AU53" s="251">
        <f>SUMIF('Расчёт (ТН)'!$A:$A,AU$15,'Расчёт (ТН)'!$AW:$AW)</f>
        <v>0</v>
      </c>
      <c r="AV53" s="251">
        <f>SUMIF('Расчёт (ТН)'!$A:$A,AV$15,'Расчёт (ТН)'!$AW:$AW)</f>
        <v>0</v>
      </c>
      <c r="AW53" s="251">
        <f>SUMIF('Расчёт (ТН)'!$A:$A,AW$15,'Расчёт (ТН)'!$AW:$AW)</f>
        <v>0</v>
      </c>
      <c r="AX53" s="251">
        <f>SUMIF('Расчёт (ТН)'!$A:$A,AX$15,'Расчёт (ТН)'!$AW:$AW)</f>
        <v>0</v>
      </c>
      <c r="AY53" s="251">
        <f>SUMIF('Расчёт (ТН)'!$A:$A,AY$15,'Расчёт (ТН)'!$AW:$AW)</f>
        <v>0</v>
      </c>
      <c r="AZ53" s="251">
        <f>SUMIF('Расчёт (ТН)'!$A:$A,AZ$15,'Расчёт (ТН)'!$AW:$AW)</f>
        <v>0</v>
      </c>
      <c r="BA53" s="251">
        <f>SUMIF('Расчёт (ТН)'!$A:$A,BA$15,'Расчёт (ТН)'!$AW:$AW)</f>
        <v>0</v>
      </c>
      <c r="BB53" s="251">
        <f>SUMIF('Расчёт (ТН)'!$A:$A,BB$15,'Расчёт (ТН)'!$AW:$AW)</f>
        <v>0</v>
      </c>
      <c r="BC53" s="251">
        <f>SUMIF('Расчёт (ТН)'!$A:$A,BC$15,'Расчёт (ТН)'!$AW:$AW)</f>
        <v>0</v>
      </c>
      <c r="BD53" s="251">
        <f>SUMIF('Расчёт (ТН)'!$A:$A,BD$15,'Расчёт (ТН)'!$AW:$AW)</f>
        <v>0</v>
      </c>
      <c r="BE53" s="251">
        <f>SUMIF('Расчёт (ТН)'!$A:$A,BE$15,'Расчёт (ТН)'!$AW:$AW)</f>
        <v>0</v>
      </c>
      <c r="BF53" s="251">
        <f>SUMIF('Расчёт (ТН)'!$A:$A,BF$15,'Расчёт (ТН)'!$AW:$AW)</f>
        <v>0</v>
      </c>
      <c r="BG53" s="251">
        <f>SUMIF('Расчёт (ТН)'!$A:$A,BG$15,'Расчёт (ТН)'!$AW:$AW)</f>
        <v>0</v>
      </c>
      <c r="BH53" s="251">
        <f>SUMIF('Расчёт (ТН)'!$A:$A,BH$15,'Расчёт (ТН)'!$AW:$AW)</f>
        <v>0</v>
      </c>
      <c r="BI53" s="251">
        <f>SUMIF('Расчёт (ТН)'!$A:$A,BI$15,'Расчёт (ТН)'!$AW:$AW)</f>
        <v>0</v>
      </c>
      <c r="BJ53" s="251">
        <f>SUMIF('Расчёт (ТН)'!$A:$A,BJ$15,'Расчёт (ТН)'!$AW:$AW)</f>
        <v>0</v>
      </c>
      <c r="BK53" s="251">
        <f>SUMIF('Расчёт (ТН)'!$A:$A,BK$15,'Расчёт (ТН)'!$AW:$AW)</f>
        <v>0</v>
      </c>
      <c r="BL53" s="251">
        <f>SUMIF('Расчёт (ТН)'!$A:$A,BL$15,'Расчёт (ТН)'!$AW:$AW)</f>
        <v>0</v>
      </c>
      <c r="BM53" s="251">
        <f>SUMIF('Расчёт (ТН)'!$A:$A,BM$15,'Расчёт (ТН)'!$AW:$AW)</f>
        <v>0</v>
      </c>
      <c r="BN53" s="251">
        <f>SUMIF('Расчёт (ТН)'!$A:$A,BN$15,'Расчёт (ТН)'!$AW:$AW)</f>
        <v>0</v>
      </c>
      <c r="BO53" s="251">
        <f>SUMIF('Расчёт (ТН)'!$A:$A,BO$15,'Расчёт (ТН)'!$AW:$AW)</f>
        <v>0</v>
      </c>
      <c r="BP53" s="251">
        <f>SUMIF('Расчёт (ТН)'!$A:$A,BP$15,'Расчёт (ТН)'!$AW:$AW)</f>
        <v>0</v>
      </c>
      <c r="BQ53" s="251">
        <f>SUMIF('Расчёт (ТН)'!$A:$A,BQ$15,'Расчёт (ТН)'!$AW:$AW)</f>
        <v>0</v>
      </c>
      <c r="BR53" s="251">
        <f>SUMIF('Расчёт (ТН)'!$A:$A,BR$15,'Расчёт (ТН)'!$AW:$AW)</f>
        <v>0</v>
      </c>
      <c r="BS53" s="251">
        <f>SUMIF('Расчёт (ТН)'!$A:$A,BS$15,'Расчёт (ТН)'!$AW:$AW)</f>
        <v>0</v>
      </c>
      <c r="BT53" s="251">
        <f>SUMIF('Расчёт (ТН)'!$A:$A,BT$15,'Расчёт (ТН)'!$AW:$AW)</f>
        <v>0</v>
      </c>
      <c r="BU53" s="251">
        <f>SUMIF('Расчёт (ТН)'!$A:$A,BU$15,'Расчёт (ТН)'!$AW:$AW)</f>
        <v>0</v>
      </c>
      <c r="BV53" s="251">
        <f>SUMIF('Расчёт (ТН)'!$A:$A,BV$15,'Расчёт (ТН)'!$AW:$AW)</f>
        <v>0</v>
      </c>
      <c r="BW53" s="251">
        <f>SUMIF('Расчёт (ТН)'!$A:$A,BW$15,'Расчёт (ТН)'!$AW:$AW)</f>
        <v>0</v>
      </c>
      <c r="BX53" s="251">
        <f>SUMIF('Расчёт (ТН)'!$A:$A,BX$15,'Расчёт (ТН)'!$AW:$AW)</f>
        <v>0</v>
      </c>
      <c r="BY53" s="251">
        <f>SUMIF('Расчёт (ТН)'!$A:$A,BY$15,'Расчёт (ТН)'!$AW:$AW)</f>
        <v>0</v>
      </c>
      <c r="BZ53" s="251">
        <f>SUMIF('Расчёт (ТН)'!$A:$A,BZ$15,'Расчёт (ТН)'!$AW:$AW)</f>
        <v>0</v>
      </c>
      <c r="CA53" s="251">
        <f>SUMIF('Расчёт (ТН)'!$A:$A,CA$15,'Расчёт (ТН)'!$AW:$AW)</f>
        <v>0</v>
      </c>
      <c r="CB53" s="251">
        <f>SUMIF('Расчёт (ТН)'!$A:$A,CB$15,'Расчёт (ТН)'!$AW:$AW)</f>
        <v>0</v>
      </c>
      <c r="CC53" s="251">
        <f>SUMIF('Расчёт (ТН)'!$A:$A,CC$15,'Расчёт (ТН)'!$AW:$AW)</f>
        <v>0</v>
      </c>
      <c r="CD53" s="251">
        <f>SUMIF('Расчёт (ТН)'!$A:$A,CD$15,'Расчёт (ТН)'!$AW:$AW)</f>
        <v>0</v>
      </c>
      <c r="CE53" s="251">
        <f>SUMIF('Расчёт (ТН)'!$A:$A,CE$15,'Расчёт (ТН)'!$AW:$AW)</f>
        <v>0</v>
      </c>
      <c r="CF53" s="251">
        <f>SUMIF('Расчёт (ТН)'!$A:$A,CF$15,'Расчёт (ТН)'!$AW:$AW)</f>
        <v>0</v>
      </c>
      <c r="CG53" s="251">
        <f>SUMIF('Расчёт (ТН)'!$A:$A,CG$15,'Расчёт (ТН)'!$AW:$AW)</f>
        <v>0</v>
      </c>
      <c r="CH53" s="251">
        <f>SUMIF('Расчёт (ТН)'!$A:$A,CH$15,'Расчёт (ТН)'!$AW:$AW)</f>
        <v>0</v>
      </c>
      <c r="CI53" s="251">
        <f>SUMIF('Расчёт (ТН)'!$A:$A,CI$15,'Расчёт (ТН)'!$AW:$AW)</f>
        <v>0</v>
      </c>
      <c r="CJ53" s="251">
        <f>SUMIF('Расчёт (ТН)'!$A:$A,CJ$15,'Расчёт (ТН)'!$AW:$AW)</f>
        <v>0</v>
      </c>
      <c r="CK53" s="251">
        <f>SUMIF('Расчёт (ТН)'!$A:$A,CK$15,'Расчёт (ТН)'!$AW:$AW)</f>
        <v>0</v>
      </c>
      <c r="CL53" s="251">
        <f>SUMIF('Расчёт (ТН)'!$A:$A,CL$15,'Расчёт (ТН)'!$AW:$AW)</f>
        <v>0</v>
      </c>
      <c r="CM53" s="251">
        <f>SUMIF('Расчёт (ТН)'!$A:$A,CM$15,'Расчёт (ТН)'!$AW:$AW)</f>
        <v>0</v>
      </c>
      <c r="CN53" s="251">
        <f>SUMIF('Расчёт (ТН)'!$A:$A,CN$15,'Расчёт (ТН)'!$AW:$AW)</f>
        <v>0</v>
      </c>
      <c r="CO53" s="251">
        <f>SUMIF('Расчёт (ТН)'!$A:$A,CO$15,'Расчёт (ТН)'!$AW:$AW)</f>
        <v>0</v>
      </c>
      <c r="CP53" s="251">
        <f>SUMIF('Расчёт (ТН)'!$A:$A,CP$15,'Расчёт (ТН)'!$AW:$AW)</f>
        <v>0</v>
      </c>
      <c r="CQ53" s="251">
        <f>SUMIF('Расчёт (ТН)'!$A:$A,CQ$15,'Расчёт (ТН)'!$AW:$AW)</f>
        <v>0</v>
      </c>
      <c r="CR53" s="251">
        <f>SUMIF('Расчёт (ТН)'!$A:$A,CR$15,'Расчёт (ТН)'!$AW:$AW)</f>
        <v>0</v>
      </c>
      <c r="CS53" s="251">
        <f>SUMIF('Расчёт (ТН)'!$A:$A,CS$15,'Расчёт (ТН)'!$AW:$AW)</f>
        <v>0</v>
      </c>
      <c r="CT53" s="251">
        <f>SUMIF('Расчёт (ТН)'!$A:$A,CT$15,'Расчёт (ТН)'!$AW:$AW)</f>
        <v>0</v>
      </c>
      <c r="CU53" s="251">
        <f>SUMIF('Расчёт (ТН)'!$A:$A,CU$15,'Расчёт (ТН)'!$AW:$AW)</f>
        <v>0</v>
      </c>
      <c r="CV53" s="251">
        <f>SUMIF('Расчёт (ТН)'!$A:$A,CV$15,'Расчёт (ТН)'!$AW:$AW)</f>
        <v>0</v>
      </c>
      <c r="CW53" s="251">
        <f>SUMIF('Расчёт (ТН)'!$A:$A,CW$15,'Расчёт (ТН)'!$AW:$AW)</f>
        <v>0</v>
      </c>
      <c r="CX53" s="251">
        <f>SUMIF('Расчёт (ТН)'!$A:$A,CX$15,'Расчёт (ТН)'!$AW:$AW)</f>
        <v>0</v>
      </c>
      <c r="CY53" s="251">
        <f>SUMIF('Расчёт (ТН)'!$A:$A,CY$15,'Расчёт (ТН)'!$AW:$AW)</f>
        <v>0</v>
      </c>
      <c r="CZ53" s="251">
        <f>SUMIF('Расчёт (ТН)'!$A:$A,CZ$15,'Расчёт (ТН)'!$AW:$AW)</f>
        <v>0</v>
      </c>
      <c r="DA53" s="251">
        <f>SUMIF('Расчёт (ТН)'!$A:$A,DA$15,'Расчёт (ТН)'!$AW:$AW)</f>
        <v>0</v>
      </c>
      <c r="DB53" s="251">
        <f>SUMIF('Расчёт (ТН)'!$A:$A,DB$15,'Расчёт (ТН)'!$AW:$AW)</f>
        <v>0</v>
      </c>
      <c r="DC53" s="251">
        <f>SUMIF('Расчёт (ТН)'!$A:$A,DC$15,'Расчёт (ТН)'!$AW:$AW)</f>
        <v>0</v>
      </c>
      <c r="DD53" s="251">
        <f>SUMIF('Расчёт (ТН)'!$A:$A,DD$15,'Расчёт (ТН)'!$AW:$AW)</f>
        <v>0</v>
      </c>
      <c r="DE53" s="251">
        <f>SUMIF('Расчёт (ТН)'!$A:$A,DE$15,'Расчёт (ТН)'!$AW:$AW)</f>
        <v>0</v>
      </c>
      <c r="DF53" s="251">
        <f>SUMIF('Расчёт (ТН)'!$A:$A,DF$15,'Расчёт (ТН)'!$AW:$AW)</f>
        <v>0</v>
      </c>
      <c r="DG53" s="251">
        <f>SUMIF('Расчёт (ТН)'!$A:$A,DG$15,'Расчёт (ТН)'!$AW:$AW)</f>
        <v>0</v>
      </c>
      <c r="DH53" s="251">
        <f>SUMIF('Расчёт (ТН)'!$A:$A,DH$15,'Расчёт (ТН)'!$AW:$AW)</f>
        <v>0</v>
      </c>
      <c r="DI53" s="251">
        <f>SUMIF('Расчёт (ТН)'!$A:$A,DI$15,'Расчёт (ТН)'!$AW:$AW)</f>
        <v>0</v>
      </c>
      <c r="DJ53" s="251">
        <f>SUMIF('Расчёт (ТН)'!$A:$A,DJ$15,'Расчёт (ТН)'!$AW:$AW)</f>
        <v>0</v>
      </c>
      <c r="DK53" s="251">
        <f>SUMIF('Расчёт (ТН)'!$A:$A,DK$15,'Расчёт (ТН)'!$AW:$AW)</f>
        <v>0</v>
      </c>
      <c r="DL53" s="251">
        <f>SUMIF('Расчёт (ТН)'!$A:$A,DL$15,'Расчёт (ТН)'!$AW:$AW)</f>
        <v>0</v>
      </c>
      <c r="DM53" s="251">
        <f>SUMIF('Расчёт (ТН)'!$A:$A,DM$15,'Расчёт (ТН)'!$AW:$AW)</f>
        <v>0</v>
      </c>
      <c r="DN53" s="251">
        <f>SUMIF('Расчёт (ТН)'!$A:$A,DN$15,'Расчёт (ТН)'!$AW:$AW)</f>
        <v>0</v>
      </c>
      <c r="DO53" s="251">
        <f>SUMIF('Расчёт (ТН)'!$A:$A,DO$15,'Расчёт (ТН)'!$AW:$AW)</f>
        <v>0</v>
      </c>
      <c r="DP53" s="251">
        <f>SUMIF('Расчёт (ТН)'!$A:$A,DP$15,'Расчёт (ТН)'!$AW:$AW)</f>
        <v>0</v>
      </c>
      <c r="DQ53" s="251">
        <f>SUMIF('Расчёт (ТН)'!$A:$A,DQ$15,'Расчёт (ТН)'!$AW:$AW)</f>
        <v>0</v>
      </c>
      <c r="DR53" s="251">
        <f>SUMIF('Расчёт (ТН)'!$A:$A,DR$15,'Расчёт (ТН)'!$AW:$AW)</f>
        <v>0</v>
      </c>
    </row>
    <row r="54" spans="1:122" s="171" customFormat="1" outlineLevel="1">
      <c r="A54" s="250" t="s">
        <v>125</v>
      </c>
      <c r="B54" s="250" t="s">
        <v>111</v>
      </c>
      <c r="C54" s="251">
        <f>SUMIF('Расчёт (кг)'!$A:$A,C$15,'Расчёт (кг)'!$AS:$AS)</f>
        <v>0</v>
      </c>
      <c r="D54" s="251">
        <f>SUMIF('Расчёт (кг)'!$A:$A,D$15,'Расчёт (кг)'!$AS:$AS)</f>
        <v>0</v>
      </c>
      <c r="E54" s="251">
        <f>SUMIF('Расчёт (кг)'!$A:$A,E$15,'Расчёт (кг)'!$AS:$AS)</f>
        <v>0</v>
      </c>
      <c r="F54" s="251">
        <f>SUMIF('Расчёт (кг)'!$A:$A,F$15,'Расчёт (кг)'!$AS:$AS)</f>
        <v>0</v>
      </c>
      <c r="G54" s="251">
        <f>SUMIF('Расчёт (кг)'!$A:$A,G$15,'Расчёт (кг)'!$AS:$AS)</f>
        <v>0</v>
      </c>
      <c r="H54" s="251">
        <f>SUMIF('Расчёт (кг)'!$A:$A,H$15,'Расчёт (кг)'!$AS:$AS)</f>
        <v>0</v>
      </c>
      <c r="I54" s="251">
        <f>SUMIF('Расчёт (кг)'!$A:$A,I$15,'Расчёт (кг)'!$AS:$AS)</f>
        <v>0</v>
      </c>
      <c r="J54" s="251">
        <f>SUMIF('Расчёт (кг)'!$A:$A,J$15,'Расчёт (кг)'!$AS:$AS)</f>
        <v>0</v>
      </c>
      <c r="K54" s="251">
        <f>SUMIF('Расчёт (кг)'!$A:$A,K$15,'Расчёт (кг)'!$AS:$AS)</f>
        <v>0</v>
      </c>
      <c r="L54" s="251">
        <f>SUMIF('Расчёт (кг)'!$A:$A,L$15,'Расчёт (кг)'!$AS:$AS)</f>
        <v>0</v>
      </c>
      <c r="M54" s="251">
        <f>SUMIF('Расчёт (кг)'!$A:$A,M$15,'Расчёт (кг)'!$AS:$AS)</f>
        <v>0</v>
      </c>
      <c r="N54" s="251">
        <f>SUMIF('Расчёт (кг)'!$A:$A,N$15,'Расчёт (кг)'!$AS:$AS)</f>
        <v>0</v>
      </c>
      <c r="O54" s="251">
        <f>SUMIF('Расчёт (кг)'!$A:$A,O$15,'Расчёт (кг)'!$AS:$AS)</f>
        <v>0</v>
      </c>
      <c r="P54" s="251">
        <f>SUMIF('Расчёт (кг)'!$A:$A,P$15,'Расчёт (кг)'!$AS:$AS)</f>
        <v>0</v>
      </c>
      <c r="Q54" s="251">
        <f>SUMIF('Расчёт (кг)'!$A:$A,Q$15,'Расчёт (кг)'!$AS:$AS)</f>
        <v>0</v>
      </c>
      <c r="R54" s="251">
        <f>SUMIF('Расчёт (кг)'!$A:$A,R$15,'Расчёт (кг)'!$AS:$AS)</f>
        <v>0</v>
      </c>
      <c r="S54" s="251">
        <f>SUMIF('Расчёт (кг)'!$A:$A,S$15,'Расчёт (кг)'!$AS:$AS)</f>
        <v>0</v>
      </c>
      <c r="T54" s="251">
        <f>SUMIF('Расчёт (кг)'!$A:$A,T$15,'Расчёт (кг)'!$AS:$AS)</f>
        <v>0</v>
      </c>
      <c r="U54" s="251">
        <f>SUMIF('Расчёт (кг)'!$A:$A,U$15,'Расчёт (кг)'!$AS:$AS)</f>
        <v>0</v>
      </c>
      <c r="V54" s="251">
        <f>SUMIF('Расчёт (кг)'!$A:$A,V$15,'Расчёт (кг)'!$AS:$AS)</f>
        <v>0</v>
      </c>
      <c r="W54" s="251">
        <f>SUMIF('Расчёт (кг)'!$A:$A,W$15,'Расчёт (кг)'!$AS:$AS)</f>
        <v>0</v>
      </c>
      <c r="X54" s="251">
        <f>SUMIF('Расчёт (кг)'!$A:$A,X$15,'Расчёт (кг)'!$AS:$AS)</f>
        <v>0</v>
      </c>
      <c r="Y54" s="251">
        <f>SUMIF('Расчёт (кг)'!$A:$A,Y$15,'Расчёт (кг)'!$AS:$AS)</f>
        <v>0</v>
      </c>
      <c r="Z54" s="251">
        <f>SUMIF('Расчёт (кг)'!$A:$A,Z$15,'Расчёт (кг)'!$AS:$AS)</f>
        <v>0</v>
      </c>
      <c r="AA54" s="251">
        <f>SUMIF('Расчёт (кг)'!$A:$A,AA$15,'Расчёт (кг)'!$AS:$AS)</f>
        <v>0</v>
      </c>
      <c r="AB54" s="251">
        <f>SUMIF('Расчёт (кг)'!$A:$A,AB$15,'Расчёт (кг)'!$AS:$AS)</f>
        <v>0</v>
      </c>
      <c r="AC54" s="251">
        <f>SUMIF('Расчёт (кг)'!$A:$A,AC$15,'Расчёт (кг)'!$AS:$AS)</f>
        <v>0</v>
      </c>
      <c r="AD54" s="251">
        <f>SUMIF('Расчёт (кг)'!$A:$A,AD$15,'Расчёт (кг)'!$AS:$AS)</f>
        <v>0</v>
      </c>
      <c r="AE54" s="251">
        <f>SUMIF('Расчёт (кг)'!$A:$A,AE$15,'Расчёт (кг)'!$AS:$AS)</f>
        <v>0</v>
      </c>
      <c r="AF54" s="251">
        <f>SUMIF('Расчёт (кг)'!$A:$A,AF$15,'Расчёт (кг)'!$AS:$AS)</f>
        <v>0</v>
      </c>
      <c r="AG54" s="251">
        <f>SUMIF('Расчёт (кг)'!$A:$A,AG$15,'Расчёт (кг)'!$AS:$AS)</f>
        <v>0</v>
      </c>
      <c r="AH54" s="251">
        <f>SUMIF('Расчёт (кг)'!$A:$A,AH$15,'Расчёт (кг)'!$AS:$AS)</f>
        <v>0</v>
      </c>
      <c r="AI54" s="251">
        <f>SUMIF('Расчёт (кг)'!$A:$A,AI$15,'Расчёт (кг)'!$AS:$AS)</f>
        <v>0</v>
      </c>
      <c r="AJ54" s="251">
        <f>SUMIF('Расчёт (кг)'!$A:$A,AJ$15,'Расчёт (кг)'!$AS:$AS)</f>
        <v>0</v>
      </c>
      <c r="AK54" s="251">
        <f>SUMIF('Расчёт (кг)'!$A:$A,AK$15,'Расчёт (кг)'!$AS:$AS)</f>
        <v>0</v>
      </c>
      <c r="AL54" s="251">
        <f>SUMIF('Расчёт (кг)'!$A:$A,AL$15,'Расчёт (кг)'!$AS:$AS)</f>
        <v>0</v>
      </c>
      <c r="AM54" s="251">
        <f>SUMIF('Расчёт (кг)'!$A:$A,AM$15,'Расчёт (кг)'!$AS:$AS)</f>
        <v>0</v>
      </c>
      <c r="AN54" s="251">
        <f>SUMIF('Расчёт (кг)'!$A:$A,AN$15,'Расчёт (кг)'!$AS:$AS)</f>
        <v>0</v>
      </c>
      <c r="AO54" s="251">
        <f>SUMIF('Расчёт (кг)'!$A:$A,AO$15,'Расчёт (кг)'!$AS:$AS)</f>
        <v>0</v>
      </c>
      <c r="AP54" s="251">
        <f>SUMIF('Расчёт (кг)'!$A:$A,AP$15,'Расчёт (кг)'!$AS:$AS)</f>
        <v>0</v>
      </c>
      <c r="AQ54" s="251">
        <f>SUMIF('Расчёт (кг)'!$A:$A,AQ$15,'Расчёт (кг)'!$AS:$AS)</f>
        <v>0</v>
      </c>
      <c r="AR54" s="251">
        <f>SUMIF('Расчёт (кг)'!$A:$A,AR$15,'Расчёт (кг)'!$AS:$AS)</f>
        <v>0</v>
      </c>
      <c r="AS54" s="251">
        <f>SUMIF('Расчёт (кг)'!$A:$A,AS$15,'Расчёт (кг)'!$AS:$AS)</f>
        <v>0</v>
      </c>
      <c r="AT54" s="251">
        <f>SUMIF('Расчёт (кг)'!$A:$A,AT$15,'Расчёт (кг)'!$AS:$AS)</f>
        <v>0</v>
      </c>
      <c r="AU54" s="251">
        <f>SUMIF('Расчёт (кг)'!$A:$A,AU$15,'Расчёт (кг)'!$AS:$AS)</f>
        <v>0</v>
      </c>
      <c r="AV54" s="251">
        <f>SUMIF('Расчёт (кг)'!$A:$A,AV$15,'Расчёт (кг)'!$AS:$AS)</f>
        <v>0</v>
      </c>
      <c r="AW54" s="251">
        <f>SUMIF('Расчёт (кг)'!$A:$A,AW$15,'Расчёт (кг)'!$AS:$AS)</f>
        <v>0</v>
      </c>
      <c r="AX54" s="251">
        <f>SUMIF('Расчёт (кг)'!$A:$A,AX$15,'Расчёт (кг)'!$AS:$AS)</f>
        <v>0</v>
      </c>
      <c r="AY54" s="251">
        <f>SUMIF('Расчёт (кг)'!$A:$A,AY$15,'Расчёт (кг)'!$AS:$AS)</f>
        <v>0</v>
      </c>
      <c r="AZ54" s="251">
        <f>SUMIF('Расчёт (кг)'!$A:$A,AZ$15,'Расчёт (кг)'!$AS:$AS)</f>
        <v>0</v>
      </c>
      <c r="BA54" s="251">
        <f>SUMIF('Расчёт (кг)'!$A:$A,BA$15,'Расчёт (кг)'!$AS:$AS)</f>
        <v>0</v>
      </c>
      <c r="BB54" s="251">
        <f>SUMIF('Расчёт (кг)'!$A:$A,BB$15,'Расчёт (кг)'!$AS:$AS)</f>
        <v>0</v>
      </c>
      <c r="BC54" s="251">
        <f>SUMIF('Расчёт (кг)'!$A:$A,BC$15,'Расчёт (кг)'!$AS:$AS)</f>
        <v>0</v>
      </c>
      <c r="BD54" s="251">
        <f>SUMIF('Расчёт (кг)'!$A:$A,BD$15,'Расчёт (кг)'!$AS:$AS)</f>
        <v>0</v>
      </c>
      <c r="BE54" s="251">
        <f>SUMIF('Расчёт (кг)'!$A:$A,BE$15,'Расчёт (кг)'!$AS:$AS)</f>
        <v>0</v>
      </c>
      <c r="BF54" s="251">
        <f>SUMIF('Расчёт (кг)'!$A:$A,BF$15,'Расчёт (кг)'!$AS:$AS)</f>
        <v>0</v>
      </c>
      <c r="BG54" s="251">
        <f>SUMIF('Расчёт (кг)'!$A:$A,BG$15,'Расчёт (кг)'!$AS:$AS)</f>
        <v>0</v>
      </c>
      <c r="BH54" s="251">
        <f>SUMIF('Расчёт (кг)'!$A:$A,BH$15,'Расчёт (кг)'!$AS:$AS)</f>
        <v>0</v>
      </c>
      <c r="BI54" s="251">
        <f>SUMIF('Расчёт (кг)'!$A:$A,BI$15,'Расчёт (кг)'!$AS:$AS)</f>
        <v>0</v>
      </c>
      <c r="BJ54" s="251">
        <f>SUMIF('Расчёт (кг)'!$A:$A,BJ$15,'Расчёт (кг)'!$AS:$AS)</f>
        <v>0</v>
      </c>
      <c r="BK54" s="251">
        <f>SUMIF('Расчёт (кг)'!$A:$A,BK$15,'Расчёт (кг)'!$AS:$AS)</f>
        <v>0</v>
      </c>
      <c r="BL54" s="251">
        <f>SUMIF('Расчёт (кг)'!$A:$A,BL$15,'Расчёт (кг)'!$AS:$AS)</f>
        <v>0</v>
      </c>
      <c r="BM54" s="251">
        <f>SUMIF('Расчёт (кг)'!$A:$A,BM$15,'Расчёт (кг)'!$AS:$AS)</f>
        <v>0</v>
      </c>
      <c r="BN54" s="251">
        <f>SUMIF('Расчёт (кг)'!$A:$A,BN$15,'Расчёт (кг)'!$AS:$AS)</f>
        <v>0</v>
      </c>
      <c r="BO54" s="251">
        <f>SUMIF('Расчёт (кг)'!$A:$A,BO$15,'Расчёт (кг)'!$AS:$AS)</f>
        <v>0</v>
      </c>
      <c r="BP54" s="251">
        <f>SUMIF('Расчёт (кг)'!$A:$A,BP$15,'Расчёт (кг)'!$AS:$AS)</f>
        <v>0</v>
      </c>
      <c r="BQ54" s="251">
        <f>SUMIF('Расчёт (кг)'!$A:$A,BQ$15,'Расчёт (кг)'!$AS:$AS)</f>
        <v>0</v>
      </c>
      <c r="BR54" s="251">
        <f>SUMIF('Расчёт (кг)'!$A:$A,BR$15,'Расчёт (кг)'!$AS:$AS)</f>
        <v>0</v>
      </c>
      <c r="BS54" s="251">
        <f>SUMIF('Расчёт (кг)'!$A:$A,BS$15,'Расчёт (кг)'!$AS:$AS)</f>
        <v>0</v>
      </c>
      <c r="BT54" s="251">
        <f>SUMIF('Расчёт (кг)'!$A:$A,BT$15,'Расчёт (кг)'!$AS:$AS)</f>
        <v>0</v>
      </c>
      <c r="BU54" s="251">
        <f>SUMIF('Расчёт (кг)'!$A:$A,BU$15,'Расчёт (кг)'!$AS:$AS)</f>
        <v>0</v>
      </c>
      <c r="BV54" s="251">
        <f>SUMIF('Расчёт (кг)'!$A:$A,BV$15,'Расчёт (кг)'!$AS:$AS)</f>
        <v>0</v>
      </c>
      <c r="BW54" s="251">
        <f>SUMIF('Расчёт (кг)'!$A:$A,BW$15,'Расчёт (кг)'!$AS:$AS)</f>
        <v>0</v>
      </c>
      <c r="BX54" s="251">
        <f>SUMIF('Расчёт (кг)'!$A:$A,BX$15,'Расчёт (кг)'!$AS:$AS)</f>
        <v>0</v>
      </c>
      <c r="BY54" s="251">
        <f>SUMIF('Расчёт (кг)'!$A:$A,BY$15,'Расчёт (кг)'!$AS:$AS)</f>
        <v>0</v>
      </c>
      <c r="BZ54" s="251">
        <f>SUMIF('Расчёт (кг)'!$A:$A,BZ$15,'Расчёт (кг)'!$AS:$AS)</f>
        <v>0</v>
      </c>
      <c r="CA54" s="251">
        <f>SUMIF('Расчёт (кг)'!$A:$A,CA$15,'Расчёт (кг)'!$AS:$AS)</f>
        <v>0</v>
      </c>
      <c r="CB54" s="251">
        <f>SUMIF('Расчёт (кг)'!$A:$A,CB$15,'Расчёт (кг)'!$AS:$AS)</f>
        <v>0</v>
      </c>
      <c r="CC54" s="251">
        <f>SUMIF('Расчёт (кг)'!$A:$A,CC$15,'Расчёт (кг)'!$AS:$AS)</f>
        <v>0</v>
      </c>
      <c r="CD54" s="251">
        <f>SUMIF('Расчёт (кг)'!$A:$A,CD$15,'Расчёт (кг)'!$AS:$AS)</f>
        <v>0</v>
      </c>
      <c r="CE54" s="251">
        <f>SUMIF('Расчёт (кг)'!$A:$A,CE$15,'Расчёт (кг)'!$AS:$AS)</f>
        <v>0</v>
      </c>
      <c r="CF54" s="251">
        <f>SUMIF('Расчёт (кг)'!$A:$A,CF$15,'Расчёт (кг)'!$AS:$AS)</f>
        <v>0</v>
      </c>
      <c r="CG54" s="251">
        <f>SUMIF('Расчёт (кг)'!$A:$A,CG$15,'Расчёт (кг)'!$AS:$AS)</f>
        <v>0</v>
      </c>
      <c r="CH54" s="251">
        <f>SUMIF('Расчёт (кг)'!$A:$A,CH$15,'Расчёт (кг)'!$AS:$AS)</f>
        <v>0</v>
      </c>
      <c r="CI54" s="251">
        <f>SUMIF('Расчёт (кг)'!$A:$A,CI$15,'Расчёт (кг)'!$AS:$AS)</f>
        <v>0</v>
      </c>
      <c r="CJ54" s="251">
        <f>SUMIF('Расчёт (кг)'!$A:$A,CJ$15,'Расчёт (кг)'!$AS:$AS)</f>
        <v>0</v>
      </c>
      <c r="CK54" s="251">
        <f>SUMIF('Расчёт (кг)'!$A:$A,CK$15,'Расчёт (кг)'!$AS:$AS)</f>
        <v>0</v>
      </c>
      <c r="CL54" s="251">
        <f>SUMIF('Расчёт (кг)'!$A:$A,CL$15,'Расчёт (кг)'!$AS:$AS)</f>
        <v>0</v>
      </c>
      <c r="CM54" s="251">
        <f>SUMIF('Расчёт (кг)'!$A:$A,CM$15,'Расчёт (кг)'!$AS:$AS)</f>
        <v>0</v>
      </c>
      <c r="CN54" s="251">
        <f>SUMIF('Расчёт (кг)'!$A:$A,CN$15,'Расчёт (кг)'!$AS:$AS)</f>
        <v>0</v>
      </c>
      <c r="CO54" s="251">
        <f>SUMIF('Расчёт (кг)'!$A:$A,CO$15,'Расчёт (кг)'!$AS:$AS)</f>
        <v>0</v>
      </c>
      <c r="CP54" s="251">
        <f>SUMIF('Расчёт (кг)'!$A:$A,CP$15,'Расчёт (кг)'!$AS:$AS)</f>
        <v>0</v>
      </c>
      <c r="CQ54" s="251">
        <f>SUMIF('Расчёт (кг)'!$A:$A,CQ$15,'Расчёт (кг)'!$AS:$AS)</f>
        <v>0</v>
      </c>
      <c r="CR54" s="251">
        <f>SUMIF('Расчёт (кг)'!$A:$A,CR$15,'Расчёт (кг)'!$AS:$AS)</f>
        <v>0</v>
      </c>
      <c r="CS54" s="251">
        <f>SUMIF('Расчёт (кг)'!$A:$A,CS$15,'Расчёт (кг)'!$AS:$AS)</f>
        <v>0</v>
      </c>
      <c r="CT54" s="251">
        <f>SUMIF('Расчёт (кг)'!$A:$A,CT$15,'Расчёт (кг)'!$AS:$AS)</f>
        <v>0</v>
      </c>
      <c r="CU54" s="251">
        <f>SUMIF('Расчёт (кг)'!$A:$A,CU$15,'Расчёт (кг)'!$AS:$AS)</f>
        <v>0</v>
      </c>
      <c r="CV54" s="251">
        <f>SUMIF('Расчёт (кг)'!$A:$A,CV$15,'Расчёт (кг)'!$AS:$AS)</f>
        <v>0</v>
      </c>
      <c r="CW54" s="251">
        <f>SUMIF('Расчёт (кг)'!$A:$A,CW$15,'Расчёт (кг)'!$AS:$AS)</f>
        <v>0</v>
      </c>
      <c r="CX54" s="251">
        <f>SUMIF('Расчёт (кг)'!$A:$A,CX$15,'Расчёт (кг)'!$AS:$AS)</f>
        <v>0</v>
      </c>
      <c r="CY54" s="251">
        <f>SUMIF('Расчёт (кг)'!$A:$A,CY$15,'Расчёт (кг)'!$AS:$AS)</f>
        <v>0</v>
      </c>
      <c r="CZ54" s="251">
        <f>SUMIF('Расчёт (кг)'!$A:$A,CZ$15,'Расчёт (кг)'!$AS:$AS)</f>
        <v>0</v>
      </c>
      <c r="DA54" s="251">
        <f>SUMIF('Расчёт (кг)'!$A:$A,DA$15,'Расчёт (кг)'!$AS:$AS)</f>
        <v>0</v>
      </c>
      <c r="DB54" s="251">
        <f>SUMIF('Расчёт (кг)'!$A:$A,DB$15,'Расчёт (кг)'!$AS:$AS)</f>
        <v>0</v>
      </c>
      <c r="DC54" s="251">
        <f>SUMIF('Расчёт (кг)'!$A:$A,DC$15,'Расчёт (кг)'!$AS:$AS)</f>
        <v>0</v>
      </c>
      <c r="DD54" s="251">
        <f>SUMIF('Расчёт (кг)'!$A:$A,DD$15,'Расчёт (кг)'!$AS:$AS)</f>
        <v>0</v>
      </c>
      <c r="DE54" s="251">
        <f>SUMIF('Расчёт (кг)'!$A:$A,DE$15,'Расчёт (кг)'!$AS:$AS)</f>
        <v>0</v>
      </c>
      <c r="DF54" s="251">
        <f>SUMIF('Расчёт (кг)'!$A:$A,DF$15,'Расчёт (кг)'!$AS:$AS)</f>
        <v>0</v>
      </c>
      <c r="DG54" s="251">
        <f>SUMIF('Расчёт (кг)'!$A:$A,DG$15,'Расчёт (кг)'!$AS:$AS)</f>
        <v>0</v>
      </c>
      <c r="DH54" s="251">
        <f>SUMIF('Расчёт (кг)'!$A:$A,DH$15,'Расчёт (кг)'!$AS:$AS)</f>
        <v>0</v>
      </c>
      <c r="DI54" s="251">
        <f>SUMIF('Расчёт (кг)'!$A:$A,DI$15,'Расчёт (кг)'!$AS:$AS)</f>
        <v>0</v>
      </c>
      <c r="DJ54" s="251">
        <f>SUMIF('Расчёт (кг)'!$A:$A,DJ$15,'Расчёт (кг)'!$AS:$AS)</f>
        <v>0</v>
      </c>
      <c r="DK54" s="251">
        <f>SUMIF('Расчёт (кг)'!$A:$A,DK$15,'Расчёт (кг)'!$AS:$AS)</f>
        <v>0</v>
      </c>
      <c r="DL54" s="251">
        <f>SUMIF('Расчёт (кг)'!$A:$A,DL$15,'Расчёт (кг)'!$AS:$AS)</f>
        <v>0</v>
      </c>
      <c r="DM54" s="251">
        <f>SUMIF('Расчёт (кг)'!$A:$A,DM$15,'Расчёт (кг)'!$AS:$AS)</f>
        <v>0</v>
      </c>
      <c r="DN54" s="251">
        <f>SUMIF('Расчёт (кг)'!$A:$A,DN$15,'Расчёт (кг)'!$AS:$AS)</f>
        <v>0</v>
      </c>
      <c r="DO54" s="251">
        <f>SUMIF('Расчёт (кг)'!$A:$A,DO$15,'Расчёт (кг)'!$AS:$AS)</f>
        <v>0</v>
      </c>
      <c r="DP54" s="251">
        <f>SUMIF('Расчёт (кг)'!$A:$A,DP$15,'Расчёт (кг)'!$AS:$AS)</f>
        <v>0</v>
      </c>
      <c r="DQ54" s="251">
        <f>SUMIF('Расчёт (кг)'!$A:$A,DQ$15,'Расчёт (кг)'!$AS:$AS)</f>
        <v>0</v>
      </c>
      <c r="DR54" s="251">
        <f>SUMIF('Расчёт (кг)'!$A:$A,DR$15,'Расчёт (кг)'!$AS:$AS)</f>
        <v>0</v>
      </c>
    </row>
    <row r="55" spans="1:122" s="171" customFormat="1" outlineLevel="1">
      <c r="A55" s="250" t="s">
        <v>125</v>
      </c>
      <c r="B55" s="250" t="s">
        <v>112</v>
      </c>
      <c r="C55" s="251" t="e">
        <f>INDEX(Тарифы!$1:$1048576,MATCH($A55,Тарифы!$A:$A,0),MATCH(VLOOKUP(C$15,'Расчёт (кг)'!$A:$C,3,0),Тарифы!$2:$2,0))*C54</f>
        <v>#N/A</v>
      </c>
      <c r="D55" s="251" t="e">
        <f>INDEX(Тарифы!$1:$1048576,MATCH($A55,Тарифы!$A:$A,0),MATCH(VLOOKUP(D$15,'Расчёт (кг)'!$A:$C,3,0),Тарифы!$2:$2,0))*D54</f>
        <v>#N/A</v>
      </c>
      <c r="E55" s="251" t="e">
        <f>INDEX(Тарифы!$1:$1048576,MATCH($A55,Тарифы!$A:$A,0),MATCH(VLOOKUP(E$15,'Расчёт (кг)'!$A:$C,3,0),Тарифы!$2:$2,0))*E54</f>
        <v>#N/A</v>
      </c>
      <c r="F55" s="251" t="e">
        <f>INDEX(Тарифы!$1:$1048576,MATCH($A55,Тарифы!$A:$A,0),MATCH(VLOOKUP(F$15,'Расчёт (кг)'!$A:$C,3,0),Тарифы!$2:$2,0))*F54</f>
        <v>#N/A</v>
      </c>
      <c r="G55" s="251" t="e">
        <f>INDEX(Тарифы!$1:$1048576,MATCH($A55,Тарифы!$A:$A,0),MATCH(VLOOKUP(G$15,'Расчёт (кг)'!$A:$C,3,0),Тарифы!$2:$2,0))*G54</f>
        <v>#N/A</v>
      </c>
      <c r="H55" s="251" t="e">
        <f>INDEX(Тарифы!$1:$1048576,MATCH($A55,Тарифы!$A:$A,0),MATCH(VLOOKUP(H$15,'Расчёт (кг)'!$A:$C,3,0),Тарифы!$2:$2,0))*H54</f>
        <v>#N/A</v>
      </c>
      <c r="I55" s="251" t="e">
        <f>INDEX(Тарифы!$1:$1048576,MATCH($A55,Тарифы!$A:$A,0),MATCH(VLOOKUP(I$15,'Расчёт (кг)'!$A:$C,3,0),Тарифы!$2:$2,0))*I54</f>
        <v>#N/A</v>
      </c>
      <c r="J55" s="251" t="e">
        <f>INDEX(Тарифы!$1:$1048576,MATCH($A55,Тарифы!$A:$A,0),MATCH(VLOOKUP(J$15,'Расчёт (кг)'!$A:$C,3,0),Тарифы!$2:$2,0))*J54</f>
        <v>#N/A</v>
      </c>
      <c r="K55" s="251" t="e">
        <f>INDEX(Тарифы!$1:$1048576,MATCH($A55,Тарифы!$A:$A,0),MATCH(VLOOKUP(K$15,'Расчёт (кг)'!$A:$C,3,0),Тарифы!$2:$2,0))*K54</f>
        <v>#N/A</v>
      </c>
      <c r="L55" s="251" t="e">
        <f>INDEX(Тарифы!$1:$1048576,MATCH($A55,Тарифы!$A:$A,0),MATCH(VLOOKUP(L$15,'Расчёт (кг)'!$A:$C,3,0),Тарифы!$2:$2,0))*L54</f>
        <v>#N/A</v>
      </c>
      <c r="M55" s="251" t="e">
        <f>INDEX(Тарифы!$1:$1048576,MATCH($A55,Тарифы!$A:$A,0),MATCH(VLOOKUP(M$15,'Расчёт (кг)'!$A:$C,3,0),Тарифы!$2:$2,0))*M54</f>
        <v>#N/A</v>
      </c>
      <c r="N55" s="251" t="e">
        <f>INDEX(Тарифы!$1:$1048576,MATCH($A55,Тарифы!$A:$A,0),MATCH(VLOOKUP(N$15,'Расчёт (кг)'!$A:$C,3,0),Тарифы!$2:$2,0))*N54</f>
        <v>#N/A</v>
      </c>
      <c r="O55" s="251" t="e">
        <f>INDEX(Тарифы!$1:$1048576,MATCH($A55,Тарифы!$A:$A,0),MATCH(VLOOKUP(O$15,'Расчёт (кг)'!$A:$C,3,0),Тарифы!$2:$2,0))*O54</f>
        <v>#N/A</v>
      </c>
      <c r="P55" s="251" t="e">
        <f>INDEX(Тарифы!$1:$1048576,MATCH($A55,Тарифы!$A:$A,0),MATCH(VLOOKUP(P$15,'Расчёт (кг)'!$A:$C,3,0),Тарифы!$2:$2,0))*P54</f>
        <v>#N/A</v>
      </c>
      <c r="Q55" s="251" t="e">
        <f>INDEX(Тарифы!$1:$1048576,MATCH($A55,Тарифы!$A:$A,0),MATCH(VLOOKUP(Q$15,'Расчёт (кг)'!$A:$C,3,0),Тарифы!$2:$2,0))*Q54</f>
        <v>#N/A</v>
      </c>
      <c r="R55" s="251" t="e">
        <f>INDEX(Тарифы!$1:$1048576,MATCH($A55,Тарифы!$A:$A,0),MATCH(VLOOKUP(R$15,'Расчёт (кг)'!$A:$C,3,0),Тарифы!$2:$2,0))*R54</f>
        <v>#N/A</v>
      </c>
      <c r="S55" s="251" t="e">
        <f>INDEX(Тарифы!$1:$1048576,MATCH($A55,Тарифы!$A:$A,0),MATCH(VLOOKUP(S$15,'Расчёт (кг)'!$A:$C,3,0),Тарифы!$2:$2,0))*S54</f>
        <v>#N/A</v>
      </c>
      <c r="T55" s="251" t="e">
        <f>INDEX(Тарифы!$1:$1048576,MATCH($A55,Тарифы!$A:$A,0),MATCH(VLOOKUP(T$15,'Расчёт (кг)'!$A:$C,3,0),Тарифы!$2:$2,0))*T54</f>
        <v>#N/A</v>
      </c>
      <c r="U55" s="251" t="e">
        <f>INDEX(Тарифы!$1:$1048576,MATCH($A55,Тарифы!$A:$A,0),MATCH(VLOOKUP(U$15,'Расчёт (кг)'!$A:$C,3,0),Тарифы!$2:$2,0))*U54</f>
        <v>#N/A</v>
      </c>
      <c r="V55" s="251" t="e">
        <f>INDEX(Тарифы!$1:$1048576,MATCH($A55,Тарифы!$A:$A,0),MATCH(VLOOKUP(V$15,'Расчёт (кг)'!$A:$C,3,0),Тарифы!$2:$2,0))*V54</f>
        <v>#N/A</v>
      </c>
      <c r="W55" s="251" t="e">
        <f>INDEX(Тарифы!$1:$1048576,MATCH($A55,Тарифы!$A:$A,0),MATCH(VLOOKUP(W$15,'Расчёт (кг)'!$A:$C,3,0),Тарифы!$2:$2,0))*W54</f>
        <v>#N/A</v>
      </c>
      <c r="X55" s="251" t="e">
        <f>INDEX(Тарифы!$1:$1048576,MATCH($A55,Тарифы!$A:$A,0),MATCH(VLOOKUP(X$15,'Расчёт (кг)'!$A:$C,3,0),Тарифы!$2:$2,0))*X54</f>
        <v>#N/A</v>
      </c>
      <c r="Y55" s="251" t="e">
        <f>INDEX(Тарифы!$1:$1048576,MATCH($A55,Тарифы!$A:$A,0),MATCH(VLOOKUP(Y$15,'Расчёт (кг)'!$A:$C,3,0),Тарифы!$2:$2,0))*Y54</f>
        <v>#N/A</v>
      </c>
      <c r="Z55" s="251" t="e">
        <f>INDEX(Тарифы!$1:$1048576,MATCH($A55,Тарифы!$A:$A,0),MATCH(VLOOKUP(Z$15,'Расчёт (кг)'!$A:$C,3,0),Тарифы!$2:$2,0))*Z54</f>
        <v>#N/A</v>
      </c>
      <c r="AA55" s="251" t="e">
        <f>INDEX(Тарифы!$1:$1048576,MATCH($A55,Тарифы!$A:$A,0),MATCH(VLOOKUP(AA$15,'Расчёт (кг)'!$A:$C,3,0),Тарифы!$2:$2,0))*AA54</f>
        <v>#N/A</v>
      </c>
      <c r="AB55" s="251" t="e">
        <f>INDEX(Тарифы!$1:$1048576,MATCH($A55,Тарифы!$A:$A,0),MATCH(VLOOKUP(AB$15,'Расчёт (кг)'!$A:$C,3,0),Тарифы!$2:$2,0))*AB54</f>
        <v>#N/A</v>
      </c>
      <c r="AC55" s="251" t="e">
        <f>INDEX(Тарифы!$1:$1048576,MATCH($A55,Тарифы!$A:$A,0),MATCH(VLOOKUP(AC$15,'Расчёт (кг)'!$A:$C,3,0),Тарифы!$2:$2,0))*AC54</f>
        <v>#N/A</v>
      </c>
      <c r="AD55" s="251" t="e">
        <f>INDEX(Тарифы!$1:$1048576,MATCH($A55,Тарифы!$A:$A,0),MATCH(VLOOKUP(AD$15,'Расчёт (кг)'!$A:$C,3,0),Тарифы!$2:$2,0))*AD54</f>
        <v>#N/A</v>
      </c>
      <c r="AE55" s="251" t="e">
        <f>INDEX(Тарифы!$1:$1048576,MATCH($A55,Тарифы!$A:$A,0),MATCH(VLOOKUP(AE$15,'Расчёт (кг)'!$A:$C,3,0),Тарифы!$2:$2,0))*AE54</f>
        <v>#N/A</v>
      </c>
      <c r="AF55" s="251" t="e">
        <f>INDEX(Тарифы!$1:$1048576,MATCH($A55,Тарифы!$A:$A,0),MATCH(VLOOKUP(AF$15,'Расчёт (кг)'!$A:$C,3,0),Тарифы!$2:$2,0))*AF54</f>
        <v>#N/A</v>
      </c>
      <c r="AG55" s="251" t="e">
        <f>INDEX(Тарифы!$1:$1048576,MATCH($A55,Тарифы!$A:$A,0),MATCH(VLOOKUP(AG$15,'Расчёт (кг)'!$A:$C,3,0),Тарифы!$2:$2,0))*AG54</f>
        <v>#N/A</v>
      </c>
      <c r="AH55" s="251" t="e">
        <f>INDEX(Тарифы!$1:$1048576,MATCH($A55,Тарифы!$A:$A,0),MATCH(VLOOKUP(AH$15,'Расчёт (кг)'!$A:$C,3,0),Тарифы!$2:$2,0))*AH54</f>
        <v>#N/A</v>
      </c>
      <c r="AI55" s="251" t="e">
        <f>INDEX(Тарифы!$1:$1048576,MATCH($A55,Тарифы!$A:$A,0),MATCH(VLOOKUP(AI$15,'Расчёт (кг)'!$A:$C,3,0),Тарифы!$2:$2,0))*AI54</f>
        <v>#N/A</v>
      </c>
      <c r="AJ55" s="251" t="e">
        <f>INDEX(Тарифы!$1:$1048576,MATCH($A55,Тарифы!$A:$A,0),MATCH(VLOOKUP(AJ$15,'Расчёт (кг)'!$A:$C,3,0),Тарифы!$2:$2,0))*AJ54</f>
        <v>#N/A</v>
      </c>
      <c r="AK55" s="251" t="e">
        <f>INDEX(Тарифы!$1:$1048576,MATCH($A55,Тарифы!$A:$A,0),MATCH(VLOOKUP(AK$15,'Расчёт (кг)'!$A:$C,3,0),Тарифы!$2:$2,0))*AK54</f>
        <v>#N/A</v>
      </c>
      <c r="AL55" s="251" t="e">
        <f>INDEX(Тарифы!$1:$1048576,MATCH($A55,Тарифы!$A:$A,0),MATCH(VLOOKUP(AL$15,'Расчёт (кг)'!$A:$C,3,0),Тарифы!$2:$2,0))*AL54</f>
        <v>#N/A</v>
      </c>
      <c r="AM55" s="251" t="e">
        <f>INDEX(Тарифы!$1:$1048576,MATCH($A55,Тарифы!$A:$A,0),MATCH(VLOOKUP(AM$15,'Расчёт (кг)'!$A:$C,3,0),Тарифы!$2:$2,0))*AM54</f>
        <v>#N/A</v>
      </c>
      <c r="AN55" s="251" t="e">
        <f>INDEX(Тарифы!$1:$1048576,MATCH($A55,Тарифы!$A:$A,0),MATCH(VLOOKUP(AN$15,'Расчёт (кг)'!$A:$C,3,0),Тарифы!$2:$2,0))*AN54</f>
        <v>#N/A</v>
      </c>
      <c r="AO55" s="251" t="e">
        <f>INDEX(Тарифы!$1:$1048576,MATCH($A55,Тарифы!$A:$A,0),MATCH(VLOOKUP(AO$15,'Расчёт (кг)'!$A:$C,3,0),Тарифы!$2:$2,0))*AO54</f>
        <v>#N/A</v>
      </c>
      <c r="AP55" s="251" t="e">
        <f>INDEX(Тарифы!$1:$1048576,MATCH($A55,Тарифы!$A:$A,0),MATCH(VLOOKUP(AP$15,'Расчёт (кг)'!$A:$C,3,0),Тарифы!$2:$2,0))*AP54</f>
        <v>#N/A</v>
      </c>
      <c r="AQ55" s="251" t="e">
        <f>INDEX(Тарифы!$1:$1048576,MATCH($A55,Тарифы!$A:$A,0),MATCH(VLOOKUP(AQ$15,'Расчёт (кг)'!$A:$C,3,0),Тарифы!$2:$2,0))*AQ54</f>
        <v>#N/A</v>
      </c>
      <c r="AR55" s="251" t="e">
        <f>INDEX(Тарифы!$1:$1048576,MATCH($A55,Тарифы!$A:$A,0),MATCH(VLOOKUP(AR$15,'Расчёт (кг)'!$A:$C,3,0),Тарифы!$2:$2,0))*AR54</f>
        <v>#N/A</v>
      </c>
      <c r="AS55" s="251" t="e">
        <f>INDEX(Тарифы!$1:$1048576,MATCH($A55,Тарифы!$A:$A,0),MATCH(VLOOKUP(AS$15,'Расчёт (кг)'!$A:$C,3,0),Тарифы!$2:$2,0))*AS54</f>
        <v>#N/A</v>
      </c>
      <c r="AT55" s="251" t="e">
        <f>INDEX(Тарифы!$1:$1048576,MATCH($A55,Тарифы!$A:$A,0),MATCH(VLOOKUP(AT$15,'Расчёт (кг)'!$A:$C,3,0),Тарифы!$2:$2,0))*AT54</f>
        <v>#N/A</v>
      </c>
      <c r="AU55" s="251" t="e">
        <f>INDEX(Тарифы!$1:$1048576,MATCH($A55,Тарифы!$A:$A,0),MATCH(VLOOKUP(AU$15,'Расчёт (кг)'!$A:$C,3,0),Тарифы!$2:$2,0))*AU54</f>
        <v>#N/A</v>
      </c>
      <c r="AV55" s="251" t="e">
        <f>INDEX(Тарифы!$1:$1048576,MATCH($A55,Тарифы!$A:$A,0),MATCH(VLOOKUP(AV$15,'Расчёт (кг)'!$A:$C,3,0),Тарифы!$2:$2,0))*AV54</f>
        <v>#N/A</v>
      </c>
      <c r="AW55" s="251" t="e">
        <f>INDEX(Тарифы!$1:$1048576,MATCH($A55,Тарифы!$A:$A,0),MATCH(VLOOKUP(AW$15,'Расчёт (кг)'!$A:$C,3,0),Тарифы!$2:$2,0))*AW54</f>
        <v>#N/A</v>
      </c>
      <c r="AX55" s="251" t="e">
        <f>INDEX(Тарифы!$1:$1048576,MATCH($A55,Тарифы!$A:$A,0),MATCH(VLOOKUP(AX$15,'Расчёт (кг)'!$A:$C,3,0),Тарифы!$2:$2,0))*AX54</f>
        <v>#N/A</v>
      </c>
      <c r="AY55" s="251" t="e">
        <f>INDEX(Тарифы!$1:$1048576,MATCH($A55,Тарифы!$A:$A,0),MATCH(VLOOKUP(AY$15,'Расчёт (кг)'!$A:$C,3,0),Тарифы!$2:$2,0))*AY54</f>
        <v>#N/A</v>
      </c>
      <c r="AZ55" s="251" t="e">
        <f>INDEX(Тарифы!$1:$1048576,MATCH($A55,Тарифы!$A:$A,0),MATCH(VLOOKUP(AZ$15,'Расчёт (кг)'!$A:$C,3,0),Тарифы!$2:$2,0))*AZ54</f>
        <v>#N/A</v>
      </c>
      <c r="BA55" s="251" t="e">
        <f>INDEX(Тарифы!$1:$1048576,MATCH($A55,Тарифы!$A:$A,0),MATCH(VLOOKUP(BA$15,'Расчёт (кг)'!$A:$C,3,0),Тарифы!$2:$2,0))*BA54</f>
        <v>#N/A</v>
      </c>
      <c r="BB55" s="251" t="e">
        <f>INDEX(Тарифы!$1:$1048576,MATCH($A55,Тарифы!$A:$A,0),MATCH(VLOOKUP(BB$15,'Расчёт (кг)'!$A:$C,3,0),Тарифы!$2:$2,0))*BB54</f>
        <v>#N/A</v>
      </c>
      <c r="BC55" s="251" t="e">
        <f>INDEX(Тарифы!$1:$1048576,MATCH($A55,Тарифы!$A:$A,0),MATCH(VLOOKUP(BC$15,'Расчёт (кг)'!$A:$C,3,0),Тарифы!$2:$2,0))*BC54</f>
        <v>#N/A</v>
      </c>
      <c r="BD55" s="251" t="e">
        <f>INDEX(Тарифы!$1:$1048576,MATCH($A55,Тарифы!$A:$A,0),MATCH(VLOOKUP(BD$15,'Расчёт (кг)'!$A:$C,3,0),Тарифы!$2:$2,0))*BD54</f>
        <v>#N/A</v>
      </c>
      <c r="BE55" s="251" t="e">
        <f>INDEX(Тарифы!$1:$1048576,MATCH($A55,Тарифы!$A:$A,0),MATCH(VLOOKUP(BE$15,'Расчёт (кг)'!$A:$C,3,0),Тарифы!$2:$2,0))*BE54</f>
        <v>#N/A</v>
      </c>
      <c r="BF55" s="251" t="e">
        <f>INDEX(Тарифы!$1:$1048576,MATCH($A55,Тарифы!$A:$A,0),MATCH(VLOOKUP(BF$15,'Расчёт (кг)'!$A:$C,3,0),Тарифы!$2:$2,0))*BF54</f>
        <v>#N/A</v>
      </c>
      <c r="BG55" s="251" t="e">
        <f>INDEX(Тарифы!$1:$1048576,MATCH($A55,Тарифы!$A:$A,0),MATCH(VLOOKUP(BG$15,'Расчёт (кг)'!$A:$C,3,0),Тарифы!$2:$2,0))*BG54</f>
        <v>#N/A</v>
      </c>
      <c r="BH55" s="251" t="e">
        <f>INDEX(Тарифы!$1:$1048576,MATCH($A55,Тарифы!$A:$A,0),MATCH(VLOOKUP(BH$15,'Расчёт (кг)'!$A:$C,3,0),Тарифы!$2:$2,0))*BH54</f>
        <v>#N/A</v>
      </c>
      <c r="BI55" s="251" t="e">
        <f>INDEX(Тарифы!$1:$1048576,MATCH($A55,Тарифы!$A:$A,0),MATCH(VLOOKUP(BI$15,'Расчёт (кг)'!$A:$C,3,0),Тарифы!$2:$2,0))*BI54</f>
        <v>#N/A</v>
      </c>
      <c r="BJ55" s="251" t="e">
        <f>INDEX(Тарифы!$1:$1048576,MATCH($A55,Тарифы!$A:$A,0),MATCH(VLOOKUP(BJ$15,'Расчёт (кг)'!$A:$C,3,0),Тарифы!$2:$2,0))*BJ54</f>
        <v>#N/A</v>
      </c>
      <c r="BK55" s="251" t="e">
        <f>INDEX(Тарифы!$1:$1048576,MATCH($A55,Тарифы!$A:$A,0),MATCH(VLOOKUP(BK$15,'Расчёт (кг)'!$A:$C,3,0),Тарифы!$2:$2,0))*BK54</f>
        <v>#N/A</v>
      </c>
      <c r="BL55" s="251" t="e">
        <f>INDEX(Тарифы!$1:$1048576,MATCH($A55,Тарифы!$A:$A,0),MATCH(VLOOKUP(BL$15,'Расчёт (кг)'!$A:$C,3,0),Тарифы!$2:$2,0))*BL54</f>
        <v>#N/A</v>
      </c>
      <c r="BM55" s="251" t="e">
        <f>INDEX(Тарифы!$1:$1048576,MATCH($A55,Тарифы!$A:$A,0),MATCH(VLOOKUP(BM$15,'Расчёт (кг)'!$A:$C,3,0),Тарифы!$2:$2,0))*BM54</f>
        <v>#N/A</v>
      </c>
      <c r="BN55" s="251" t="e">
        <f>INDEX(Тарифы!$1:$1048576,MATCH($A55,Тарифы!$A:$A,0),MATCH(VLOOKUP(BN$15,'Расчёт (кг)'!$A:$C,3,0),Тарифы!$2:$2,0))*BN54</f>
        <v>#N/A</v>
      </c>
      <c r="BO55" s="251" t="e">
        <f>INDEX(Тарифы!$1:$1048576,MATCH($A55,Тарифы!$A:$A,0),MATCH(VLOOKUP(BO$15,'Расчёт (кг)'!$A:$C,3,0),Тарифы!$2:$2,0))*BO54</f>
        <v>#N/A</v>
      </c>
      <c r="BP55" s="251" t="e">
        <f>INDEX(Тарифы!$1:$1048576,MATCH($A55,Тарифы!$A:$A,0),MATCH(VLOOKUP(BP$15,'Расчёт (кг)'!$A:$C,3,0),Тарифы!$2:$2,0))*BP54</f>
        <v>#N/A</v>
      </c>
      <c r="BQ55" s="251" t="e">
        <f>INDEX(Тарифы!$1:$1048576,MATCH($A55,Тарифы!$A:$A,0),MATCH(VLOOKUP(BQ$15,'Расчёт (кг)'!$A:$C,3,0),Тарифы!$2:$2,0))*BQ54</f>
        <v>#N/A</v>
      </c>
      <c r="BR55" s="251" t="e">
        <f>INDEX(Тарифы!$1:$1048576,MATCH($A55,Тарифы!$A:$A,0),MATCH(VLOOKUP(BR$15,'Расчёт (кг)'!$A:$C,3,0),Тарифы!$2:$2,0))*BR54</f>
        <v>#N/A</v>
      </c>
      <c r="BS55" s="251" t="e">
        <f>INDEX(Тарифы!$1:$1048576,MATCH($A55,Тарифы!$A:$A,0),MATCH(VLOOKUP(BS$15,'Расчёт (кг)'!$A:$C,3,0),Тарифы!$2:$2,0))*BS54</f>
        <v>#N/A</v>
      </c>
      <c r="BT55" s="251" t="e">
        <f>INDEX(Тарифы!$1:$1048576,MATCH($A55,Тарифы!$A:$A,0),MATCH(VLOOKUP(BT$15,'Расчёт (кг)'!$A:$C,3,0),Тарифы!$2:$2,0))*BT54</f>
        <v>#N/A</v>
      </c>
      <c r="BU55" s="251" t="e">
        <f>INDEX(Тарифы!$1:$1048576,MATCH($A55,Тарифы!$A:$A,0),MATCH(VLOOKUP(BU$15,'Расчёт (кг)'!$A:$C,3,0),Тарифы!$2:$2,0))*BU54</f>
        <v>#N/A</v>
      </c>
      <c r="BV55" s="251" t="e">
        <f>INDEX(Тарифы!$1:$1048576,MATCH($A55,Тарифы!$A:$A,0),MATCH(VLOOKUP(BV$15,'Расчёт (кг)'!$A:$C,3,0),Тарифы!$2:$2,0))*BV54</f>
        <v>#N/A</v>
      </c>
      <c r="BW55" s="251" t="e">
        <f>INDEX(Тарифы!$1:$1048576,MATCH($A55,Тарифы!$A:$A,0),MATCH(VLOOKUP(BW$15,'Расчёт (кг)'!$A:$C,3,0),Тарифы!$2:$2,0))*BW54</f>
        <v>#N/A</v>
      </c>
      <c r="BX55" s="251" t="e">
        <f>INDEX(Тарифы!$1:$1048576,MATCH($A55,Тарифы!$A:$A,0),MATCH(VLOOKUP(BX$15,'Расчёт (кг)'!$A:$C,3,0),Тарифы!$2:$2,0))*BX54</f>
        <v>#N/A</v>
      </c>
      <c r="BY55" s="251" t="e">
        <f>INDEX(Тарифы!$1:$1048576,MATCH($A55,Тарифы!$A:$A,0),MATCH(VLOOKUP(BY$15,'Расчёт (кг)'!$A:$C,3,0),Тарифы!$2:$2,0))*BY54</f>
        <v>#N/A</v>
      </c>
      <c r="BZ55" s="251" t="e">
        <f>INDEX(Тарифы!$1:$1048576,MATCH($A55,Тарифы!$A:$A,0),MATCH(VLOOKUP(BZ$15,'Расчёт (кг)'!$A:$C,3,0),Тарифы!$2:$2,0))*BZ54</f>
        <v>#N/A</v>
      </c>
      <c r="CA55" s="251" t="e">
        <f>INDEX(Тарифы!$1:$1048576,MATCH($A55,Тарифы!$A:$A,0),MATCH(VLOOKUP(CA$15,'Расчёт (кг)'!$A:$C,3,0),Тарифы!$2:$2,0))*CA54</f>
        <v>#N/A</v>
      </c>
      <c r="CB55" s="251" t="e">
        <f>INDEX(Тарифы!$1:$1048576,MATCH($A55,Тарифы!$A:$A,0),MATCH(VLOOKUP(CB$15,'Расчёт (кг)'!$A:$C,3,0),Тарифы!$2:$2,0))*CB54</f>
        <v>#N/A</v>
      </c>
      <c r="CC55" s="251" t="e">
        <f>INDEX(Тарифы!$1:$1048576,MATCH($A55,Тарифы!$A:$A,0),MATCH(VLOOKUP(CC$15,'Расчёт (кг)'!$A:$C,3,0),Тарифы!$2:$2,0))*CC54</f>
        <v>#N/A</v>
      </c>
      <c r="CD55" s="251" t="e">
        <f>INDEX(Тарифы!$1:$1048576,MATCH($A55,Тарифы!$A:$A,0),MATCH(VLOOKUP(CD$15,'Расчёт (кг)'!$A:$C,3,0),Тарифы!$2:$2,0))*CD54</f>
        <v>#N/A</v>
      </c>
      <c r="CE55" s="251" t="e">
        <f>INDEX(Тарифы!$1:$1048576,MATCH($A55,Тарифы!$A:$A,0),MATCH(VLOOKUP(CE$15,'Расчёт (кг)'!$A:$C,3,0),Тарифы!$2:$2,0))*CE54</f>
        <v>#N/A</v>
      </c>
      <c r="CF55" s="251" t="e">
        <f>INDEX(Тарифы!$1:$1048576,MATCH($A55,Тарифы!$A:$A,0),MATCH(VLOOKUP(CF$15,'Расчёт (кг)'!$A:$C,3,0),Тарифы!$2:$2,0))*CF54</f>
        <v>#N/A</v>
      </c>
      <c r="CG55" s="251" t="e">
        <f>INDEX(Тарифы!$1:$1048576,MATCH($A55,Тарифы!$A:$A,0),MATCH(VLOOKUP(CG$15,'Расчёт (кг)'!$A:$C,3,0),Тарифы!$2:$2,0))*CG54</f>
        <v>#N/A</v>
      </c>
      <c r="CH55" s="251" t="e">
        <f>INDEX(Тарифы!$1:$1048576,MATCH($A55,Тарифы!$A:$A,0),MATCH(VLOOKUP(CH$15,'Расчёт (кг)'!$A:$C,3,0),Тарифы!$2:$2,0))*CH54</f>
        <v>#N/A</v>
      </c>
      <c r="CI55" s="251" t="e">
        <f>INDEX(Тарифы!$1:$1048576,MATCH($A55,Тарифы!$A:$A,0),MATCH(VLOOKUP(CI$15,'Расчёт (кг)'!$A:$C,3,0),Тарифы!$2:$2,0))*CI54</f>
        <v>#N/A</v>
      </c>
      <c r="CJ55" s="251" t="e">
        <f>INDEX(Тарифы!$1:$1048576,MATCH($A55,Тарифы!$A:$A,0),MATCH(VLOOKUP(CJ$15,'Расчёт (кг)'!$A:$C,3,0),Тарифы!$2:$2,0))*CJ54</f>
        <v>#N/A</v>
      </c>
      <c r="CK55" s="251" t="e">
        <f>INDEX(Тарифы!$1:$1048576,MATCH($A55,Тарифы!$A:$A,0),MATCH(VLOOKUP(CK$15,'Расчёт (кг)'!$A:$C,3,0),Тарифы!$2:$2,0))*CK54</f>
        <v>#N/A</v>
      </c>
      <c r="CL55" s="251" t="e">
        <f>INDEX(Тарифы!$1:$1048576,MATCH($A55,Тарифы!$A:$A,0),MATCH(VLOOKUP(CL$15,'Расчёт (кг)'!$A:$C,3,0),Тарифы!$2:$2,0))*CL54</f>
        <v>#N/A</v>
      </c>
      <c r="CM55" s="251" t="e">
        <f>INDEX(Тарифы!$1:$1048576,MATCH($A55,Тарифы!$A:$A,0),MATCH(VLOOKUP(CM$15,'Расчёт (кг)'!$A:$C,3,0),Тарифы!$2:$2,0))*CM54</f>
        <v>#N/A</v>
      </c>
      <c r="CN55" s="251" t="e">
        <f>INDEX(Тарифы!$1:$1048576,MATCH($A55,Тарифы!$A:$A,0),MATCH(VLOOKUP(CN$15,'Расчёт (кг)'!$A:$C,3,0),Тарифы!$2:$2,0))*CN54</f>
        <v>#N/A</v>
      </c>
      <c r="CO55" s="251" t="e">
        <f>INDEX(Тарифы!$1:$1048576,MATCH($A55,Тарифы!$A:$A,0),MATCH(VLOOKUP(CO$15,'Расчёт (кг)'!$A:$C,3,0),Тарифы!$2:$2,0))*CO54</f>
        <v>#N/A</v>
      </c>
      <c r="CP55" s="251" t="e">
        <f>INDEX(Тарифы!$1:$1048576,MATCH($A55,Тарифы!$A:$A,0),MATCH(VLOOKUP(CP$15,'Расчёт (кг)'!$A:$C,3,0),Тарифы!$2:$2,0))*CP54</f>
        <v>#N/A</v>
      </c>
      <c r="CQ55" s="251" t="e">
        <f>INDEX(Тарифы!$1:$1048576,MATCH($A55,Тарифы!$A:$A,0),MATCH(VLOOKUP(CQ$15,'Расчёт (кг)'!$A:$C,3,0),Тарифы!$2:$2,0))*CQ54</f>
        <v>#N/A</v>
      </c>
      <c r="CR55" s="251" t="e">
        <f>INDEX(Тарифы!$1:$1048576,MATCH($A55,Тарифы!$A:$A,0),MATCH(VLOOKUP(CR$15,'Расчёт (кг)'!$A:$C,3,0),Тарифы!$2:$2,0))*CR54</f>
        <v>#N/A</v>
      </c>
      <c r="CS55" s="251" t="e">
        <f>INDEX(Тарифы!$1:$1048576,MATCH($A55,Тарифы!$A:$A,0),MATCH(VLOOKUP(CS$15,'Расчёт (кг)'!$A:$C,3,0),Тарифы!$2:$2,0))*CS54</f>
        <v>#N/A</v>
      </c>
      <c r="CT55" s="251" t="e">
        <f>INDEX(Тарифы!$1:$1048576,MATCH($A55,Тарифы!$A:$A,0),MATCH(VLOOKUP(CT$15,'Расчёт (кг)'!$A:$C,3,0),Тарифы!$2:$2,0))*CT54</f>
        <v>#N/A</v>
      </c>
      <c r="CU55" s="251" t="e">
        <f>INDEX(Тарифы!$1:$1048576,MATCH($A55,Тарифы!$A:$A,0),MATCH(VLOOKUP(CU$15,'Расчёт (кг)'!$A:$C,3,0),Тарифы!$2:$2,0))*CU54</f>
        <v>#N/A</v>
      </c>
      <c r="CV55" s="251" t="e">
        <f>INDEX(Тарифы!$1:$1048576,MATCH($A55,Тарифы!$A:$A,0),MATCH(VLOOKUP(CV$15,'Расчёт (кг)'!$A:$C,3,0),Тарифы!$2:$2,0))*CV54</f>
        <v>#N/A</v>
      </c>
      <c r="CW55" s="251" t="e">
        <f>INDEX(Тарифы!$1:$1048576,MATCH($A55,Тарифы!$A:$A,0),MATCH(VLOOKUP(CW$15,'Расчёт (кг)'!$A:$C,3,0),Тарифы!$2:$2,0))*CW54</f>
        <v>#N/A</v>
      </c>
      <c r="CX55" s="251" t="e">
        <f>INDEX(Тарифы!$1:$1048576,MATCH($A55,Тарифы!$A:$A,0),MATCH(VLOOKUP(CX$15,'Расчёт (кг)'!$A:$C,3,0),Тарифы!$2:$2,0))*CX54</f>
        <v>#N/A</v>
      </c>
      <c r="CY55" s="251" t="e">
        <f>INDEX(Тарифы!$1:$1048576,MATCH($A55,Тарифы!$A:$A,0),MATCH(VLOOKUP(CY$15,'Расчёт (кг)'!$A:$C,3,0),Тарифы!$2:$2,0))*CY54</f>
        <v>#N/A</v>
      </c>
      <c r="CZ55" s="251" t="e">
        <f>INDEX(Тарифы!$1:$1048576,MATCH($A55,Тарифы!$A:$A,0),MATCH(VLOOKUP(CZ$15,'Расчёт (кг)'!$A:$C,3,0),Тарифы!$2:$2,0))*CZ54</f>
        <v>#N/A</v>
      </c>
      <c r="DA55" s="251" t="e">
        <f>INDEX(Тарифы!$1:$1048576,MATCH($A55,Тарифы!$A:$A,0),MATCH(VLOOKUP(DA$15,'Расчёт (кг)'!$A:$C,3,0),Тарифы!$2:$2,0))*DA54</f>
        <v>#N/A</v>
      </c>
      <c r="DB55" s="251" t="e">
        <f>INDEX(Тарифы!$1:$1048576,MATCH($A55,Тарифы!$A:$A,0),MATCH(VLOOKUP(DB$15,'Расчёт (кг)'!$A:$C,3,0),Тарифы!$2:$2,0))*DB54</f>
        <v>#N/A</v>
      </c>
      <c r="DC55" s="251" t="e">
        <f>INDEX(Тарифы!$1:$1048576,MATCH($A55,Тарифы!$A:$A,0),MATCH(VLOOKUP(DC$15,'Расчёт (кг)'!$A:$C,3,0),Тарифы!$2:$2,0))*DC54</f>
        <v>#N/A</v>
      </c>
      <c r="DD55" s="251" t="e">
        <f>INDEX(Тарифы!$1:$1048576,MATCH($A55,Тарифы!$A:$A,0),MATCH(VLOOKUP(DD$15,'Расчёт (кг)'!$A:$C,3,0),Тарифы!$2:$2,0))*DD54</f>
        <v>#N/A</v>
      </c>
      <c r="DE55" s="251" t="e">
        <f>INDEX(Тарифы!$1:$1048576,MATCH($A55,Тарифы!$A:$A,0),MATCH(VLOOKUP(DE$15,'Расчёт (кг)'!$A:$C,3,0),Тарифы!$2:$2,0))*DE54</f>
        <v>#N/A</v>
      </c>
      <c r="DF55" s="251" t="e">
        <f>INDEX(Тарифы!$1:$1048576,MATCH($A55,Тарифы!$A:$A,0),MATCH(VLOOKUP(DF$15,'Расчёт (кг)'!$A:$C,3,0),Тарифы!$2:$2,0))*DF54</f>
        <v>#N/A</v>
      </c>
      <c r="DG55" s="251" t="e">
        <f>INDEX(Тарифы!$1:$1048576,MATCH($A55,Тарифы!$A:$A,0),MATCH(VLOOKUP(DG$15,'Расчёт (кг)'!$A:$C,3,0),Тарифы!$2:$2,0))*DG54</f>
        <v>#N/A</v>
      </c>
      <c r="DH55" s="251" t="e">
        <f>INDEX(Тарифы!$1:$1048576,MATCH($A55,Тарифы!$A:$A,0),MATCH(VLOOKUP(DH$15,'Расчёт (кг)'!$A:$C,3,0),Тарифы!$2:$2,0))*DH54</f>
        <v>#N/A</v>
      </c>
      <c r="DI55" s="251" t="e">
        <f>INDEX(Тарифы!$1:$1048576,MATCH($A55,Тарифы!$A:$A,0),MATCH(VLOOKUP(DI$15,'Расчёт (кг)'!$A:$C,3,0),Тарифы!$2:$2,0))*DI54</f>
        <v>#N/A</v>
      </c>
      <c r="DJ55" s="251" t="e">
        <f>INDEX(Тарифы!$1:$1048576,MATCH($A55,Тарифы!$A:$A,0),MATCH(VLOOKUP(DJ$15,'Расчёт (кг)'!$A:$C,3,0),Тарифы!$2:$2,0))*DJ54</f>
        <v>#N/A</v>
      </c>
      <c r="DK55" s="251" t="e">
        <f>INDEX(Тарифы!$1:$1048576,MATCH($A55,Тарифы!$A:$A,0),MATCH(VLOOKUP(DK$15,'Расчёт (кг)'!$A:$C,3,0),Тарифы!$2:$2,0))*DK54</f>
        <v>#N/A</v>
      </c>
      <c r="DL55" s="251" t="e">
        <f>INDEX(Тарифы!$1:$1048576,MATCH($A55,Тарифы!$A:$A,0),MATCH(VLOOKUP(DL$15,'Расчёт (кг)'!$A:$C,3,0),Тарифы!$2:$2,0))*DL54</f>
        <v>#N/A</v>
      </c>
      <c r="DM55" s="251" t="e">
        <f>INDEX(Тарифы!$1:$1048576,MATCH($A55,Тарифы!$A:$A,0),MATCH(VLOOKUP(DM$15,'Расчёт (кг)'!$A:$C,3,0),Тарифы!$2:$2,0))*DM54</f>
        <v>#N/A</v>
      </c>
      <c r="DN55" s="251" t="e">
        <f>INDEX(Тарифы!$1:$1048576,MATCH($A55,Тарифы!$A:$A,0),MATCH(VLOOKUP(DN$15,'Расчёт (кг)'!$A:$C,3,0),Тарифы!$2:$2,0))*DN54</f>
        <v>#N/A</v>
      </c>
      <c r="DO55" s="251" t="e">
        <f>INDEX(Тарифы!$1:$1048576,MATCH($A55,Тарифы!$A:$A,0),MATCH(VLOOKUP(DO$15,'Расчёт (кг)'!$A:$C,3,0),Тарифы!$2:$2,0))*DO54</f>
        <v>#N/A</v>
      </c>
      <c r="DP55" s="251" t="e">
        <f>INDEX(Тарифы!$1:$1048576,MATCH($A55,Тарифы!$A:$A,0),MATCH(VLOOKUP(DP$15,'Расчёт (кг)'!$A:$C,3,0),Тарифы!$2:$2,0))*DP54</f>
        <v>#N/A</v>
      </c>
      <c r="DQ55" s="251" t="e">
        <f>INDEX(Тарифы!$1:$1048576,MATCH($A55,Тарифы!$A:$A,0),MATCH(VLOOKUP(DQ$15,'Расчёт (кг)'!$A:$C,3,0),Тарифы!$2:$2,0))*DQ54</f>
        <v>#N/A</v>
      </c>
      <c r="DR55" s="251" t="e">
        <f>INDEX(Тарифы!$1:$1048576,MATCH($A55,Тарифы!$A:$A,0),MATCH(VLOOKUP(DR$15,'Расчёт (кг)'!$A:$C,3,0),Тарифы!$2:$2,0))*DR54</f>
        <v>#N/A</v>
      </c>
    </row>
    <row r="56" spans="1:122" s="171" customFormat="1" outlineLevel="1">
      <c r="A56" s="250" t="s">
        <v>125</v>
      </c>
      <c r="B56" s="250" t="s">
        <v>113</v>
      </c>
      <c r="C56" s="251">
        <f>SUMIF('Расчёт (ТН)'!$A:$A,C$15,'Расчёт (ТН)'!$AS:$AS)</f>
        <v>0</v>
      </c>
      <c r="D56" s="251">
        <f>SUMIF('Расчёт (ТН)'!$A:$A,D$15,'Расчёт (ТН)'!$AS:$AS)</f>
        <v>0</v>
      </c>
      <c r="E56" s="251">
        <f>SUMIF('Расчёт (ТН)'!$A:$A,E$15,'Расчёт (ТН)'!$AS:$AS)</f>
        <v>0</v>
      </c>
      <c r="F56" s="251">
        <f>SUMIF('Расчёт (ТН)'!$A:$A,F$15,'Расчёт (ТН)'!$AS:$AS)</f>
        <v>0</v>
      </c>
      <c r="G56" s="251">
        <f>SUMIF('Расчёт (ТН)'!$A:$A,G$15,'Расчёт (ТН)'!$AS:$AS)</f>
        <v>0</v>
      </c>
      <c r="H56" s="251">
        <f>SUMIF('Расчёт (ТН)'!$A:$A,H$15,'Расчёт (ТН)'!$AS:$AS)</f>
        <v>0</v>
      </c>
      <c r="I56" s="251">
        <f>SUMIF('Расчёт (ТН)'!$A:$A,I$15,'Расчёт (ТН)'!$AS:$AS)</f>
        <v>0</v>
      </c>
      <c r="J56" s="251">
        <f>SUMIF('Расчёт (ТН)'!$A:$A,J$15,'Расчёт (ТН)'!$AS:$AS)</f>
        <v>0</v>
      </c>
      <c r="K56" s="251">
        <f>SUMIF('Расчёт (ТН)'!$A:$A,K$15,'Расчёт (ТН)'!$AS:$AS)</f>
        <v>0</v>
      </c>
      <c r="L56" s="251">
        <f>SUMIF('Расчёт (ТН)'!$A:$A,L$15,'Расчёт (ТН)'!$AS:$AS)</f>
        <v>0</v>
      </c>
      <c r="M56" s="251">
        <f>SUMIF('Расчёт (ТН)'!$A:$A,M$15,'Расчёт (ТН)'!$AS:$AS)</f>
        <v>0</v>
      </c>
      <c r="N56" s="251">
        <f>SUMIF('Расчёт (ТН)'!$A:$A,N$15,'Расчёт (ТН)'!$AS:$AS)</f>
        <v>0</v>
      </c>
      <c r="O56" s="251">
        <f>SUMIF('Расчёт (ТН)'!$A:$A,O$15,'Расчёт (ТН)'!$AS:$AS)</f>
        <v>0</v>
      </c>
      <c r="P56" s="251">
        <f>SUMIF('Расчёт (ТН)'!$A:$A,P$15,'Расчёт (ТН)'!$AS:$AS)</f>
        <v>0</v>
      </c>
      <c r="Q56" s="251">
        <f>SUMIF('Расчёт (ТН)'!$A:$A,Q$15,'Расчёт (ТН)'!$AS:$AS)</f>
        <v>0</v>
      </c>
      <c r="R56" s="251">
        <f>SUMIF('Расчёт (ТН)'!$A:$A,R$15,'Расчёт (ТН)'!$AS:$AS)</f>
        <v>0</v>
      </c>
      <c r="S56" s="251">
        <f>SUMIF('Расчёт (ТН)'!$A:$A,S$15,'Расчёт (ТН)'!$AS:$AS)</f>
        <v>0</v>
      </c>
      <c r="T56" s="251">
        <f>SUMIF('Расчёт (ТН)'!$A:$A,T$15,'Расчёт (ТН)'!$AS:$AS)</f>
        <v>0</v>
      </c>
      <c r="U56" s="251">
        <f>SUMIF('Расчёт (ТН)'!$A:$A,U$15,'Расчёт (ТН)'!$AS:$AS)</f>
        <v>0</v>
      </c>
      <c r="V56" s="251">
        <f>SUMIF('Расчёт (ТН)'!$A:$A,V$15,'Расчёт (ТН)'!$AS:$AS)</f>
        <v>0</v>
      </c>
      <c r="W56" s="251">
        <f>SUMIF('Расчёт (ТН)'!$A:$A,W$15,'Расчёт (ТН)'!$AS:$AS)</f>
        <v>0</v>
      </c>
      <c r="X56" s="251">
        <f>SUMIF('Расчёт (ТН)'!$A:$A,X$15,'Расчёт (ТН)'!$AS:$AS)</f>
        <v>0</v>
      </c>
      <c r="Y56" s="251">
        <f>SUMIF('Расчёт (ТН)'!$A:$A,Y$15,'Расчёт (ТН)'!$AS:$AS)</f>
        <v>0</v>
      </c>
      <c r="Z56" s="251">
        <f>SUMIF('Расчёт (ТН)'!$A:$A,Z$15,'Расчёт (ТН)'!$AS:$AS)</f>
        <v>0</v>
      </c>
      <c r="AA56" s="251">
        <f>SUMIF('Расчёт (ТН)'!$A:$A,AA$15,'Расчёт (ТН)'!$AS:$AS)</f>
        <v>0</v>
      </c>
      <c r="AB56" s="251">
        <f>SUMIF('Расчёт (ТН)'!$A:$A,AB$15,'Расчёт (ТН)'!$AS:$AS)</f>
        <v>0</v>
      </c>
      <c r="AC56" s="251">
        <f>SUMIF('Расчёт (ТН)'!$A:$A,AC$15,'Расчёт (ТН)'!$AS:$AS)</f>
        <v>0</v>
      </c>
      <c r="AD56" s="251">
        <f>SUMIF('Расчёт (ТН)'!$A:$A,AD$15,'Расчёт (ТН)'!$AS:$AS)</f>
        <v>0</v>
      </c>
      <c r="AE56" s="251">
        <f>SUMIF('Расчёт (ТН)'!$A:$A,AE$15,'Расчёт (ТН)'!$AS:$AS)</f>
        <v>0</v>
      </c>
      <c r="AF56" s="251">
        <f>SUMIF('Расчёт (ТН)'!$A:$A,AF$15,'Расчёт (ТН)'!$AS:$AS)</f>
        <v>0</v>
      </c>
      <c r="AG56" s="251">
        <f>SUMIF('Расчёт (ТН)'!$A:$A,AG$15,'Расчёт (ТН)'!$AS:$AS)</f>
        <v>0</v>
      </c>
      <c r="AH56" s="251">
        <f>SUMIF('Расчёт (ТН)'!$A:$A,AH$15,'Расчёт (ТН)'!$AS:$AS)</f>
        <v>0</v>
      </c>
      <c r="AI56" s="251">
        <f>SUMIF('Расчёт (ТН)'!$A:$A,AI$15,'Расчёт (ТН)'!$AS:$AS)</f>
        <v>0</v>
      </c>
      <c r="AJ56" s="251">
        <f>SUMIF('Расчёт (ТН)'!$A:$A,AJ$15,'Расчёт (ТН)'!$AS:$AS)</f>
        <v>0</v>
      </c>
      <c r="AK56" s="251">
        <f>SUMIF('Расчёт (ТН)'!$A:$A,AK$15,'Расчёт (ТН)'!$AS:$AS)</f>
        <v>0</v>
      </c>
      <c r="AL56" s="251">
        <f>SUMIF('Расчёт (ТН)'!$A:$A,AL$15,'Расчёт (ТН)'!$AS:$AS)</f>
        <v>0</v>
      </c>
      <c r="AM56" s="251">
        <f>SUMIF('Расчёт (ТН)'!$A:$A,AM$15,'Расчёт (ТН)'!$AS:$AS)</f>
        <v>0</v>
      </c>
      <c r="AN56" s="251">
        <f>SUMIF('Расчёт (ТН)'!$A:$A,AN$15,'Расчёт (ТН)'!$AS:$AS)</f>
        <v>0</v>
      </c>
      <c r="AO56" s="251">
        <f>SUMIF('Расчёт (ТН)'!$A:$A,AO$15,'Расчёт (ТН)'!$AS:$AS)</f>
        <v>0</v>
      </c>
      <c r="AP56" s="251">
        <f>SUMIF('Расчёт (ТН)'!$A:$A,AP$15,'Расчёт (ТН)'!$AS:$AS)</f>
        <v>0</v>
      </c>
      <c r="AQ56" s="251">
        <f>SUMIF('Расчёт (ТН)'!$A:$A,AQ$15,'Расчёт (ТН)'!$AS:$AS)</f>
        <v>0</v>
      </c>
      <c r="AR56" s="251">
        <f>SUMIF('Расчёт (ТН)'!$A:$A,AR$15,'Расчёт (ТН)'!$AS:$AS)</f>
        <v>0</v>
      </c>
      <c r="AS56" s="251">
        <f>SUMIF('Расчёт (ТН)'!$A:$A,AS$15,'Расчёт (ТН)'!$AS:$AS)</f>
        <v>0</v>
      </c>
      <c r="AT56" s="251">
        <f>SUMIF('Расчёт (ТН)'!$A:$A,AT$15,'Расчёт (ТН)'!$AS:$AS)</f>
        <v>0</v>
      </c>
      <c r="AU56" s="251">
        <f>SUMIF('Расчёт (ТН)'!$A:$A,AU$15,'Расчёт (ТН)'!$AS:$AS)</f>
        <v>0</v>
      </c>
      <c r="AV56" s="251">
        <f>SUMIF('Расчёт (ТН)'!$A:$A,AV$15,'Расчёт (ТН)'!$AS:$AS)</f>
        <v>0</v>
      </c>
      <c r="AW56" s="251">
        <f>SUMIF('Расчёт (ТН)'!$A:$A,AW$15,'Расчёт (ТН)'!$AS:$AS)</f>
        <v>0</v>
      </c>
      <c r="AX56" s="251">
        <f>SUMIF('Расчёт (ТН)'!$A:$A,AX$15,'Расчёт (ТН)'!$AS:$AS)</f>
        <v>0</v>
      </c>
      <c r="AY56" s="251">
        <f>SUMIF('Расчёт (ТН)'!$A:$A,AY$15,'Расчёт (ТН)'!$AS:$AS)</f>
        <v>0</v>
      </c>
      <c r="AZ56" s="251">
        <f>SUMIF('Расчёт (ТН)'!$A:$A,AZ$15,'Расчёт (ТН)'!$AS:$AS)</f>
        <v>0</v>
      </c>
      <c r="BA56" s="251">
        <f>SUMIF('Расчёт (ТН)'!$A:$A,BA$15,'Расчёт (ТН)'!$AS:$AS)</f>
        <v>0</v>
      </c>
      <c r="BB56" s="251">
        <f>SUMIF('Расчёт (ТН)'!$A:$A,BB$15,'Расчёт (ТН)'!$AS:$AS)</f>
        <v>0</v>
      </c>
      <c r="BC56" s="251">
        <f>SUMIF('Расчёт (ТН)'!$A:$A,BC$15,'Расчёт (ТН)'!$AS:$AS)</f>
        <v>0</v>
      </c>
      <c r="BD56" s="251">
        <f>SUMIF('Расчёт (ТН)'!$A:$A,BD$15,'Расчёт (ТН)'!$AS:$AS)</f>
        <v>0</v>
      </c>
      <c r="BE56" s="251">
        <f>SUMIF('Расчёт (ТН)'!$A:$A,BE$15,'Расчёт (ТН)'!$AS:$AS)</f>
        <v>0</v>
      </c>
      <c r="BF56" s="251">
        <f>SUMIF('Расчёт (ТН)'!$A:$A,BF$15,'Расчёт (ТН)'!$AS:$AS)</f>
        <v>0</v>
      </c>
      <c r="BG56" s="251">
        <f>SUMIF('Расчёт (ТН)'!$A:$A,BG$15,'Расчёт (ТН)'!$AS:$AS)</f>
        <v>0</v>
      </c>
      <c r="BH56" s="251">
        <f>SUMIF('Расчёт (ТН)'!$A:$A,BH$15,'Расчёт (ТН)'!$AS:$AS)</f>
        <v>0</v>
      </c>
      <c r="BI56" s="251">
        <f>SUMIF('Расчёт (ТН)'!$A:$A,BI$15,'Расчёт (ТН)'!$AS:$AS)</f>
        <v>0</v>
      </c>
      <c r="BJ56" s="251">
        <f>SUMIF('Расчёт (ТН)'!$A:$A,BJ$15,'Расчёт (ТН)'!$AS:$AS)</f>
        <v>0</v>
      </c>
      <c r="BK56" s="251">
        <f>SUMIF('Расчёт (ТН)'!$A:$A,BK$15,'Расчёт (ТН)'!$AS:$AS)</f>
        <v>0</v>
      </c>
      <c r="BL56" s="251">
        <f>SUMIF('Расчёт (ТН)'!$A:$A,BL$15,'Расчёт (ТН)'!$AS:$AS)</f>
        <v>0</v>
      </c>
      <c r="BM56" s="251">
        <f>SUMIF('Расчёт (ТН)'!$A:$A,BM$15,'Расчёт (ТН)'!$AS:$AS)</f>
        <v>0</v>
      </c>
      <c r="BN56" s="251">
        <f>SUMIF('Расчёт (ТН)'!$A:$A,BN$15,'Расчёт (ТН)'!$AS:$AS)</f>
        <v>0</v>
      </c>
      <c r="BO56" s="251">
        <f>SUMIF('Расчёт (ТН)'!$A:$A,BO$15,'Расчёт (ТН)'!$AS:$AS)</f>
        <v>0</v>
      </c>
      <c r="BP56" s="251">
        <f>SUMIF('Расчёт (ТН)'!$A:$A,BP$15,'Расчёт (ТН)'!$AS:$AS)</f>
        <v>0</v>
      </c>
      <c r="BQ56" s="251">
        <f>SUMIF('Расчёт (ТН)'!$A:$A,BQ$15,'Расчёт (ТН)'!$AS:$AS)</f>
        <v>0</v>
      </c>
      <c r="BR56" s="251">
        <f>SUMIF('Расчёт (ТН)'!$A:$A,BR$15,'Расчёт (ТН)'!$AS:$AS)</f>
        <v>0</v>
      </c>
      <c r="BS56" s="251">
        <f>SUMIF('Расчёт (ТН)'!$A:$A,BS$15,'Расчёт (ТН)'!$AS:$AS)</f>
        <v>0</v>
      </c>
      <c r="BT56" s="251">
        <f>SUMIF('Расчёт (ТН)'!$A:$A,BT$15,'Расчёт (ТН)'!$AS:$AS)</f>
        <v>0</v>
      </c>
      <c r="BU56" s="251">
        <f>SUMIF('Расчёт (ТН)'!$A:$A,BU$15,'Расчёт (ТН)'!$AS:$AS)</f>
        <v>0</v>
      </c>
      <c r="BV56" s="251">
        <f>SUMIF('Расчёт (ТН)'!$A:$A,BV$15,'Расчёт (ТН)'!$AS:$AS)</f>
        <v>0</v>
      </c>
      <c r="BW56" s="251">
        <f>SUMIF('Расчёт (ТН)'!$A:$A,BW$15,'Расчёт (ТН)'!$AS:$AS)</f>
        <v>0</v>
      </c>
      <c r="BX56" s="251">
        <f>SUMIF('Расчёт (ТН)'!$A:$A,BX$15,'Расчёт (ТН)'!$AS:$AS)</f>
        <v>0</v>
      </c>
      <c r="BY56" s="251">
        <f>SUMIF('Расчёт (ТН)'!$A:$A,BY$15,'Расчёт (ТН)'!$AS:$AS)</f>
        <v>0</v>
      </c>
      <c r="BZ56" s="251">
        <f>SUMIF('Расчёт (ТН)'!$A:$A,BZ$15,'Расчёт (ТН)'!$AS:$AS)</f>
        <v>0</v>
      </c>
      <c r="CA56" s="251">
        <f>SUMIF('Расчёт (ТН)'!$A:$A,CA$15,'Расчёт (ТН)'!$AS:$AS)</f>
        <v>0</v>
      </c>
      <c r="CB56" s="251">
        <f>SUMIF('Расчёт (ТН)'!$A:$A,CB$15,'Расчёт (ТН)'!$AS:$AS)</f>
        <v>0</v>
      </c>
      <c r="CC56" s="251">
        <f>SUMIF('Расчёт (ТН)'!$A:$A,CC$15,'Расчёт (ТН)'!$AS:$AS)</f>
        <v>0</v>
      </c>
      <c r="CD56" s="251">
        <f>SUMIF('Расчёт (ТН)'!$A:$A,CD$15,'Расчёт (ТН)'!$AS:$AS)</f>
        <v>0</v>
      </c>
      <c r="CE56" s="251">
        <f>SUMIF('Расчёт (ТН)'!$A:$A,CE$15,'Расчёт (ТН)'!$AS:$AS)</f>
        <v>0</v>
      </c>
      <c r="CF56" s="251">
        <f>SUMIF('Расчёт (ТН)'!$A:$A,CF$15,'Расчёт (ТН)'!$AS:$AS)</f>
        <v>0</v>
      </c>
      <c r="CG56" s="251">
        <f>SUMIF('Расчёт (ТН)'!$A:$A,CG$15,'Расчёт (ТН)'!$AS:$AS)</f>
        <v>0</v>
      </c>
      <c r="CH56" s="251">
        <f>SUMIF('Расчёт (ТН)'!$A:$A,CH$15,'Расчёт (ТН)'!$AS:$AS)</f>
        <v>0</v>
      </c>
      <c r="CI56" s="251">
        <f>SUMIF('Расчёт (ТН)'!$A:$A,CI$15,'Расчёт (ТН)'!$AS:$AS)</f>
        <v>0</v>
      </c>
      <c r="CJ56" s="251">
        <f>SUMIF('Расчёт (ТН)'!$A:$A,CJ$15,'Расчёт (ТН)'!$AS:$AS)</f>
        <v>0</v>
      </c>
      <c r="CK56" s="251">
        <f>SUMIF('Расчёт (ТН)'!$A:$A,CK$15,'Расчёт (ТН)'!$AS:$AS)</f>
        <v>0</v>
      </c>
      <c r="CL56" s="251">
        <f>SUMIF('Расчёт (ТН)'!$A:$A,CL$15,'Расчёт (ТН)'!$AS:$AS)</f>
        <v>0</v>
      </c>
      <c r="CM56" s="251">
        <f>SUMIF('Расчёт (ТН)'!$A:$A,CM$15,'Расчёт (ТН)'!$AS:$AS)</f>
        <v>0</v>
      </c>
      <c r="CN56" s="251">
        <f>SUMIF('Расчёт (ТН)'!$A:$A,CN$15,'Расчёт (ТН)'!$AS:$AS)</f>
        <v>0</v>
      </c>
      <c r="CO56" s="251">
        <f>SUMIF('Расчёт (ТН)'!$A:$A,CO$15,'Расчёт (ТН)'!$AS:$AS)</f>
        <v>0</v>
      </c>
      <c r="CP56" s="251">
        <f>SUMIF('Расчёт (ТН)'!$A:$A,CP$15,'Расчёт (ТН)'!$AS:$AS)</f>
        <v>0</v>
      </c>
      <c r="CQ56" s="251">
        <f>SUMIF('Расчёт (ТН)'!$A:$A,CQ$15,'Расчёт (ТН)'!$AS:$AS)</f>
        <v>0</v>
      </c>
      <c r="CR56" s="251">
        <f>SUMIF('Расчёт (ТН)'!$A:$A,CR$15,'Расчёт (ТН)'!$AS:$AS)</f>
        <v>0</v>
      </c>
      <c r="CS56" s="251">
        <f>SUMIF('Расчёт (ТН)'!$A:$A,CS$15,'Расчёт (ТН)'!$AS:$AS)</f>
        <v>0</v>
      </c>
      <c r="CT56" s="251">
        <f>SUMIF('Расчёт (ТН)'!$A:$A,CT$15,'Расчёт (ТН)'!$AS:$AS)</f>
        <v>0</v>
      </c>
      <c r="CU56" s="251">
        <f>SUMIF('Расчёт (ТН)'!$A:$A,CU$15,'Расчёт (ТН)'!$AS:$AS)</f>
        <v>0</v>
      </c>
      <c r="CV56" s="251">
        <f>SUMIF('Расчёт (ТН)'!$A:$A,CV$15,'Расчёт (ТН)'!$AS:$AS)</f>
        <v>0</v>
      </c>
      <c r="CW56" s="251">
        <f>SUMIF('Расчёт (ТН)'!$A:$A,CW$15,'Расчёт (ТН)'!$AS:$AS)</f>
        <v>0</v>
      </c>
      <c r="CX56" s="251">
        <f>SUMIF('Расчёт (ТН)'!$A:$A,CX$15,'Расчёт (ТН)'!$AS:$AS)</f>
        <v>0</v>
      </c>
      <c r="CY56" s="251">
        <f>SUMIF('Расчёт (ТН)'!$A:$A,CY$15,'Расчёт (ТН)'!$AS:$AS)</f>
        <v>0</v>
      </c>
      <c r="CZ56" s="251">
        <f>SUMIF('Расчёт (ТН)'!$A:$A,CZ$15,'Расчёт (ТН)'!$AS:$AS)</f>
        <v>0</v>
      </c>
      <c r="DA56" s="251">
        <f>SUMIF('Расчёт (ТН)'!$A:$A,DA$15,'Расчёт (ТН)'!$AS:$AS)</f>
        <v>0</v>
      </c>
      <c r="DB56" s="251">
        <f>SUMIF('Расчёт (ТН)'!$A:$A,DB$15,'Расчёт (ТН)'!$AS:$AS)</f>
        <v>0</v>
      </c>
      <c r="DC56" s="251">
        <f>SUMIF('Расчёт (ТН)'!$A:$A,DC$15,'Расчёт (ТН)'!$AS:$AS)</f>
        <v>0</v>
      </c>
      <c r="DD56" s="251">
        <f>SUMIF('Расчёт (ТН)'!$A:$A,DD$15,'Расчёт (ТН)'!$AS:$AS)</f>
        <v>0</v>
      </c>
      <c r="DE56" s="251">
        <f>SUMIF('Расчёт (ТН)'!$A:$A,DE$15,'Расчёт (ТН)'!$AS:$AS)</f>
        <v>0</v>
      </c>
      <c r="DF56" s="251">
        <f>SUMIF('Расчёт (ТН)'!$A:$A,DF$15,'Расчёт (ТН)'!$AS:$AS)</f>
        <v>0</v>
      </c>
      <c r="DG56" s="251">
        <f>SUMIF('Расчёт (ТН)'!$A:$A,DG$15,'Расчёт (ТН)'!$AS:$AS)</f>
        <v>0</v>
      </c>
      <c r="DH56" s="251">
        <f>SUMIF('Расчёт (ТН)'!$A:$A,DH$15,'Расчёт (ТН)'!$AS:$AS)</f>
        <v>0</v>
      </c>
      <c r="DI56" s="251">
        <f>SUMIF('Расчёт (ТН)'!$A:$A,DI$15,'Расчёт (ТН)'!$AS:$AS)</f>
        <v>0</v>
      </c>
      <c r="DJ56" s="251">
        <f>SUMIF('Расчёт (ТН)'!$A:$A,DJ$15,'Расчёт (ТН)'!$AS:$AS)</f>
        <v>0</v>
      </c>
      <c r="DK56" s="251">
        <f>SUMIF('Расчёт (ТН)'!$A:$A,DK$15,'Расчёт (ТН)'!$AS:$AS)</f>
        <v>0</v>
      </c>
      <c r="DL56" s="251">
        <f>SUMIF('Расчёт (ТН)'!$A:$A,DL$15,'Расчёт (ТН)'!$AS:$AS)</f>
        <v>0</v>
      </c>
      <c r="DM56" s="251">
        <f>SUMIF('Расчёт (ТН)'!$A:$A,DM$15,'Расчёт (ТН)'!$AS:$AS)</f>
        <v>0</v>
      </c>
      <c r="DN56" s="251">
        <f>SUMIF('Расчёт (ТН)'!$A:$A,DN$15,'Расчёт (ТН)'!$AS:$AS)</f>
        <v>0</v>
      </c>
      <c r="DO56" s="251">
        <f>SUMIF('Расчёт (ТН)'!$A:$A,DO$15,'Расчёт (ТН)'!$AS:$AS)</f>
        <v>0</v>
      </c>
      <c r="DP56" s="251">
        <f>SUMIF('Расчёт (ТН)'!$A:$A,DP$15,'Расчёт (ТН)'!$AS:$AS)</f>
        <v>0</v>
      </c>
      <c r="DQ56" s="251">
        <f>SUMIF('Расчёт (ТН)'!$A:$A,DQ$15,'Расчёт (ТН)'!$AS:$AS)</f>
        <v>0</v>
      </c>
      <c r="DR56" s="251">
        <f>SUMIF('Расчёт (ТН)'!$A:$A,DR$15,'Расчёт (ТН)'!$AS:$AS)</f>
        <v>0</v>
      </c>
    </row>
    <row r="57" spans="1:122">
      <c r="C57" s="155"/>
      <c r="D57" s="155"/>
      <c r="E57" s="155"/>
      <c r="F57" s="155"/>
      <c r="G57" s="155"/>
      <c r="H57" s="155"/>
      <c r="I57" s="155"/>
      <c r="J57" s="155"/>
      <c r="K57" s="155"/>
      <c r="L57" s="155"/>
      <c r="M57" s="155"/>
      <c r="N57" s="155"/>
      <c r="O57" s="155"/>
      <c r="P57" s="155"/>
      <c r="Q57" s="155"/>
      <c r="R57" s="155"/>
      <c r="S57" s="155"/>
      <c r="T57" s="155"/>
      <c r="U57" s="155"/>
      <c r="V57" s="155"/>
      <c r="W57" s="155"/>
      <c r="X57" s="155"/>
      <c r="Y57" s="155"/>
      <c r="Z57" s="155"/>
      <c r="AA57" s="155"/>
      <c r="AB57" s="155"/>
      <c r="AC57" s="155"/>
      <c r="AD57" s="155"/>
      <c r="AE57" s="155"/>
      <c r="AF57" s="155"/>
      <c r="AG57" s="155"/>
      <c r="AH57" s="155"/>
      <c r="AI57" s="155"/>
      <c r="AJ57" s="155"/>
      <c r="AK57" s="155"/>
      <c r="AL57" s="155"/>
      <c r="AM57" s="155"/>
      <c r="AN57" s="155"/>
      <c r="AO57" s="155"/>
      <c r="AP57" s="155"/>
      <c r="AQ57" s="155"/>
      <c r="AR57" s="155"/>
      <c r="AS57" s="155"/>
      <c r="AT57" s="155"/>
      <c r="AU57" s="155"/>
      <c r="AV57" s="155"/>
      <c r="AW57" s="155"/>
      <c r="AX57" s="155"/>
      <c r="AY57" s="155"/>
      <c r="AZ57" s="155"/>
      <c r="BA57" s="155"/>
      <c r="BB57" s="155"/>
      <c r="BC57" s="155"/>
      <c r="BD57" s="155"/>
      <c r="BE57" s="155"/>
      <c r="BF57" s="155"/>
      <c r="BG57" s="155"/>
      <c r="BH57" s="155"/>
      <c r="BI57" s="155"/>
      <c r="BJ57" s="155"/>
      <c r="BK57" s="155"/>
      <c r="BL57" s="155"/>
      <c r="BM57" s="155"/>
      <c r="BN57" s="155"/>
      <c r="BO57" s="155"/>
      <c r="BP57" s="155"/>
      <c r="BQ57" s="155"/>
      <c r="BR57" s="155"/>
      <c r="BS57" s="155"/>
      <c r="BT57" s="155"/>
      <c r="BU57" s="155"/>
      <c r="BV57" s="155"/>
      <c r="BW57" s="155"/>
      <c r="BX57" s="155"/>
      <c r="BY57" s="155"/>
      <c r="BZ57" s="155"/>
      <c r="CA57" s="155"/>
      <c r="CB57" s="155"/>
      <c r="CC57" s="155"/>
      <c r="CD57" s="155"/>
      <c r="CE57" s="155"/>
      <c r="CF57" s="155"/>
      <c r="CG57" s="155"/>
      <c r="CH57" s="155"/>
      <c r="CI57" s="155"/>
      <c r="CJ57" s="155"/>
      <c r="CK57" s="155"/>
      <c r="CL57" s="155"/>
      <c r="CM57" s="155"/>
      <c r="CN57" s="155"/>
      <c r="CO57" s="155"/>
      <c r="CP57" s="155"/>
      <c r="CQ57" s="155"/>
      <c r="CR57" s="155"/>
      <c r="CS57" s="155"/>
      <c r="CT57" s="155"/>
      <c r="CU57" s="155"/>
      <c r="CV57" s="155"/>
      <c r="CW57" s="155"/>
      <c r="CX57" s="155"/>
      <c r="CY57" s="155"/>
      <c r="CZ57" s="155"/>
      <c r="DA57" s="155"/>
      <c r="DB57" s="155"/>
      <c r="DC57" s="155"/>
      <c r="DD57" s="155"/>
      <c r="DE57" s="155"/>
      <c r="DF57" s="155"/>
      <c r="DG57" s="155"/>
      <c r="DH57" s="155"/>
      <c r="DI57" s="155"/>
      <c r="DJ57" s="155"/>
      <c r="DK57" s="155"/>
      <c r="DL57" s="155"/>
      <c r="DM57" s="155"/>
      <c r="DN57" s="155"/>
      <c r="DO57" s="155"/>
      <c r="DP57" s="155"/>
      <c r="DQ57" s="155"/>
      <c r="DR57" s="155"/>
    </row>
    <row r="58" spans="1:122">
      <c r="A58" s="70" t="str">
        <f>$B$1&amp;" с переездом"</f>
        <v xml:space="preserve"> с переездом</v>
      </c>
      <c r="C58" s="110" t="s">
        <v>17</v>
      </c>
      <c r="D58" s="110" t="s">
        <v>18</v>
      </c>
      <c r="E58" s="110" t="s">
        <v>19</v>
      </c>
      <c r="F58" s="110" t="s">
        <v>20</v>
      </c>
      <c r="G58" s="110" t="s">
        <v>21</v>
      </c>
      <c r="H58" s="110" t="s">
        <v>22</v>
      </c>
      <c r="I58" s="110" t="s">
        <v>23</v>
      </c>
      <c r="J58" s="110" t="s">
        <v>24</v>
      </c>
      <c r="K58" s="110" t="s">
        <v>25</v>
      </c>
      <c r="L58" s="110" t="s">
        <v>26</v>
      </c>
      <c r="M58" s="110" t="s">
        <v>27</v>
      </c>
      <c r="N58" s="110" t="s">
        <v>28</v>
      </c>
      <c r="O58" s="110" t="s">
        <v>29</v>
      </c>
      <c r="P58" s="110" t="s">
        <v>30</v>
      </c>
      <c r="Q58" s="110" t="s">
        <v>31</v>
      </c>
      <c r="R58" s="110" t="s">
        <v>32</v>
      </c>
      <c r="S58" s="110" t="s">
        <v>33</v>
      </c>
      <c r="T58" s="110" t="s">
        <v>34</v>
      </c>
      <c r="U58" s="110" t="s">
        <v>35</v>
      </c>
      <c r="V58" s="110" t="s">
        <v>36</v>
      </c>
      <c r="W58" s="110" t="s">
        <v>37</v>
      </c>
      <c r="X58" s="110" t="s">
        <v>38</v>
      </c>
      <c r="Y58" s="110" t="s">
        <v>39</v>
      </c>
      <c r="Z58" s="110" t="s">
        <v>40</v>
      </c>
      <c r="AA58" s="110" t="s">
        <v>68</v>
      </c>
      <c r="AB58" s="110" t="s">
        <v>69</v>
      </c>
      <c r="AC58" s="110" t="s">
        <v>70</v>
      </c>
      <c r="AD58" s="110" t="s">
        <v>71</v>
      </c>
      <c r="AE58" s="110" t="s">
        <v>72</v>
      </c>
      <c r="AF58" s="110" t="s">
        <v>73</v>
      </c>
      <c r="AG58" s="110" t="s">
        <v>74</v>
      </c>
      <c r="AH58" s="110" t="s">
        <v>75</v>
      </c>
      <c r="AI58" s="110" t="s">
        <v>76</v>
      </c>
      <c r="AJ58" s="110" t="s">
        <v>77</v>
      </c>
      <c r="AK58" s="110" t="s">
        <v>78</v>
      </c>
      <c r="AL58" s="110" t="s">
        <v>79</v>
      </c>
      <c r="AM58" s="110" t="s">
        <v>355</v>
      </c>
      <c r="AN58" s="110" t="s">
        <v>356</v>
      </c>
      <c r="AO58" s="110" t="s">
        <v>357</v>
      </c>
      <c r="AP58" s="110" t="s">
        <v>358</v>
      </c>
      <c r="AQ58" s="110" t="s">
        <v>359</v>
      </c>
      <c r="AR58" s="110" t="s">
        <v>360</v>
      </c>
      <c r="AS58" s="110" t="s">
        <v>361</v>
      </c>
      <c r="AT58" s="110" t="s">
        <v>362</v>
      </c>
      <c r="AU58" s="110" t="s">
        <v>363</v>
      </c>
      <c r="AV58" s="110" t="s">
        <v>364</v>
      </c>
      <c r="AW58" s="110" t="s">
        <v>365</v>
      </c>
      <c r="AX58" s="110" t="s">
        <v>366</v>
      </c>
      <c r="AY58" s="110" t="s">
        <v>367</v>
      </c>
      <c r="AZ58" s="110" t="s">
        <v>368</v>
      </c>
      <c r="BA58" s="110" t="s">
        <v>369</v>
      </c>
      <c r="BB58" s="110" t="s">
        <v>370</v>
      </c>
      <c r="BC58" s="110" t="s">
        <v>371</v>
      </c>
      <c r="BD58" s="110" t="s">
        <v>372</v>
      </c>
      <c r="BE58" s="110" t="s">
        <v>373</v>
      </c>
      <c r="BF58" s="110" t="s">
        <v>374</v>
      </c>
      <c r="BG58" s="110" t="s">
        <v>375</v>
      </c>
      <c r="BH58" s="110" t="s">
        <v>376</v>
      </c>
      <c r="BI58" s="110" t="s">
        <v>377</v>
      </c>
      <c r="BJ58" s="110" t="s">
        <v>378</v>
      </c>
      <c r="BK58" s="110" t="s">
        <v>379</v>
      </c>
      <c r="BL58" s="110" t="s">
        <v>380</v>
      </c>
      <c r="BM58" s="110" t="s">
        <v>381</v>
      </c>
      <c r="BN58" s="110" t="s">
        <v>382</v>
      </c>
      <c r="BO58" s="110" t="s">
        <v>383</v>
      </c>
      <c r="BP58" s="110" t="s">
        <v>384</v>
      </c>
      <c r="BQ58" s="110" t="s">
        <v>385</v>
      </c>
      <c r="BR58" s="110" t="s">
        <v>386</v>
      </c>
      <c r="BS58" s="110" t="s">
        <v>387</v>
      </c>
      <c r="BT58" s="110" t="s">
        <v>388</v>
      </c>
      <c r="BU58" s="110" t="s">
        <v>389</v>
      </c>
      <c r="BV58" s="110" t="s">
        <v>390</v>
      </c>
      <c r="BW58" s="110" t="s">
        <v>391</v>
      </c>
      <c r="BX58" s="110" t="s">
        <v>392</v>
      </c>
      <c r="BY58" s="110" t="s">
        <v>393</v>
      </c>
      <c r="BZ58" s="110" t="s">
        <v>394</v>
      </c>
      <c r="CA58" s="110" t="s">
        <v>395</v>
      </c>
      <c r="CB58" s="110" t="s">
        <v>396</v>
      </c>
      <c r="CC58" s="110" t="s">
        <v>397</v>
      </c>
      <c r="CD58" s="110" t="s">
        <v>398</v>
      </c>
      <c r="CE58" s="110" t="s">
        <v>399</v>
      </c>
      <c r="CF58" s="110" t="s">
        <v>400</v>
      </c>
      <c r="CG58" s="110" t="s">
        <v>401</v>
      </c>
      <c r="CH58" s="110" t="s">
        <v>402</v>
      </c>
      <c r="CI58" s="110" t="s">
        <v>403</v>
      </c>
      <c r="CJ58" s="110" t="s">
        <v>404</v>
      </c>
      <c r="CK58" s="110" t="s">
        <v>405</v>
      </c>
      <c r="CL58" s="110" t="s">
        <v>406</v>
      </c>
      <c r="CM58" s="110" t="s">
        <v>407</v>
      </c>
      <c r="CN58" s="110" t="s">
        <v>408</v>
      </c>
      <c r="CO58" s="110" t="s">
        <v>409</v>
      </c>
      <c r="CP58" s="110" t="s">
        <v>410</v>
      </c>
      <c r="CQ58" s="110" t="s">
        <v>411</v>
      </c>
      <c r="CR58" s="110" t="s">
        <v>412</v>
      </c>
      <c r="CS58" s="110" t="s">
        <v>413</v>
      </c>
      <c r="CT58" s="110" t="s">
        <v>414</v>
      </c>
      <c r="CU58" s="110" t="s">
        <v>415</v>
      </c>
      <c r="CV58" s="110" t="s">
        <v>416</v>
      </c>
      <c r="CW58" s="110" t="s">
        <v>417</v>
      </c>
      <c r="CX58" s="110" t="s">
        <v>418</v>
      </c>
      <c r="CY58" s="110" t="s">
        <v>419</v>
      </c>
      <c r="CZ58" s="110" t="s">
        <v>420</v>
      </c>
      <c r="DA58" s="110" t="s">
        <v>421</v>
      </c>
      <c r="DB58" s="110" t="s">
        <v>422</v>
      </c>
      <c r="DC58" s="110" t="s">
        <v>423</v>
      </c>
      <c r="DD58" s="110" t="s">
        <v>424</v>
      </c>
      <c r="DE58" s="110" t="s">
        <v>425</v>
      </c>
      <c r="DF58" s="110" t="s">
        <v>426</v>
      </c>
      <c r="DG58" s="110" t="s">
        <v>427</v>
      </c>
      <c r="DH58" s="110" t="s">
        <v>428</v>
      </c>
      <c r="DI58" s="110" t="s">
        <v>429</v>
      </c>
      <c r="DJ58" s="110" t="s">
        <v>430</v>
      </c>
      <c r="DK58" s="110" t="s">
        <v>431</v>
      </c>
      <c r="DL58" s="110" t="s">
        <v>432</v>
      </c>
      <c r="DM58" s="110" t="s">
        <v>433</v>
      </c>
      <c r="DN58" s="110" t="s">
        <v>434</v>
      </c>
      <c r="DO58" s="110" t="s">
        <v>435</v>
      </c>
      <c r="DP58" s="110" t="s">
        <v>436</v>
      </c>
      <c r="DQ58" s="110" t="s">
        <v>437</v>
      </c>
      <c r="DR58" s="110" t="s">
        <v>438</v>
      </c>
    </row>
    <row r="59" spans="1:122">
      <c r="A59" s="270"/>
      <c r="B59" s="270"/>
      <c r="C59" s="109">
        <f>$B$7</f>
        <v>46023</v>
      </c>
      <c r="D59" s="109">
        <f>DATE(YEAR(C59),MONTH(C59)+1,1)</f>
        <v>46054</v>
      </c>
      <c r="E59" s="109">
        <f t="shared" ref="E59:AL59" si="133">DATE(YEAR(D59),MONTH(D59)+1,1)</f>
        <v>46082</v>
      </c>
      <c r="F59" s="109">
        <f t="shared" si="133"/>
        <v>46113</v>
      </c>
      <c r="G59" s="109">
        <f t="shared" si="133"/>
        <v>46143</v>
      </c>
      <c r="H59" s="109">
        <f t="shared" si="133"/>
        <v>46174</v>
      </c>
      <c r="I59" s="109">
        <f t="shared" si="133"/>
        <v>46204</v>
      </c>
      <c r="J59" s="109">
        <f t="shared" si="133"/>
        <v>46235</v>
      </c>
      <c r="K59" s="109">
        <f t="shared" si="133"/>
        <v>46266</v>
      </c>
      <c r="L59" s="109">
        <f t="shared" si="133"/>
        <v>46296</v>
      </c>
      <c r="M59" s="109">
        <f t="shared" si="133"/>
        <v>46327</v>
      </c>
      <c r="N59" s="109">
        <f t="shared" si="133"/>
        <v>46357</v>
      </c>
      <c r="O59" s="109">
        <f t="shared" si="133"/>
        <v>46388</v>
      </c>
      <c r="P59" s="109">
        <f t="shared" si="133"/>
        <v>46419</v>
      </c>
      <c r="Q59" s="109">
        <f t="shared" si="133"/>
        <v>46447</v>
      </c>
      <c r="R59" s="109">
        <f t="shared" si="133"/>
        <v>46478</v>
      </c>
      <c r="S59" s="109">
        <f t="shared" si="133"/>
        <v>46508</v>
      </c>
      <c r="T59" s="109">
        <f t="shared" si="133"/>
        <v>46539</v>
      </c>
      <c r="U59" s="109">
        <f t="shared" si="133"/>
        <v>46569</v>
      </c>
      <c r="V59" s="109">
        <f t="shared" si="133"/>
        <v>46600</v>
      </c>
      <c r="W59" s="109">
        <f t="shared" si="133"/>
        <v>46631</v>
      </c>
      <c r="X59" s="109">
        <f t="shared" si="133"/>
        <v>46661</v>
      </c>
      <c r="Y59" s="109">
        <f t="shared" si="133"/>
        <v>46692</v>
      </c>
      <c r="Z59" s="109">
        <f t="shared" si="133"/>
        <v>46722</v>
      </c>
      <c r="AA59" s="109">
        <f t="shared" si="133"/>
        <v>46753</v>
      </c>
      <c r="AB59" s="109">
        <f t="shared" si="133"/>
        <v>46784</v>
      </c>
      <c r="AC59" s="109">
        <f t="shared" si="133"/>
        <v>46813</v>
      </c>
      <c r="AD59" s="109">
        <f t="shared" si="133"/>
        <v>46844</v>
      </c>
      <c r="AE59" s="109">
        <f t="shared" si="133"/>
        <v>46874</v>
      </c>
      <c r="AF59" s="109">
        <f t="shared" si="133"/>
        <v>46905</v>
      </c>
      <c r="AG59" s="109">
        <f t="shared" si="133"/>
        <v>46935</v>
      </c>
      <c r="AH59" s="109">
        <f t="shared" si="133"/>
        <v>46966</v>
      </c>
      <c r="AI59" s="109">
        <f t="shared" si="133"/>
        <v>46997</v>
      </c>
      <c r="AJ59" s="109">
        <f t="shared" si="133"/>
        <v>47027</v>
      </c>
      <c r="AK59" s="109">
        <f t="shared" si="133"/>
        <v>47058</v>
      </c>
      <c r="AL59" s="109">
        <f t="shared" si="133"/>
        <v>47088</v>
      </c>
      <c r="AM59" s="109">
        <f t="shared" ref="AM59" si="134">DATE(YEAR(AL59),MONTH(AL59)+1,1)</f>
        <v>47119</v>
      </c>
      <c r="AN59" s="109">
        <f t="shared" ref="AN59" si="135">DATE(YEAR(AM59),MONTH(AM59)+1,1)</f>
        <v>47150</v>
      </c>
      <c r="AO59" s="109">
        <f t="shared" ref="AO59" si="136">DATE(YEAR(AN59),MONTH(AN59)+1,1)</f>
        <v>47178</v>
      </c>
      <c r="AP59" s="109">
        <f t="shared" ref="AP59" si="137">DATE(YEAR(AO59),MONTH(AO59)+1,1)</f>
        <v>47209</v>
      </c>
      <c r="AQ59" s="109">
        <f t="shared" ref="AQ59" si="138">DATE(YEAR(AP59),MONTH(AP59)+1,1)</f>
        <v>47239</v>
      </c>
      <c r="AR59" s="109">
        <f t="shared" ref="AR59" si="139">DATE(YEAR(AQ59),MONTH(AQ59)+1,1)</f>
        <v>47270</v>
      </c>
      <c r="AS59" s="109">
        <f t="shared" ref="AS59" si="140">DATE(YEAR(AR59),MONTH(AR59)+1,1)</f>
        <v>47300</v>
      </c>
      <c r="AT59" s="109">
        <f t="shared" ref="AT59" si="141">DATE(YEAR(AS59),MONTH(AS59)+1,1)</f>
        <v>47331</v>
      </c>
      <c r="AU59" s="109">
        <f t="shared" ref="AU59" si="142">DATE(YEAR(AT59),MONTH(AT59)+1,1)</f>
        <v>47362</v>
      </c>
      <c r="AV59" s="109">
        <f t="shared" ref="AV59" si="143">DATE(YEAR(AU59),MONTH(AU59)+1,1)</f>
        <v>47392</v>
      </c>
      <c r="AW59" s="109">
        <f t="shared" ref="AW59" si="144">DATE(YEAR(AV59),MONTH(AV59)+1,1)</f>
        <v>47423</v>
      </c>
      <c r="AX59" s="109">
        <f t="shared" ref="AX59" si="145">DATE(YEAR(AW59),MONTH(AW59)+1,1)</f>
        <v>47453</v>
      </c>
      <c r="AY59" s="109">
        <f t="shared" ref="AY59" si="146">DATE(YEAR(AX59),MONTH(AX59)+1,1)</f>
        <v>47484</v>
      </c>
      <c r="AZ59" s="109">
        <f t="shared" ref="AZ59" si="147">DATE(YEAR(AY59),MONTH(AY59)+1,1)</f>
        <v>47515</v>
      </c>
      <c r="BA59" s="109">
        <f t="shared" ref="BA59" si="148">DATE(YEAR(AZ59),MONTH(AZ59)+1,1)</f>
        <v>47543</v>
      </c>
      <c r="BB59" s="109">
        <f t="shared" ref="BB59" si="149">DATE(YEAR(BA59),MONTH(BA59)+1,1)</f>
        <v>47574</v>
      </c>
      <c r="BC59" s="109">
        <f t="shared" ref="BC59" si="150">DATE(YEAR(BB59),MONTH(BB59)+1,1)</f>
        <v>47604</v>
      </c>
      <c r="BD59" s="109">
        <f t="shared" ref="BD59" si="151">DATE(YEAR(BC59),MONTH(BC59)+1,1)</f>
        <v>47635</v>
      </c>
      <c r="BE59" s="109">
        <f t="shared" ref="BE59" si="152">DATE(YEAR(BD59),MONTH(BD59)+1,1)</f>
        <v>47665</v>
      </c>
      <c r="BF59" s="109">
        <f t="shared" ref="BF59" si="153">DATE(YEAR(BE59),MONTH(BE59)+1,1)</f>
        <v>47696</v>
      </c>
      <c r="BG59" s="109">
        <f t="shared" ref="BG59" si="154">DATE(YEAR(BF59),MONTH(BF59)+1,1)</f>
        <v>47727</v>
      </c>
      <c r="BH59" s="109">
        <f t="shared" ref="BH59" si="155">DATE(YEAR(BG59),MONTH(BG59)+1,1)</f>
        <v>47757</v>
      </c>
      <c r="BI59" s="109">
        <f t="shared" ref="BI59" si="156">DATE(YEAR(BH59),MONTH(BH59)+1,1)</f>
        <v>47788</v>
      </c>
      <c r="BJ59" s="109">
        <f t="shared" ref="BJ59" si="157">DATE(YEAR(BI59),MONTH(BI59)+1,1)</f>
        <v>47818</v>
      </c>
      <c r="BK59" s="109">
        <f t="shared" ref="BK59" si="158">DATE(YEAR(BJ59),MONTH(BJ59)+1,1)</f>
        <v>47849</v>
      </c>
      <c r="BL59" s="109">
        <f t="shared" ref="BL59" si="159">DATE(YEAR(BK59),MONTH(BK59)+1,1)</f>
        <v>47880</v>
      </c>
      <c r="BM59" s="109">
        <f t="shared" ref="BM59" si="160">DATE(YEAR(BL59),MONTH(BL59)+1,1)</f>
        <v>47908</v>
      </c>
      <c r="BN59" s="109">
        <f t="shared" ref="BN59" si="161">DATE(YEAR(BM59),MONTH(BM59)+1,1)</f>
        <v>47939</v>
      </c>
      <c r="BO59" s="109">
        <f t="shared" ref="BO59" si="162">DATE(YEAR(BN59),MONTH(BN59)+1,1)</f>
        <v>47969</v>
      </c>
      <c r="BP59" s="109">
        <f t="shared" ref="BP59" si="163">DATE(YEAR(BO59),MONTH(BO59)+1,1)</f>
        <v>48000</v>
      </c>
      <c r="BQ59" s="109">
        <f t="shared" ref="BQ59" si="164">DATE(YEAR(BP59),MONTH(BP59)+1,1)</f>
        <v>48030</v>
      </c>
      <c r="BR59" s="109">
        <f t="shared" ref="BR59" si="165">DATE(YEAR(BQ59),MONTH(BQ59)+1,1)</f>
        <v>48061</v>
      </c>
      <c r="BS59" s="109">
        <f t="shared" ref="BS59" si="166">DATE(YEAR(BR59),MONTH(BR59)+1,1)</f>
        <v>48092</v>
      </c>
      <c r="BT59" s="109">
        <f t="shared" ref="BT59" si="167">DATE(YEAR(BS59),MONTH(BS59)+1,1)</f>
        <v>48122</v>
      </c>
      <c r="BU59" s="109">
        <f t="shared" ref="BU59" si="168">DATE(YEAR(BT59),MONTH(BT59)+1,1)</f>
        <v>48153</v>
      </c>
      <c r="BV59" s="109">
        <f t="shared" ref="BV59" si="169">DATE(YEAR(BU59),MONTH(BU59)+1,1)</f>
        <v>48183</v>
      </c>
      <c r="BW59" s="109">
        <f t="shared" ref="BW59" si="170">DATE(YEAR(BV59),MONTH(BV59)+1,1)</f>
        <v>48214</v>
      </c>
      <c r="BX59" s="109">
        <f t="shared" ref="BX59" si="171">DATE(YEAR(BW59),MONTH(BW59)+1,1)</f>
        <v>48245</v>
      </c>
      <c r="BY59" s="109">
        <f t="shared" ref="BY59" si="172">DATE(YEAR(BX59),MONTH(BX59)+1,1)</f>
        <v>48274</v>
      </c>
      <c r="BZ59" s="109">
        <f t="shared" ref="BZ59" si="173">DATE(YEAR(BY59),MONTH(BY59)+1,1)</f>
        <v>48305</v>
      </c>
      <c r="CA59" s="109">
        <f t="shared" ref="CA59" si="174">DATE(YEAR(BZ59),MONTH(BZ59)+1,1)</f>
        <v>48335</v>
      </c>
      <c r="CB59" s="109">
        <f t="shared" ref="CB59" si="175">DATE(YEAR(CA59),MONTH(CA59)+1,1)</f>
        <v>48366</v>
      </c>
      <c r="CC59" s="109">
        <f t="shared" ref="CC59" si="176">DATE(YEAR(CB59),MONTH(CB59)+1,1)</f>
        <v>48396</v>
      </c>
      <c r="CD59" s="109">
        <f t="shared" ref="CD59" si="177">DATE(YEAR(CC59),MONTH(CC59)+1,1)</f>
        <v>48427</v>
      </c>
      <c r="CE59" s="109">
        <f t="shared" ref="CE59" si="178">DATE(YEAR(CD59),MONTH(CD59)+1,1)</f>
        <v>48458</v>
      </c>
      <c r="CF59" s="109">
        <f t="shared" ref="CF59" si="179">DATE(YEAR(CE59),MONTH(CE59)+1,1)</f>
        <v>48488</v>
      </c>
      <c r="CG59" s="109">
        <f t="shared" ref="CG59" si="180">DATE(YEAR(CF59),MONTH(CF59)+1,1)</f>
        <v>48519</v>
      </c>
      <c r="CH59" s="109">
        <f t="shared" ref="CH59" si="181">DATE(YEAR(CG59),MONTH(CG59)+1,1)</f>
        <v>48549</v>
      </c>
      <c r="CI59" s="109">
        <f t="shared" ref="CI59" si="182">DATE(YEAR(CH59),MONTH(CH59)+1,1)</f>
        <v>48580</v>
      </c>
      <c r="CJ59" s="109">
        <f t="shared" ref="CJ59" si="183">DATE(YEAR(CI59),MONTH(CI59)+1,1)</f>
        <v>48611</v>
      </c>
      <c r="CK59" s="109">
        <f t="shared" ref="CK59" si="184">DATE(YEAR(CJ59),MONTH(CJ59)+1,1)</f>
        <v>48639</v>
      </c>
      <c r="CL59" s="109">
        <f t="shared" ref="CL59" si="185">DATE(YEAR(CK59),MONTH(CK59)+1,1)</f>
        <v>48670</v>
      </c>
      <c r="CM59" s="109">
        <f t="shared" ref="CM59" si="186">DATE(YEAR(CL59),MONTH(CL59)+1,1)</f>
        <v>48700</v>
      </c>
      <c r="CN59" s="109">
        <f t="shared" ref="CN59" si="187">DATE(YEAR(CM59),MONTH(CM59)+1,1)</f>
        <v>48731</v>
      </c>
      <c r="CO59" s="109">
        <f t="shared" ref="CO59" si="188">DATE(YEAR(CN59),MONTH(CN59)+1,1)</f>
        <v>48761</v>
      </c>
      <c r="CP59" s="109">
        <f t="shared" ref="CP59" si="189">DATE(YEAR(CO59),MONTH(CO59)+1,1)</f>
        <v>48792</v>
      </c>
      <c r="CQ59" s="109">
        <f t="shared" ref="CQ59" si="190">DATE(YEAR(CP59),MONTH(CP59)+1,1)</f>
        <v>48823</v>
      </c>
      <c r="CR59" s="109">
        <f t="shared" ref="CR59" si="191">DATE(YEAR(CQ59),MONTH(CQ59)+1,1)</f>
        <v>48853</v>
      </c>
      <c r="CS59" s="109">
        <f t="shared" ref="CS59" si="192">DATE(YEAR(CR59),MONTH(CR59)+1,1)</f>
        <v>48884</v>
      </c>
      <c r="CT59" s="109">
        <f t="shared" ref="CT59" si="193">DATE(YEAR(CS59),MONTH(CS59)+1,1)</f>
        <v>48914</v>
      </c>
      <c r="CU59" s="109">
        <f t="shared" ref="CU59" si="194">DATE(YEAR(CT59),MONTH(CT59)+1,1)</f>
        <v>48945</v>
      </c>
      <c r="CV59" s="109">
        <f t="shared" ref="CV59" si="195">DATE(YEAR(CU59),MONTH(CU59)+1,1)</f>
        <v>48976</v>
      </c>
      <c r="CW59" s="109">
        <f t="shared" ref="CW59" si="196">DATE(YEAR(CV59),MONTH(CV59)+1,1)</f>
        <v>49004</v>
      </c>
      <c r="CX59" s="109">
        <f t="shared" ref="CX59" si="197">DATE(YEAR(CW59),MONTH(CW59)+1,1)</f>
        <v>49035</v>
      </c>
      <c r="CY59" s="109">
        <f t="shared" ref="CY59" si="198">DATE(YEAR(CX59),MONTH(CX59)+1,1)</f>
        <v>49065</v>
      </c>
      <c r="CZ59" s="109">
        <f t="shared" ref="CZ59" si="199">DATE(YEAR(CY59),MONTH(CY59)+1,1)</f>
        <v>49096</v>
      </c>
      <c r="DA59" s="109">
        <f t="shared" ref="DA59" si="200">DATE(YEAR(CZ59),MONTH(CZ59)+1,1)</f>
        <v>49126</v>
      </c>
      <c r="DB59" s="109">
        <f t="shared" ref="DB59" si="201">DATE(YEAR(DA59),MONTH(DA59)+1,1)</f>
        <v>49157</v>
      </c>
      <c r="DC59" s="109">
        <f t="shared" ref="DC59" si="202">DATE(YEAR(DB59),MONTH(DB59)+1,1)</f>
        <v>49188</v>
      </c>
      <c r="DD59" s="109">
        <f t="shared" ref="DD59" si="203">DATE(YEAR(DC59),MONTH(DC59)+1,1)</f>
        <v>49218</v>
      </c>
      <c r="DE59" s="109">
        <f t="shared" ref="DE59" si="204">DATE(YEAR(DD59),MONTH(DD59)+1,1)</f>
        <v>49249</v>
      </c>
      <c r="DF59" s="109">
        <f t="shared" ref="DF59" si="205">DATE(YEAR(DE59),MONTH(DE59)+1,1)</f>
        <v>49279</v>
      </c>
      <c r="DG59" s="109">
        <f t="shared" ref="DG59" si="206">DATE(YEAR(DF59),MONTH(DF59)+1,1)</f>
        <v>49310</v>
      </c>
      <c r="DH59" s="109">
        <f t="shared" ref="DH59" si="207">DATE(YEAR(DG59),MONTH(DG59)+1,1)</f>
        <v>49341</v>
      </c>
      <c r="DI59" s="109">
        <f t="shared" ref="DI59" si="208">DATE(YEAR(DH59),MONTH(DH59)+1,1)</f>
        <v>49369</v>
      </c>
      <c r="DJ59" s="109">
        <f t="shared" ref="DJ59" si="209">DATE(YEAR(DI59),MONTH(DI59)+1,1)</f>
        <v>49400</v>
      </c>
      <c r="DK59" s="109">
        <f t="shared" ref="DK59" si="210">DATE(YEAR(DJ59),MONTH(DJ59)+1,1)</f>
        <v>49430</v>
      </c>
      <c r="DL59" s="109">
        <f t="shared" ref="DL59" si="211">DATE(YEAR(DK59),MONTH(DK59)+1,1)</f>
        <v>49461</v>
      </c>
      <c r="DM59" s="109">
        <f t="shared" ref="DM59" si="212">DATE(YEAR(DL59),MONTH(DL59)+1,1)</f>
        <v>49491</v>
      </c>
      <c r="DN59" s="109">
        <f t="shared" ref="DN59" si="213">DATE(YEAR(DM59),MONTH(DM59)+1,1)</f>
        <v>49522</v>
      </c>
      <c r="DO59" s="109">
        <f t="shared" ref="DO59" si="214">DATE(YEAR(DN59),MONTH(DN59)+1,1)</f>
        <v>49553</v>
      </c>
      <c r="DP59" s="109">
        <f t="shared" ref="DP59" si="215">DATE(YEAR(DO59),MONTH(DO59)+1,1)</f>
        <v>49583</v>
      </c>
      <c r="DQ59" s="109">
        <f t="shared" ref="DQ59" si="216">DATE(YEAR(DP59),MONTH(DP59)+1,1)</f>
        <v>49614</v>
      </c>
      <c r="DR59" s="109">
        <f t="shared" ref="DR59" si="217">DATE(YEAR(DQ59),MONTH(DQ59)+1,1)</f>
        <v>49644</v>
      </c>
    </row>
    <row r="60" spans="1:122">
      <c r="A60" s="271"/>
      <c r="B60" s="271"/>
      <c r="C60" s="74">
        <f>YEAR(C59)</f>
        <v>2026</v>
      </c>
      <c r="D60" s="74">
        <f t="shared" ref="D60" si="218">YEAR(D59)</f>
        <v>2026</v>
      </c>
      <c r="E60" s="74">
        <f t="shared" ref="E60" si="219">YEAR(E59)</f>
        <v>2026</v>
      </c>
      <c r="F60" s="74">
        <f t="shared" ref="F60" si="220">YEAR(F59)</f>
        <v>2026</v>
      </c>
      <c r="G60" s="74">
        <f t="shared" ref="G60" si="221">YEAR(G59)</f>
        <v>2026</v>
      </c>
      <c r="H60" s="74">
        <f t="shared" ref="H60" si="222">YEAR(H59)</f>
        <v>2026</v>
      </c>
      <c r="I60" s="74">
        <f t="shared" ref="I60" si="223">YEAR(I59)</f>
        <v>2026</v>
      </c>
      <c r="J60" s="74">
        <f t="shared" ref="J60" si="224">YEAR(J59)</f>
        <v>2026</v>
      </c>
      <c r="K60" s="74">
        <f t="shared" ref="K60" si="225">YEAR(K59)</f>
        <v>2026</v>
      </c>
      <c r="L60" s="74">
        <f t="shared" ref="L60" si="226">YEAR(L59)</f>
        <v>2026</v>
      </c>
      <c r="M60" s="74">
        <f t="shared" ref="M60" si="227">YEAR(M59)</f>
        <v>2026</v>
      </c>
      <c r="N60" s="74">
        <f t="shared" ref="N60" si="228">YEAR(N59)</f>
        <v>2026</v>
      </c>
      <c r="O60" s="74">
        <f t="shared" ref="O60" si="229">YEAR(O59)</f>
        <v>2027</v>
      </c>
      <c r="P60" s="74">
        <f t="shared" ref="P60" si="230">YEAR(P59)</f>
        <v>2027</v>
      </c>
      <c r="Q60" s="74">
        <f t="shared" ref="Q60" si="231">YEAR(Q59)</f>
        <v>2027</v>
      </c>
      <c r="R60" s="74">
        <f t="shared" ref="R60" si="232">YEAR(R59)</f>
        <v>2027</v>
      </c>
      <c r="S60" s="74">
        <f t="shared" ref="S60" si="233">YEAR(S59)</f>
        <v>2027</v>
      </c>
      <c r="T60" s="74">
        <f t="shared" ref="T60" si="234">YEAR(T59)</f>
        <v>2027</v>
      </c>
      <c r="U60" s="74">
        <f t="shared" ref="U60" si="235">YEAR(U59)</f>
        <v>2027</v>
      </c>
      <c r="V60" s="74">
        <f t="shared" ref="V60" si="236">YEAR(V59)</f>
        <v>2027</v>
      </c>
      <c r="W60" s="74">
        <f t="shared" ref="W60" si="237">YEAR(W59)</f>
        <v>2027</v>
      </c>
      <c r="X60" s="74">
        <f t="shared" ref="X60" si="238">YEAR(X59)</f>
        <v>2027</v>
      </c>
      <c r="Y60" s="74">
        <f t="shared" ref="Y60" si="239">YEAR(Y59)</f>
        <v>2027</v>
      </c>
      <c r="Z60" s="74">
        <f t="shared" ref="Z60" si="240">YEAR(Z59)</f>
        <v>2027</v>
      </c>
      <c r="AA60" s="74">
        <f t="shared" ref="AA60" si="241">YEAR(AA59)</f>
        <v>2028</v>
      </c>
      <c r="AB60" s="74">
        <f t="shared" ref="AB60" si="242">YEAR(AB59)</f>
        <v>2028</v>
      </c>
      <c r="AC60" s="74">
        <f t="shared" ref="AC60" si="243">YEAR(AC59)</f>
        <v>2028</v>
      </c>
      <c r="AD60" s="74">
        <f t="shared" ref="AD60" si="244">YEAR(AD59)</f>
        <v>2028</v>
      </c>
      <c r="AE60" s="74">
        <f t="shared" ref="AE60" si="245">YEAR(AE59)</f>
        <v>2028</v>
      </c>
      <c r="AF60" s="74">
        <f t="shared" ref="AF60" si="246">YEAR(AF59)</f>
        <v>2028</v>
      </c>
      <c r="AG60" s="74">
        <f t="shared" ref="AG60" si="247">YEAR(AG59)</f>
        <v>2028</v>
      </c>
      <c r="AH60" s="74">
        <f t="shared" ref="AH60" si="248">YEAR(AH59)</f>
        <v>2028</v>
      </c>
      <c r="AI60" s="74">
        <f t="shared" ref="AI60" si="249">YEAR(AI59)</f>
        <v>2028</v>
      </c>
      <c r="AJ60" s="74">
        <f t="shared" ref="AJ60" si="250">YEAR(AJ59)</f>
        <v>2028</v>
      </c>
      <c r="AK60" s="74">
        <f t="shared" ref="AK60" si="251">YEAR(AK59)</f>
        <v>2028</v>
      </c>
      <c r="AL60" s="74">
        <f t="shared" ref="AL60:BC60" si="252">YEAR(AL59)</f>
        <v>2028</v>
      </c>
      <c r="AM60" s="74">
        <f t="shared" si="252"/>
        <v>2029</v>
      </c>
      <c r="AN60" s="74">
        <f t="shared" si="252"/>
        <v>2029</v>
      </c>
      <c r="AO60" s="74">
        <f t="shared" si="252"/>
        <v>2029</v>
      </c>
      <c r="AP60" s="74">
        <f t="shared" si="252"/>
        <v>2029</v>
      </c>
      <c r="AQ60" s="74">
        <f t="shared" si="252"/>
        <v>2029</v>
      </c>
      <c r="AR60" s="74">
        <f t="shared" si="252"/>
        <v>2029</v>
      </c>
      <c r="AS60" s="74">
        <f t="shared" si="252"/>
        <v>2029</v>
      </c>
      <c r="AT60" s="74">
        <f t="shared" si="252"/>
        <v>2029</v>
      </c>
      <c r="AU60" s="74">
        <f t="shared" si="252"/>
        <v>2029</v>
      </c>
      <c r="AV60" s="74">
        <f t="shared" si="252"/>
        <v>2029</v>
      </c>
      <c r="AW60" s="74">
        <f t="shared" si="252"/>
        <v>2029</v>
      </c>
      <c r="AX60" s="74">
        <f t="shared" si="252"/>
        <v>2029</v>
      </c>
      <c r="AY60" s="74">
        <f t="shared" si="252"/>
        <v>2030</v>
      </c>
      <c r="AZ60" s="74">
        <f t="shared" si="252"/>
        <v>2030</v>
      </c>
      <c r="BA60" s="74">
        <f t="shared" si="252"/>
        <v>2030</v>
      </c>
      <c r="BB60" s="74">
        <f t="shared" si="252"/>
        <v>2030</v>
      </c>
      <c r="BC60" s="74">
        <f t="shared" si="252"/>
        <v>2030</v>
      </c>
      <c r="BD60" s="74">
        <f t="shared" ref="BD60:DM60" si="253">YEAR(BD59)</f>
        <v>2030</v>
      </c>
      <c r="BE60" s="74">
        <f t="shared" si="253"/>
        <v>2030</v>
      </c>
      <c r="BF60" s="74">
        <f t="shared" si="253"/>
        <v>2030</v>
      </c>
      <c r="BG60" s="74">
        <f t="shared" si="253"/>
        <v>2030</v>
      </c>
      <c r="BH60" s="74">
        <f t="shared" si="253"/>
        <v>2030</v>
      </c>
      <c r="BI60" s="74">
        <f t="shared" si="253"/>
        <v>2030</v>
      </c>
      <c r="BJ60" s="74">
        <f t="shared" si="253"/>
        <v>2030</v>
      </c>
      <c r="BK60" s="74">
        <f t="shared" si="253"/>
        <v>2031</v>
      </c>
      <c r="BL60" s="74">
        <f t="shared" si="253"/>
        <v>2031</v>
      </c>
      <c r="BM60" s="74">
        <f t="shared" si="253"/>
        <v>2031</v>
      </c>
      <c r="BN60" s="74">
        <f t="shared" si="253"/>
        <v>2031</v>
      </c>
      <c r="BO60" s="74">
        <f t="shared" si="253"/>
        <v>2031</v>
      </c>
      <c r="BP60" s="74">
        <f t="shared" si="253"/>
        <v>2031</v>
      </c>
      <c r="BQ60" s="74">
        <f t="shared" si="253"/>
        <v>2031</v>
      </c>
      <c r="BR60" s="74">
        <f t="shared" si="253"/>
        <v>2031</v>
      </c>
      <c r="BS60" s="74">
        <f t="shared" si="253"/>
        <v>2031</v>
      </c>
      <c r="BT60" s="74">
        <f t="shared" si="253"/>
        <v>2031</v>
      </c>
      <c r="BU60" s="74">
        <f t="shared" si="253"/>
        <v>2031</v>
      </c>
      <c r="BV60" s="74">
        <f t="shared" si="253"/>
        <v>2031</v>
      </c>
      <c r="BW60" s="74">
        <f t="shared" si="253"/>
        <v>2032</v>
      </c>
      <c r="BX60" s="74">
        <f t="shared" si="253"/>
        <v>2032</v>
      </c>
      <c r="BY60" s="74">
        <f t="shared" si="253"/>
        <v>2032</v>
      </c>
      <c r="BZ60" s="74">
        <f t="shared" si="253"/>
        <v>2032</v>
      </c>
      <c r="CA60" s="74">
        <f t="shared" si="253"/>
        <v>2032</v>
      </c>
      <c r="CB60" s="74">
        <f t="shared" si="253"/>
        <v>2032</v>
      </c>
      <c r="CC60" s="74">
        <f t="shared" si="253"/>
        <v>2032</v>
      </c>
      <c r="CD60" s="74">
        <f t="shared" si="253"/>
        <v>2032</v>
      </c>
      <c r="CE60" s="74">
        <f t="shared" si="253"/>
        <v>2032</v>
      </c>
      <c r="CF60" s="74">
        <f t="shared" si="253"/>
        <v>2032</v>
      </c>
      <c r="CG60" s="74">
        <f t="shared" si="253"/>
        <v>2032</v>
      </c>
      <c r="CH60" s="74">
        <f t="shared" si="253"/>
        <v>2032</v>
      </c>
      <c r="CI60" s="74">
        <f t="shared" si="253"/>
        <v>2033</v>
      </c>
      <c r="CJ60" s="74">
        <f t="shared" si="253"/>
        <v>2033</v>
      </c>
      <c r="CK60" s="74">
        <f t="shared" si="253"/>
        <v>2033</v>
      </c>
      <c r="CL60" s="74">
        <f t="shared" si="253"/>
        <v>2033</v>
      </c>
      <c r="CM60" s="74">
        <f t="shared" si="253"/>
        <v>2033</v>
      </c>
      <c r="CN60" s="74">
        <f t="shared" si="253"/>
        <v>2033</v>
      </c>
      <c r="CO60" s="74">
        <f t="shared" si="253"/>
        <v>2033</v>
      </c>
      <c r="CP60" s="74">
        <f t="shared" si="253"/>
        <v>2033</v>
      </c>
      <c r="CQ60" s="74">
        <f t="shared" si="253"/>
        <v>2033</v>
      </c>
      <c r="CR60" s="74">
        <f t="shared" si="253"/>
        <v>2033</v>
      </c>
      <c r="CS60" s="74">
        <f t="shared" si="253"/>
        <v>2033</v>
      </c>
      <c r="CT60" s="74">
        <f t="shared" si="253"/>
        <v>2033</v>
      </c>
      <c r="CU60" s="74">
        <f t="shared" si="253"/>
        <v>2034</v>
      </c>
      <c r="CV60" s="74">
        <f t="shared" si="253"/>
        <v>2034</v>
      </c>
      <c r="CW60" s="74">
        <f t="shared" si="253"/>
        <v>2034</v>
      </c>
      <c r="CX60" s="74">
        <f t="shared" si="253"/>
        <v>2034</v>
      </c>
      <c r="CY60" s="74">
        <f t="shared" si="253"/>
        <v>2034</v>
      </c>
      <c r="CZ60" s="74">
        <f t="shared" si="253"/>
        <v>2034</v>
      </c>
      <c r="DA60" s="74">
        <f t="shared" si="253"/>
        <v>2034</v>
      </c>
      <c r="DB60" s="74">
        <f t="shared" si="253"/>
        <v>2034</v>
      </c>
      <c r="DC60" s="74">
        <f t="shared" si="253"/>
        <v>2034</v>
      </c>
      <c r="DD60" s="74">
        <f t="shared" si="253"/>
        <v>2034</v>
      </c>
      <c r="DE60" s="74">
        <f t="shared" si="253"/>
        <v>2034</v>
      </c>
      <c r="DF60" s="74">
        <f t="shared" si="253"/>
        <v>2034</v>
      </c>
      <c r="DG60" s="74">
        <f t="shared" si="253"/>
        <v>2035</v>
      </c>
      <c r="DH60" s="74">
        <f t="shared" si="253"/>
        <v>2035</v>
      </c>
      <c r="DI60" s="74">
        <f t="shared" si="253"/>
        <v>2035</v>
      </c>
      <c r="DJ60" s="74">
        <f t="shared" si="253"/>
        <v>2035</v>
      </c>
      <c r="DK60" s="74">
        <f t="shared" si="253"/>
        <v>2035</v>
      </c>
      <c r="DL60" s="74">
        <f t="shared" si="253"/>
        <v>2035</v>
      </c>
      <c r="DM60" s="74">
        <f t="shared" si="253"/>
        <v>2035</v>
      </c>
      <c r="DN60" s="74">
        <f t="shared" ref="DN60:DR60" si="254">YEAR(DN59)</f>
        <v>2035</v>
      </c>
      <c r="DO60" s="74">
        <f t="shared" si="254"/>
        <v>2035</v>
      </c>
      <c r="DP60" s="74">
        <f t="shared" si="254"/>
        <v>2035</v>
      </c>
      <c r="DQ60" s="74">
        <f t="shared" si="254"/>
        <v>2035</v>
      </c>
      <c r="DR60" s="74">
        <f t="shared" si="254"/>
        <v>2035</v>
      </c>
    </row>
    <row r="61" spans="1:122" s="77" customFormat="1">
      <c r="A61" s="75" t="s">
        <v>110</v>
      </c>
      <c r="B61" s="75" t="s">
        <v>111</v>
      </c>
      <c r="C61" s="76" t="e">
        <f>C64+C67</f>
        <v>#N/A</v>
      </c>
      <c r="D61" s="76" t="e">
        <f t="shared" ref="D61:AL63" si="255">D64+D67</f>
        <v>#N/A</v>
      </c>
      <c r="E61" s="76" t="e">
        <f t="shared" si="255"/>
        <v>#N/A</v>
      </c>
      <c r="F61" s="76" t="e">
        <f t="shared" si="255"/>
        <v>#N/A</v>
      </c>
      <c r="G61" s="76" t="e">
        <f t="shared" si="255"/>
        <v>#N/A</v>
      </c>
      <c r="H61" s="76" t="e">
        <f t="shared" si="255"/>
        <v>#N/A</v>
      </c>
      <c r="I61" s="76" t="e">
        <f t="shared" si="255"/>
        <v>#N/A</v>
      </c>
      <c r="J61" s="76" t="e">
        <f t="shared" si="255"/>
        <v>#N/A</v>
      </c>
      <c r="K61" s="76" t="e">
        <f t="shared" si="255"/>
        <v>#N/A</v>
      </c>
      <c r="L61" s="76" t="e">
        <f t="shared" si="255"/>
        <v>#N/A</v>
      </c>
      <c r="M61" s="76" t="e">
        <f t="shared" si="255"/>
        <v>#N/A</v>
      </c>
      <c r="N61" s="76" t="e">
        <f t="shared" si="255"/>
        <v>#N/A</v>
      </c>
      <c r="O61" s="76" t="e">
        <f t="shared" si="255"/>
        <v>#N/A</v>
      </c>
      <c r="P61" s="76" t="e">
        <f t="shared" si="255"/>
        <v>#N/A</v>
      </c>
      <c r="Q61" s="76" t="e">
        <f t="shared" si="255"/>
        <v>#N/A</v>
      </c>
      <c r="R61" s="76" t="e">
        <f t="shared" si="255"/>
        <v>#N/A</v>
      </c>
      <c r="S61" s="76" t="e">
        <f t="shared" si="255"/>
        <v>#N/A</v>
      </c>
      <c r="T61" s="76" t="e">
        <f t="shared" si="255"/>
        <v>#N/A</v>
      </c>
      <c r="U61" s="76" t="e">
        <f t="shared" si="255"/>
        <v>#N/A</v>
      </c>
      <c r="V61" s="76" t="e">
        <f t="shared" si="255"/>
        <v>#N/A</v>
      </c>
      <c r="W61" s="76" t="e">
        <f t="shared" si="255"/>
        <v>#N/A</v>
      </c>
      <c r="X61" s="76" t="e">
        <f t="shared" si="255"/>
        <v>#N/A</v>
      </c>
      <c r="Y61" s="76" t="e">
        <f t="shared" si="255"/>
        <v>#N/A</v>
      </c>
      <c r="Z61" s="76" t="e">
        <f t="shared" si="255"/>
        <v>#N/A</v>
      </c>
      <c r="AA61" s="76" t="e">
        <f t="shared" si="255"/>
        <v>#N/A</v>
      </c>
      <c r="AB61" s="76" t="e">
        <f t="shared" si="255"/>
        <v>#N/A</v>
      </c>
      <c r="AC61" s="76" t="e">
        <f t="shared" si="255"/>
        <v>#N/A</v>
      </c>
      <c r="AD61" s="76" t="e">
        <f t="shared" si="255"/>
        <v>#N/A</v>
      </c>
      <c r="AE61" s="76" t="e">
        <f t="shared" si="255"/>
        <v>#N/A</v>
      </c>
      <c r="AF61" s="76" t="e">
        <f t="shared" si="255"/>
        <v>#N/A</v>
      </c>
      <c r="AG61" s="76" t="e">
        <f t="shared" si="255"/>
        <v>#N/A</v>
      </c>
      <c r="AH61" s="76" t="e">
        <f t="shared" si="255"/>
        <v>#N/A</v>
      </c>
      <c r="AI61" s="76" t="e">
        <f t="shared" si="255"/>
        <v>#N/A</v>
      </c>
      <c r="AJ61" s="76" t="e">
        <f t="shared" si="255"/>
        <v>#N/A</v>
      </c>
      <c r="AK61" s="76" t="e">
        <f t="shared" si="255"/>
        <v>#N/A</v>
      </c>
      <c r="AL61" s="76" t="e">
        <f t="shared" si="255"/>
        <v>#N/A</v>
      </c>
      <c r="AM61" s="76">
        <f t="shared" ref="AM61:BD61" si="256">AM64+AM67</f>
        <v>0</v>
      </c>
      <c r="AN61" s="76">
        <f t="shared" si="256"/>
        <v>0</v>
      </c>
      <c r="AO61" s="76">
        <f t="shared" si="256"/>
        <v>0</v>
      </c>
      <c r="AP61" s="76">
        <f t="shared" si="256"/>
        <v>0</v>
      </c>
      <c r="AQ61" s="76">
        <f t="shared" si="256"/>
        <v>0</v>
      </c>
      <c r="AR61" s="76">
        <f t="shared" si="256"/>
        <v>0</v>
      </c>
      <c r="AS61" s="76">
        <f t="shared" si="256"/>
        <v>0</v>
      </c>
      <c r="AT61" s="76">
        <f t="shared" si="256"/>
        <v>0</v>
      </c>
      <c r="AU61" s="76">
        <f t="shared" si="256"/>
        <v>0</v>
      </c>
      <c r="AV61" s="76">
        <f t="shared" si="256"/>
        <v>0</v>
      </c>
      <c r="AW61" s="76">
        <f t="shared" si="256"/>
        <v>0</v>
      </c>
      <c r="AX61" s="76">
        <f t="shared" si="256"/>
        <v>0</v>
      </c>
      <c r="AY61" s="76">
        <f t="shared" si="256"/>
        <v>0</v>
      </c>
      <c r="AZ61" s="76">
        <f t="shared" si="256"/>
        <v>0</v>
      </c>
      <c r="BA61" s="76">
        <f t="shared" si="256"/>
        <v>0</v>
      </c>
      <c r="BB61" s="76">
        <f t="shared" si="256"/>
        <v>0</v>
      </c>
      <c r="BC61" s="76">
        <f t="shared" si="256"/>
        <v>0</v>
      </c>
      <c r="BD61" s="76">
        <f t="shared" si="256"/>
        <v>0</v>
      </c>
      <c r="BE61" s="76">
        <f t="shared" ref="BE61:DN61" si="257">BE64+BE67</f>
        <v>0</v>
      </c>
      <c r="BF61" s="76">
        <f t="shared" si="257"/>
        <v>0</v>
      </c>
      <c r="BG61" s="76">
        <f t="shared" si="257"/>
        <v>0</v>
      </c>
      <c r="BH61" s="76">
        <f t="shared" si="257"/>
        <v>0</v>
      </c>
      <c r="BI61" s="76">
        <f t="shared" si="257"/>
        <v>0</v>
      </c>
      <c r="BJ61" s="76">
        <f t="shared" si="257"/>
        <v>0</v>
      </c>
      <c r="BK61" s="76">
        <f t="shared" si="257"/>
        <v>0</v>
      </c>
      <c r="BL61" s="76">
        <f t="shared" si="257"/>
        <v>0</v>
      </c>
      <c r="BM61" s="76">
        <f t="shared" si="257"/>
        <v>0</v>
      </c>
      <c r="BN61" s="76">
        <f t="shared" si="257"/>
        <v>0</v>
      </c>
      <c r="BO61" s="76">
        <f t="shared" si="257"/>
        <v>0</v>
      </c>
      <c r="BP61" s="76">
        <f t="shared" si="257"/>
        <v>0</v>
      </c>
      <c r="BQ61" s="76">
        <f t="shared" si="257"/>
        <v>0</v>
      </c>
      <c r="BR61" s="76">
        <f t="shared" si="257"/>
        <v>0</v>
      </c>
      <c r="BS61" s="76">
        <f t="shared" si="257"/>
        <v>0</v>
      </c>
      <c r="BT61" s="76">
        <f t="shared" si="257"/>
        <v>0</v>
      </c>
      <c r="BU61" s="76">
        <f t="shared" si="257"/>
        <v>0</v>
      </c>
      <c r="BV61" s="76">
        <f t="shared" si="257"/>
        <v>0</v>
      </c>
      <c r="BW61" s="76">
        <f t="shared" si="257"/>
        <v>0</v>
      </c>
      <c r="BX61" s="76">
        <f t="shared" si="257"/>
        <v>0</v>
      </c>
      <c r="BY61" s="76">
        <f t="shared" si="257"/>
        <v>0</v>
      </c>
      <c r="BZ61" s="76">
        <f t="shared" si="257"/>
        <v>0</v>
      </c>
      <c r="CA61" s="76">
        <f t="shared" si="257"/>
        <v>0</v>
      </c>
      <c r="CB61" s="76">
        <f t="shared" si="257"/>
        <v>0</v>
      </c>
      <c r="CC61" s="76">
        <f t="shared" si="257"/>
        <v>0</v>
      </c>
      <c r="CD61" s="76">
        <f t="shared" si="257"/>
        <v>0</v>
      </c>
      <c r="CE61" s="76">
        <f t="shared" si="257"/>
        <v>0</v>
      </c>
      <c r="CF61" s="76">
        <f t="shared" si="257"/>
        <v>0</v>
      </c>
      <c r="CG61" s="76">
        <f t="shared" si="257"/>
        <v>0</v>
      </c>
      <c r="CH61" s="76">
        <f t="shared" si="257"/>
        <v>0</v>
      </c>
      <c r="CI61" s="76">
        <f t="shared" si="257"/>
        <v>0</v>
      </c>
      <c r="CJ61" s="76">
        <f t="shared" si="257"/>
        <v>0</v>
      </c>
      <c r="CK61" s="76">
        <f t="shared" si="257"/>
        <v>0</v>
      </c>
      <c r="CL61" s="76">
        <f t="shared" si="257"/>
        <v>0</v>
      </c>
      <c r="CM61" s="76">
        <f t="shared" si="257"/>
        <v>0</v>
      </c>
      <c r="CN61" s="76">
        <f t="shared" si="257"/>
        <v>0</v>
      </c>
      <c r="CO61" s="76">
        <f t="shared" si="257"/>
        <v>0</v>
      </c>
      <c r="CP61" s="76">
        <f t="shared" si="257"/>
        <v>0</v>
      </c>
      <c r="CQ61" s="76">
        <f t="shared" si="257"/>
        <v>0</v>
      </c>
      <c r="CR61" s="76">
        <f t="shared" si="257"/>
        <v>0</v>
      </c>
      <c r="CS61" s="76">
        <f t="shared" si="257"/>
        <v>0</v>
      </c>
      <c r="CT61" s="76">
        <f t="shared" si="257"/>
        <v>0</v>
      </c>
      <c r="CU61" s="76">
        <f t="shared" si="257"/>
        <v>0</v>
      </c>
      <c r="CV61" s="76">
        <f t="shared" si="257"/>
        <v>0</v>
      </c>
      <c r="CW61" s="76">
        <f t="shared" si="257"/>
        <v>0</v>
      </c>
      <c r="CX61" s="76">
        <f t="shared" si="257"/>
        <v>0</v>
      </c>
      <c r="CY61" s="76">
        <f t="shared" si="257"/>
        <v>0</v>
      </c>
      <c r="CZ61" s="76">
        <f t="shared" si="257"/>
        <v>0</v>
      </c>
      <c r="DA61" s="76">
        <f t="shared" si="257"/>
        <v>0</v>
      </c>
      <c r="DB61" s="76">
        <f t="shared" si="257"/>
        <v>0</v>
      </c>
      <c r="DC61" s="76">
        <f t="shared" si="257"/>
        <v>0</v>
      </c>
      <c r="DD61" s="76">
        <f t="shared" si="257"/>
        <v>0</v>
      </c>
      <c r="DE61" s="76">
        <f t="shared" si="257"/>
        <v>0</v>
      </c>
      <c r="DF61" s="76">
        <f t="shared" si="257"/>
        <v>0</v>
      </c>
      <c r="DG61" s="76">
        <f t="shared" si="257"/>
        <v>0</v>
      </c>
      <c r="DH61" s="76">
        <f t="shared" si="257"/>
        <v>0</v>
      </c>
      <c r="DI61" s="76">
        <f t="shared" si="257"/>
        <v>0</v>
      </c>
      <c r="DJ61" s="76">
        <f t="shared" si="257"/>
        <v>0</v>
      </c>
      <c r="DK61" s="76">
        <f t="shared" si="257"/>
        <v>0</v>
      </c>
      <c r="DL61" s="76">
        <f t="shared" si="257"/>
        <v>0</v>
      </c>
      <c r="DM61" s="76">
        <f t="shared" si="257"/>
        <v>0</v>
      </c>
      <c r="DN61" s="76">
        <f t="shared" si="257"/>
        <v>0</v>
      </c>
      <c r="DO61" s="76">
        <f t="shared" ref="DO61:DR61" si="258">DO64+DO67</f>
        <v>0</v>
      </c>
      <c r="DP61" s="76">
        <f t="shared" si="258"/>
        <v>0</v>
      </c>
      <c r="DQ61" s="76">
        <f t="shared" si="258"/>
        <v>0</v>
      </c>
      <c r="DR61" s="76">
        <f t="shared" si="258"/>
        <v>0</v>
      </c>
    </row>
    <row r="62" spans="1:122" s="77" customFormat="1">
      <c r="A62" s="75" t="s">
        <v>110</v>
      </c>
      <c r="B62" s="75" t="s">
        <v>112</v>
      </c>
      <c r="C62" s="76" t="e">
        <f>(C65+C68)/2</f>
        <v>#N/A</v>
      </c>
      <c r="D62" s="76" t="e">
        <f t="shared" ref="D62:AL62" si="259">(D65+D68)/2</f>
        <v>#N/A</v>
      </c>
      <c r="E62" s="76" t="e">
        <f t="shared" si="259"/>
        <v>#N/A</v>
      </c>
      <c r="F62" s="76" t="e">
        <f t="shared" si="259"/>
        <v>#N/A</v>
      </c>
      <c r="G62" s="76" t="e">
        <f t="shared" si="259"/>
        <v>#N/A</v>
      </c>
      <c r="H62" s="76" t="e">
        <f t="shared" si="259"/>
        <v>#N/A</v>
      </c>
      <c r="I62" s="76" t="e">
        <f t="shared" si="259"/>
        <v>#N/A</v>
      </c>
      <c r="J62" s="76" t="e">
        <f t="shared" si="259"/>
        <v>#N/A</v>
      </c>
      <c r="K62" s="76" t="e">
        <f t="shared" si="259"/>
        <v>#N/A</v>
      </c>
      <c r="L62" s="76" t="e">
        <f t="shared" si="259"/>
        <v>#N/A</v>
      </c>
      <c r="M62" s="76" t="e">
        <f t="shared" si="259"/>
        <v>#N/A</v>
      </c>
      <c r="N62" s="76" t="e">
        <f t="shared" si="259"/>
        <v>#N/A</v>
      </c>
      <c r="O62" s="76" t="e">
        <f t="shared" si="259"/>
        <v>#N/A</v>
      </c>
      <c r="P62" s="76" t="e">
        <f t="shared" si="259"/>
        <v>#N/A</v>
      </c>
      <c r="Q62" s="76" t="e">
        <f t="shared" si="259"/>
        <v>#N/A</v>
      </c>
      <c r="R62" s="76" t="e">
        <f t="shared" si="259"/>
        <v>#N/A</v>
      </c>
      <c r="S62" s="76" t="e">
        <f t="shared" si="259"/>
        <v>#N/A</v>
      </c>
      <c r="T62" s="76" t="e">
        <f t="shared" si="259"/>
        <v>#N/A</v>
      </c>
      <c r="U62" s="76" t="e">
        <f t="shared" si="259"/>
        <v>#N/A</v>
      </c>
      <c r="V62" s="76" t="e">
        <f t="shared" si="259"/>
        <v>#N/A</v>
      </c>
      <c r="W62" s="76" t="e">
        <f t="shared" si="259"/>
        <v>#N/A</v>
      </c>
      <c r="X62" s="76" t="e">
        <f t="shared" si="259"/>
        <v>#N/A</v>
      </c>
      <c r="Y62" s="76" t="e">
        <f t="shared" si="259"/>
        <v>#N/A</v>
      </c>
      <c r="Z62" s="76" t="e">
        <f t="shared" si="259"/>
        <v>#N/A</v>
      </c>
      <c r="AA62" s="76" t="e">
        <f t="shared" si="259"/>
        <v>#N/A</v>
      </c>
      <c r="AB62" s="76" t="e">
        <f t="shared" si="259"/>
        <v>#N/A</v>
      </c>
      <c r="AC62" s="76" t="e">
        <f t="shared" si="259"/>
        <v>#N/A</v>
      </c>
      <c r="AD62" s="76" t="e">
        <f t="shared" si="259"/>
        <v>#N/A</v>
      </c>
      <c r="AE62" s="76" t="e">
        <f t="shared" si="259"/>
        <v>#N/A</v>
      </c>
      <c r="AF62" s="76" t="e">
        <f t="shared" si="259"/>
        <v>#N/A</v>
      </c>
      <c r="AG62" s="76" t="e">
        <f t="shared" si="259"/>
        <v>#N/A</v>
      </c>
      <c r="AH62" s="76" t="e">
        <f t="shared" si="259"/>
        <v>#N/A</v>
      </c>
      <c r="AI62" s="76" t="e">
        <f t="shared" si="259"/>
        <v>#N/A</v>
      </c>
      <c r="AJ62" s="76" t="e">
        <f t="shared" si="259"/>
        <v>#N/A</v>
      </c>
      <c r="AK62" s="76" t="e">
        <f t="shared" si="259"/>
        <v>#N/A</v>
      </c>
      <c r="AL62" s="76" t="e">
        <f t="shared" si="259"/>
        <v>#N/A</v>
      </c>
      <c r="AM62" s="76" t="e">
        <f t="shared" ref="AM62:BD62" si="260">(AM65+AM68)/2</f>
        <v>#N/A</v>
      </c>
      <c r="AN62" s="76" t="e">
        <f t="shared" si="260"/>
        <v>#N/A</v>
      </c>
      <c r="AO62" s="76" t="e">
        <f t="shared" si="260"/>
        <v>#N/A</v>
      </c>
      <c r="AP62" s="76" t="e">
        <f t="shared" si="260"/>
        <v>#N/A</v>
      </c>
      <c r="AQ62" s="76" t="e">
        <f t="shared" si="260"/>
        <v>#N/A</v>
      </c>
      <c r="AR62" s="76" t="e">
        <f t="shared" si="260"/>
        <v>#N/A</v>
      </c>
      <c r="AS62" s="76" t="e">
        <f t="shared" si="260"/>
        <v>#N/A</v>
      </c>
      <c r="AT62" s="76" t="e">
        <f t="shared" si="260"/>
        <v>#N/A</v>
      </c>
      <c r="AU62" s="76" t="e">
        <f t="shared" si="260"/>
        <v>#N/A</v>
      </c>
      <c r="AV62" s="76" t="e">
        <f t="shared" si="260"/>
        <v>#N/A</v>
      </c>
      <c r="AW62" s="76" t="e">
        <f t="shared" si="260"/>
        <v>#N/A</v>
      </c>
      <c r="AX62" s="76" t="e">
        <f t="shared" si="260"/>
        <v>#N/A</v>
      </c>
      <c r="AY62" s="76" t="e">
        <f t="shared" si="260"/>
        <v>#N/A</v>
      </c>
      <c r="AZ62" s="76" t="e">
        <f t="shared" si="260"/>
        <v>#N/A</v>
      </c>
      <c r="BA62" s="76" t="e">
        <f t="shared" si="260"/>
        <v>#N/A</v>
      </c>
      <c r="BB62" s="76" t="e">
        <f t="shared" si="260"/>
        <v>#N/A</v>
      </c>
      <c r="BC62" s="76" t="e">
        <f t="shared" si="260"/>
        <v>#N/A</v>
      </c>
      <c r="BD62" s="76" t="e">
        <f t="shared" si="260"/>
        <v>#N/A</v>
      </c>
      <c r="BE62" s="76" t="e">
        <f t="shared" ref="BE62:DN62" si="261">(BE65+BE68)/2</f>
        <v>#N/A</v>
      </c>
      <c r="BF62" s="76" t="e">
        <f t="shared" si="261"/>
        <v>#N/A</v>
      </c>
      <c r="BG62" s="76" t="e">
        <f t="shared" si="261"/>
        <v>#N/A</v>
      </c>
      <c r="BH62" s="76" t="e">
        <f t="shared" si="261"/>
        <v>#N/A</v>
      </c>
      <c r="BI62" s="76" t="e">
        <f t="shared" si="261"/>
        <v>#N/A</v>
      </c>
      <c r="BJ62" s="76" t="e">
        <f t="shared" si="261"/>
        <v>#N/A</v>
      </c>
      <c r="BK62" s="76" t="e">
        <f t="shared" si="261"/>
        <v>#N/A</v>
      </c>
      <c r="BL62" s="76" t="e">
        <f t="shared" si="261"/>
        <v>#N/A</v>
      </c>
      <c r="BM62" s="76" t="e">
        <f t="shared" si="261"/>
        <v>#N/A</v>
      </c>
      <c r="BN62" s="76" t="e">
        <f t="shared" si="261"/>
        <v>#N/A</v>
      </c>
      <c r="BO62" s="76" t="e">
        <f t="shared" si="261"/>
        <v>#N/A</v>
      </c>
      <c r="BP62" s="76" t="e">
        <f t="shared" si="261"/>
        <v>#N/A</v>
      </c>
      <c r="BQ62" s="76" t="e">
        <f t="shared" si="261"/>
        <v>#N/A</v>
      </c>
      <c r="BR62" s="76" t="e">
        <f t="shared" si="261"/>
        <v>#N/A</v>
      </c>
      <c r="BS62" s="76" t="e">
        <f t="shared" si="261"/>
        <v>#N/A</v>
      </c>
      <c r="BT62" s="76" t="e">
        <f t="shared" si="261"/>
        <v>#N/A</v>
      </c>
      <c r="BU62" s="76" t="e">
        <f t="shared" si="261"/>
        <v>#N/A</v>
      </c>
      <c r="BV62" s="76" t="e">
        <f t="shared" si="261"/>
        <v>#N/A</v>
      </c>
      <c r="BW62" s="76" t="e">
        <f t="shared" si="261"/>
        <v>#N/A</v>
      </c>
      <c r="BX62" s="76" t="e">
        <f t="shared" si="261"/>
        <v>#N/A</v>
      </c>
      <c r="BY62" s="76" t="e">
        <f t="shared" si="261"/>
        <v>#N/A</v>
      </c>
      <c r="BZ62" s="76" t="e">
        <f t="shared" si="261"/>
        <v>#N/A</v>
      </c>
      <c r="CA62" s="76" t="e">
        <f t="shared" si="261"/>
        <v>#N/A</v>
      </c>
      <c r="CB62" s="76" t="e">
        <f t="shared" si="261"/>
        <v>#N/A</v>
      </c>
      <c r="CC62" s="76" t="e">
        <f t="shared" si="261"/>
        <v>#N/A</v>
      </c>
      <c r="CD62" s="76" t="e">
        <f t="shared" si="261"/>
        <v>#N/A</v>
      </c>
      <c r="CE62" s="76" t="e">
        <f t="shared" si="261"/>
        <v>#N/A</v>
      </c>
      <c r="CF62" s="76" t="e">
        <f t="shared" si="261"/>
        <v>#N/A</v>
      </c>
      <c r="CG62" s="76" t="e">
        <f t="shared" si="261"/>
        <v>#N/A</v>
      </c>
      <c r="CH62" s="76" t="e">
        <f t="shared" si="261"/>
        <v>#N/A</v>
      </c>
      <c r="CI62" s="76" t="e">
        <f t="shared" si="261"/>
        <v>#N/A</v>
      </c>
      <c r="CJ62" s="76" t="e">
        <f t="shared" si="261"/>
        <v>#N/A</v>
      </c>
      <c r="CK62" s="76" t="e">
        <f t="shared" si="261"/>
        <v>#N/A</v>
      </c>
      <c r="CL62" s="76" t="e">
        <f t="shared" si="261"/>
        <v>#N/A</v>
      </c>
      <c r="CM62" s="76" t="e">
        <f t="shared" si="261"/>
        <v>#N/A</v>
      </c>
      <c r="CN62" s="76" t="e">
        <f t="shared" si="261"/>
        <v>#N/A</v>
      </c>
      <c r="CO62" s="76" t="e">
        <f t="shared" si="261"/>
        <v>#N/A</v>
      </c>
      <c r="CP62" s="76" t="e">
        <f t="shared" si="261"/>
        <v>#N/A</v>
      </c>
      <c r="CQ62" s="76" t="e">
        <f t="shared" si="261"/>
        <v>#N/A</v>
      </c>
      <c r="CR62" s="76" t="e">
        <f t="shared" si="261"/>
        <v>#N/A</v>
      </c>
      <c r="CS62" s="76" t="e">
        <f t="shared" si="261"/>
        <v>#N/A</v>
      </c>
      <c r="CT62" s="76" t="e">
        <f t="shared" si="261"/>
        <v>#N/A</v>
      </c>
      <c r="CU62" s="76" t="e">
        <f t="shared" si="261"/>
        <v>#N/A</v>
      </c>
      <c r="CV62" s="76" t="e">
        <f t="shared" si="261"/>
        <v>#N/A</v>
      </c>
      <c r="CW62" s="76" t="e">
        <f t="shared" si="261"/>
        <v>#N/A</v>
      </c>
      <c r="CX62" s="76" t="e">
        <f t="shared" si="261"/>
        <v>#N/A</v>
      </c>
      <c r="CY62" s="76" t="e">
        <f t="shared" si="261"/>
        <v>#N/A</v>
      </c>
      <c r="CZ62" s="76" t="e">
        <f t="shared" si="261"/>
        <v>#N/A</v>
      </c>
      <c r="DA62" s="76" t="e">
        <f t="shared" si="261"/>
        <v>#N/A</v>
      </c>
      <c r="DB62" s="76" t="e">
        <f t="shared" si="261"/>
        <v>#N/A</v>
      </c>
      <c r="DC62" s="76" t="e">
        <f t="shared" si="261"/>
        <v>#N/A</v>
      </c>
      <c r="DD62" s="76" t="e">
        <f t="shared" si="261"/>
        <v>#N/A</v>
      </c>
      <c r="DE62" s="76" t="e">
        <f t="shared" si="261"/>
        <v>#N/A</v>
      </c>
      <c r="DF62" s="76" t="e">
        <f t="shared" si="261"/>
        <v>#N/A</v>
      </c>
      <c r="DG62" s="76" t="e">
        <f t="shared" si="261"/>
        <v>#N/A</v>
      </c>
      <c r="DH62" s="76" t="e">
        <f t="shared" si="261"/>
        <v>#N/A</v>
      </c>
      <c r="DI62" s="76" t="e">
        <f t="shared" si="261"/>
        <v>#N/A</v>
      </c>
      <c r="DJ62" s="76" t="e">
        <f t="shared" si="261"/>
        <v>#N/A</v>
      </c>
      <c r="DK62" s="76" t="e">
        <f t="shared" si="261"/>
        <v>#N/A</v>
      </c>
      <c r="DL62" s="76" t="e">
        <f t="shared" si="261"/>
        <v>#N/A</v>
      </c>
      <c r="DM62" s="76" t="e">
        <f t="shared" si="261"/>
        <v>#N/A</v>
      </c>
      <c r="DN62" s="76" t="e">
        <f t="shared" si="261"/>
        <v>#N/A</v>
      </c>
      <c r="DO62" s="76" t="e">
        <f t="shared" ref="DO62:DR62" si="262">(DO65+DO68)/2</f>
        <v>#N/A</v>
      </c>
      <c r="DP62" s="76" t="e">
        <f t="shared" si="262"/>
        <v>#N/A</v>
      </c>
      <c r="DQ62" s="76" t="e">
        <f t="shared" si="262"/>
        <v>#N/A</v>
      </c>
      <c r="DR62" s="76" t="e">
        <f t="shared" si="262"/>
        <v>#N/A</v>
      </c>
    </row>
    <row r="63" spans="1:122" s="77" customFormat="1" ht="13.8" thickBot="1">
      <c r="A63" s="78" t="s">
        <v>110</v>
      </c>
      <c r="B63" s="78" t="s">
        <v>113</v>
      </c>
      <c r="C63" s="79" t="e">
        <f ca="1">C66+C69</f>
        <v>#N/A</v>
      </c>
      <c r="D63" s="79" t="e">
        <f t="shared" ca="1" si="255"/>
        <v>#N/A</v>
      </c>
      <c r="E63" s="79" t="e">
        <f t="shared" ca="1" si="255"/>
        <v>#N/A</v>
      </c>
      <c r="F63" s="79" t="e">
        <f t="shared" ca="1" si="255"/>
        <v>#N/A</v>
      </c>
      <c r="G63" s="79" t="e">
        <f t="shared" ca="1" si="255"/>
        <v>#N/A</v>
      </c>
      <c r="H63" s="79" t="e">
        <f t="shared" ca="1" si="255"/>
        <v>#N/A</v>
      </c>
      <c r="I63" s="79" t="e">
        <f t="shared" ca="1" si="255"/>
        <v>#N/A</v>
      </c>
      <c r="J63" s="79" t="e">
        <f t="shared" ca="1" si="255"/>
        <v>#N/A</v>
      </c>
      <c r="K63" s="79" t="e">
        <f t="shared" ca="1" si="255"/>
        <v>#N/A</v>
      </c>
      <c r="L63" s="79" t="e">
        <f t="shared" ca="1" si="255"/>
        <v>#N/A</v>
      </c>
      <c r="M63" s="79" t="e">
        <f t="shared" ca="1" si="255"/>
        <v>#N/A</v>
      </c>
      <c r="N63" s="79" t="e">
        <f t="shared" ca="1" si="255"/>
        <v>#N/A</v>
      </c>
      <c r="O63" s="79" t="e">
        <f t="shared" ca="1" si="255"/>
        <v>#N/A</v>
      </c>
      <c r="P63" s="79" t="e">
        <f t="shared" ca="1" si="255"/>
        <v>#N/A</v>
      </c>
      <c r="Q63" s="79" t="e">
        <f t="shared" ca="1" si="255"/>
        <v>#N/A</v>
      </c>
      <c r="R63" s="79" t="e">
        <f t="shared" ca="1" si="255"/>
        <v>#N/A</v>
      </c>
      <c r="S63" s="79" t="e">
        <f t="shared" ca="1" si="255"/>
        <v>#N/A</v>
      </c>
      <c r="T63" s="79" t="e">
        <f t="shared" ca="1" si="255"/>
        <v>#N/A</v>
      </c>
      <c r="U63" s="79" t="e">
        <f t="shared" ca="1" si="255"/>
        <v>#N/A</v>
      </c>
      <c r="V63" s="79" t="e">
        <f t="shared" ca="1" si="255"/>
        <v>#N/A</v>
      </c>
      <c r="W63" s="79" t="e">
        <f t="shared" ca="1" si="255"/>
        <v>#N/A</v>
      </c>
      <c r="X63" s="79" t="e">
        <f t="shared" ca="1" si="255"/>
        <v>#N/A</v>
      </c>
      <c r="Y63" s="79" t="e">
        <f t="shared" ca="1" si="255"/>
        <v>#N/A</v>
      </c>
      <c r="Z63" s="79" t="e">
        <f t="shared" ca="1" si="255"/>
        <v>#N/A</v>
      </c>
      <c r="AA63" s="79" t="e">
        <f t="shared" ca="1" si="255"/>
        <v>#N/A</v>
      </c>
      <c r="AB63" s="79" t="e">
        <f t="shared" ca="1" si="255"/>
        <v>#N/A</v>
      </c>
      <c r="AC63" s="79" t="e">
        <f t="shared" ca="1" si="255"/>
        <v>#N/A</v>
      </c>
      <c r="AD63" s="79" t="e">
        <f t="shared" ca="1" si="255"/>
        <v>#N/A</v>
      </c>
      <c r="AE63" s="79" t="e">
        <f t="shared" ca="1" si="255"/>
        <v>#N/A</v>
      </c>
      <c r="AF63" s="79" t="e">
        <f t="shared" ca="1" si="255"/>
        <v>#N/A</v>
      </c>
      <c r="AG63" s="79" t="e">
        <f t="shared" ca="1" si="255"/>
        <v>#N/A</v>
      </c>
      <c r="AH63" s="79" t="e">
        <f t="shared" ca="1" si="255"/>
        <v>#N/A</v>
      </c>
      <c r="AI63" s="79" t="e">
        <f t="shared" ca="1" si="255"/>
        <v>#N/A</v>
      </c>
      <c r="AJ63" s="79" t="e">
        <f t="shared" ca="1" si="255"/>
        <v>#N/A</v>
      </c>
      <c r="AK63" s="79" t="e">
        <f t="shared" ca="1" si="255"/>
        <v>#N/A</v>
      </c>
      <c r="AL63" s="79" t="e">
        <f t="shared" ca="1" si="255"/>
        <v>#N/A</v>
      </c>
      <c r="AM63" s="79">
        <f t="shared" ref="AM63:BD63" si="263">AM66+AM69</f>
        <v>0</v>
      </c>
      <c r="AN63" s="79">
        <f t="shared" si="263"/>
        <v>0</v>
      </c>
      <c r="AO63" s="79">
        <f t="shared" si="263"/>
        <v>0</v>
      </c>
      <c r="AP63" s="79">
        <f t="shared" si="263"/>
        <v>0</v>
      </c>
      <c r="AQ63" s="79">
        <f t="shared" si="263"/>
        <v>0</v>
      </c>
      <c r="AR63" s="79">
        <f t="shared" si="263"/>
        <v>0</v>
      </c>
      <c r="AS63" s="79">
        <f t="shared" si="263"/>
        <v>0</v>
      </c>
      <c r="AT63" s="79">
        <f t="shared" si="263"/>
        <v>0</v>
      </c>
      <c r="AU63" s="79">
        <f t="shared" si="263"/>
        <v>0</v>
      </c>
      <c r="AV63" s="79">
        <f t="shared" si="263"/>
        <v>0</v>
      </c>
      <c r="AW63" s="79">
        <f t="shared" si="263"/>
        <v>0</v>
      </c>
      <c r="AX63" s="79">
        <f t="shared" si="263"/>
        <v>0</v>
      </c>
      <c r="AY63" s="79">
        <f t="shared" si="263"/>
        <v>0</v>
      </c>
      <c r="AZ63" s="79">
        <f t="shared" si="263"/>
        <v>0</v>
      </c>
      <c r="BA63" s="79">
        <f t="shared" si="263"/>
        <v>0</v>
      </c>
      <c r="BB63" s="79">
        <f t="shared" si="263"/>
        <v>0</v>
      </c>
      <c r="BC63" s="79">
        <f t="shared" si="263"/>
        <v>0</v>
      </c>
      <c r="BD63" s="79">
        <f t="shared" si="263"/>
        <v>0</v>
      </c>
      <c r="BE63" s="79">
        <f t="shared" ref="BE63:DN63" si="264">BE66+BE69</f>
        <v>0</v>
      </c>
      <c r="BF63" s="79">
        <f t="shared" si="264"/>
        <v>0</v>
      </c>
      <c r="BG63" s="79">
        <f t="shared" si="264"/>
        <v>0</v>
      </c>
      <c r="BH63" s="79">
        <f t="shared" si="264"/>
        <v>0</v>
      </c>
      <c r="BI63" s="79">
        <f t="shared" si="264"/>
        <v>0</v>
      </c>
      <c r="BJ63" s="79">
        <f t="shared" si="264"/>
        <v>0</v>
      </c>
      <c r="BK63" s="79">
        <f t="shared" si="264"/>
        <v>0</v>
      </c>
      <c r="BL63" s="79">
        <f t="shared" si="264"/>
        <v>0</v>
      </c>
      <c r="BM63" s="79">
        <f t="shared" si="264"/>
        <v>0</v>
      </c>
      <c r="BN63" s="79">
        <f t="shared" si="264"/>
        <v>0</v>
      </c>
      <c r="BO63" s="79">
        <f t="shared" si="264"/>
        <v>0</v>
      </c>
      <c r="BP63" s="79">
        <f t="shared" si="264"/>
        <v>0</v>
      </c>
      <c r="BQ63" s="79">
        <f t="shared" si="264"/>
        <v>0</v>
      </c>
      <c r="BR63" s="79">
        <f t="shared" si="264"/>
        <v>0</v>
      </c>
      <c r="BS63" s="79">
        <f t="shared" si="264"/>
        <v>0</v>
      </c>
      <c r="BT63" s="79">
        <f t="shared" si="264"/>
        <v>0</v>
      </c>
      <c r="BU63" s="79">
        <f t="shared" si="264"/>
        <v>0</v>
      </c>
      <c r="BV63" s="79">
        <f t="shared" si="264"/>
        <v>0</v>
      </c>
      <c r="BW63" s="79">
        <f t="shared" si="264"/>
        <v>0</v>
      </c>
      <c r="BX63" s="79">
        <f t="shared" si="264"/>
        <v>0</v>
      </c>
      <c r="BY63" s="79">
        <f t="shared" si="264"/>
        <v>0</v>
      </c>
      <c r="BZ63" s="79">
        <f t="shared" si="264"/>
        <v>0</v>
      </c>
      <c r="CA63" s="79">
        <f t="shared" si="264"/>
        <v>0</v>
      </c>
      <c r="CB63" s="79">
        <f t="shared" si="264"/>
        <v>0</v>
      </c>
      <c r="CC63" s="79">
        <f t="shared" si="264"/>
        <v>0</v>
      </c>
      <c r="CD63" s="79">
        <f t="shared" si="264"/>
        <v>0</v>
      </c>
      <c r="CE63" s="79">
        <f t="shared" si="264"/>
        <v>0</v>
      </c>
      <c r="CF63" s="79">
        <f t="shared" si="264"/>
        <v>0</v>
      </c>
      <c r="CG63" s="79">
        <f t="shared" si="264"/>
        <v>0</v>
      </c>
      <c r="CH63" s="79">
        <f t="shared" si="264"/>
        <v>0</v>
      </c>
      <c r="CI63" s="79">
        <f t="shared" si="264"/>
        <v>0</v>
      </c>
      <c r="CJ63" s="79">
        <f t="shared" si="264"/>
        <v>0</v>
      </c>
      <c r="CK63" s="79">
        <f t="shared" si="264"/>
        <v>0</v>
      </c>
      <c r="CL63" s="79">
        <f t="shared" si="264"/>
        <v>0</v>
      </c>
      <c r="CM63" s="79">
        <f t="shared" si="264"/>
        <v>0</v>
      </c>
      <c r="CN63" s="79">
        <f t="shared" si="264"/>
        <v>0</v>
      </c>
      <c r="CO63" s="79">
        <f t="shared" si="264"/>
        <v>0</v>
      </c>
      <c r="CP63" s="79">
        <f t="shared" si="264"/>
        <v>0</v>
      </c>
      <c r="CQ63" s="79">
        <f t="shared" si="264"/>
        <v>0</v>
      </c>
      <c r="CR63" s="79">
        <f t="shared" si="264"/>
        <v>0</v>
      </c>
      <c r="CS63" s="79">
        <f t="shared" si="264"/>
        <v>0</v>
      </c>
      <c r="CT63" s="79">
        <f t="shared" si="264"/>
        <v>0</v>
      </c>
      <c r="CU63" s="79">
        <f t="shared" si="264"/>
        <v>0</v>
      </c>
      <c r="CV63" s="79">
        <f t="shared" si="264"/>
        <v>0</v>
      </c>
      <c r="CW63" s="79">
        <f t="shared" si="264"/>
        <v>0</v>
      </c>
      <c r="CX63" s="79">
        <f t="shared" si="264"/>
        <v>0</v>
      </c>
      <c r="CY63" s="79">
        <f t="shared" si="264"/>
        <v>0</v>
      </c>
      <c r="CZ63" s="79">
        <f t="shared" si="264"/>
        <v>0</v>
      </c>
      <c r="DA63" s="79">
        <f t="shared" si="264"/>
        <v>0</v>
      </c>
      <c r="DB63" s="79">
        <f t="shared" si="264"/>
        <v>0</v>
      </c>
      <c r="DC63" s="79">
        <f t="shared" si="264"/>
        <v>0</v>
      </c>
      <c r="DD63" s="79">
        <f t="shared" si="264"/>
        <v>0</v>
      </c>
      <c r="DE63" s="79">
        <f t="shared" si="264"/>
        <v>0</v>
      </c>
      <c r="DF63" s="79">
        <f t="shared" si="264"/>
        <v>0</v>
      </c>
      <c r="DG63" s="79">
        <f t="shared" si="264"/>
        <v>0</v>
      </c>
      <c r="DH63" s="79">
        <f t="shared" si="264"/>
        <v>0</v>
      </c>
      <c r="DI63" s="79">
        <f t="shared" si="264"/>
        <v>0</v>
      </c>
      <c r="DJ63" s="79">
        <f t="shared" si="264"/>
        <v>0</v>
      </c>
      <c r="DK63" s="79">
        <f t="shared" si="264"/>
        <v>0</v>
      </c>
      <c r="DL63" s="79">
        <f t="shared" si="264"/>
        <v>0</v>
      </c>
      <c r="DM63" s="79">
        <f t="shared" si="264"/>
        <v>0</v>
      </c>
      <c r="DN63" s="79">
        <f t="shared" si="264"/>
        <v>0</v>
      </c>
      <c r="DO63" s="79">
        <f t="shared" ref="DO63:DR63" si="265">DO66+DO69</f>
        <v>0</v>
      </c>
      <c r="DP63" s="79">
        <f t="shared" si="265"/>
        <v>0</v>
      </c>
      <c r="DQ63" s="79">
        <f t="shared" si="265"/>
        <v>0</v>
      </c>
      <c r="DR63" s="79">
        <f t="shared" si="265"/>
        <v>0</v>
      </c>
    </row>
    <row r="64" spans="1:122">
      <c r="A64" s="80" t="s">
        <v>114</v>
      </c>
      <c r="B64" s="80" t="s">
        <v>111</v>
      </c>
      <c r="C64" s="237" t="e">
        <f>SUMIF('Расчёт (кг)'!$A:$A,C$58,'Расчёт (кг)'!$AL:$AL)+доп_клиенты!C9</f>
        <v>#N/A</v>
      </c>
      <c r="D64" s="237" t="e">
        <f>SUMIF('Расчёт (кг)'!$A:$A,D$58,'Расчёт (кг)'!$AL:$AL)+доп_клиенты!D9</f>
        <v>#N/A</v>
      </c>
      <c r="E64" s="237" t="e">
        <f>SUMIF('Расчёт (кг)'!$A:$A,E$58,'Расчёт (кг)'!$AL:$AL)+доп_клиенты!E9</f>
        <v>#N/A</v>
      </c>
      <c r="F64" s="237" t="e">
        <f>SUMIF('Расчёт (кг)'!$A:$A,F$58,'Расчёт (кг)'!$AL:$AL)+доп_клиенты!F9</f>
        <v>#N/A</v>
      </c>
      <c r="G64" s="237" t="e">
        <f>SUMIF('Расчёт (кг)'!$A:$A,G$58,'Расчёт (кг)'!$AL:$AL)+доп_клиенты!G9</f>
        <v>#N/A</v>
      </c>
      <c r="H64" s="237" t="e">
        <f>SUMIF('Расчёт (кг)'!$A:$A,H$58,'Расчёт (кг)'!$AL:$AL)+доп_клиенты!H9</f>
        <v>#N/A</v>
      </c>
      <c r="I64" s="237" t="e">
        <f>SUMIF('Расчёт (кг)'!$A:$A,I$58,'Расчёт (кг)'!$AL:$AL)+доп_клиенты!I9</f>
        <v>#N/A</v>
      </c>
      <c r="J64" s="237" t="e">
        <f>SUMIF('Расчёт (кг)'!$A:$A,J$58,'Расчёт (кг)'!$AL:$AL)+доп_клиенты!J9</f>
        <v>#N/A</v>
      </c>
      <c r="K64" s="237" t="e">
        <f>SUMIF('Расчёт (кг)'!$A:$A,K$58,'Расчёт (кг)'!$AL:$AL)+доп_клиенты!K9</f>
        <v>#N/A</v>
      </c>
      <c r="L64" s="237" t="e">
        <f>SUMIF('Расчёт (кг)'!$A:$A,L$58,'Расчёт (кг)'!$AL:$AL)+доп_клиенты!L9</f>
        <v>#N/A</v>
      </c>
      <c r="M64" s="237" t="e">
        <f>SUMIF('Расчёт (кг)'!$A:$A,M$58,'Расчёт (кг)'!$AL:$AL)+доп_клиенты!M9</f>
        <v>#N/A</v>
      </c>
      <c r="N64" s="237" t="e">
        <f>SUMIF('Расчёт (кг)'!$A:$A,N$58,'Расчёт (кг)'!$AL:$AL)+доп_клиенты!N9</f>
        <v>#N/A</v>
      </c>
      <c r="O64" s="237" t="e">
        <f>SUMIF('Расчёт (кг)'!$A:$A,O$58,'Расчёт (кг)'!$AL:$AL)+доп_клиенты!O9</f>
        <v>#N/A</v>
      </c>
      <c r="P64" s="237" t="e">
        <f>SUMIF('Расчёт (кг)'!$A:$A,P$58,'Расчёт (кг)'!$AL:$AL)+доп_клиенты!P9</f>
        <v>#N/A</v>
      </c>
      <c r="Q64" s="237" t="e">
        <f>SUMIF('Расчёт (кг)'!$A:$A,Q$58,'Расчёт (кг)'!$AL:$AL)+доп_клиенты!Q9</f>
        <v>#N/A</v>
      </c>
      <c r="R64" s="237" t="e">
        <f>SUMIF('Расчёт (кг)'!$A:$A,R$58,'Расчёт (кг)'!$AL:$AL)+доп_клиенты!R9</f>
        <v>#N/A</v>
      </c>
      <c r="S64" s="237" t="e">
        <f>SUMIF('Расчёт (кг)'!$A:$A,S$58,'Расчёт (кг)'!$AL:$AL)+доп_клиенты!S9</f>
        <v>#N/A</v>
      </c>
      <c r="T64" s="237" t="e">
        <f>SUMIF('Расчёт (кг)'!$A:$A,T$58,'Расчёт (кг)'!$AL:$AL)+доп_клиенты!T9</f>
        <v>#N/A</v>
      </c>
      <c r="U64" s="237" t="e">
        <f>SUMIF('Расчёт (кг)'!$A:$A,U$58,'Расчёт (кг)'!$AL:$AL)+доп_клиенты!U9</f>
        <v>#N/A</v>
      </c>
      <c r="V64" s="237" t="e">
        <f>SUMIF('Расчёт (кг)'!$A:$A,V$58,'Расчёт (кг)'!$AL:$AL)+доп_клиенты!V9</f>
        <v>#N/A</v>
      </c>
      <c r="W64" s="237" t="e">
        <f>SUMIF('Расчёт (кг)'!$A:$A,W$58,'Расчёт (кг)'!$AL:$AL)+доп_клиенты!W9</f>
        <v>#N/A</v>
      </c>
      <c r="X64" s="237" t="e">
        <f>SUMIF('Расчёт (кг)'!$A:$A,X$58,'Расчёт (кг)'!$AL:$AL)+доп_клиенты!X9</f>
        <v>#N/A</v>
      </c>
      <c r="Y64" s="237" t="e">
        <f>SUMIF('Расчёт (кг)'!$A:$A,Y$58,'Расчёт (кг)'!$AL:$AL)+доп_клиенты!Y9</f>
        <v>#N/A</v>
      </c>
      <c r="Z64" s="237" t="e">
        <f>SUMIF('Расчёт (кг)'!$A:$A,Z$58,'Расчёт (кг)'!$AL:$AL)+доп_клиенты!Z9</f>
        <v>#N/A</v>
      </c>
      <c r="AA64" s="237" t="e">
        <f>SUMIF('Расчёт (кг)'!$A:$A,AA$58,'Расчёт (кг)'!$AL:$AL)+доп_клиенты!AA9</f>
        <v>#N/A</v>
      </c>
      <c r="AB64" s="237" t="e">
        <f>SUMIF('Расчёт (кг)'!$A:$A,AB$58,'Расчёт (кг)'!$AL:$AL)+доп_клиенты!AB9</f>
        <v>#N/A</v>
      </c>
      <c r="AC64" s="237" t="e">
        <f>SUMIF('Расчёт (кг)'!$A:$A,AC$58,'Расчёт (кг)'!$AL:$AL)+доп_клиенты!AC9</f>
        <v>#N/A</v>
      </c>
      <c r="AD64" s="237" t="e">
        <f>SUMIF('Расчёт (кг)'!$A:$A,AD$58,'Расчёт (кг)'!$AL:$AL)+доп_клиенты!AD9</f>
        <v>#N/A</v>
      </c>
      <c r="AE64" s="237" t="e">
        <f>SUMIF('Расчёт (кг)'!$A:$A,AE$58,'Расчёт (кг)'!$AL:$AL)+доп_клиенты!AE9</f>
        <v>#N/A</v>
      </c>
      <c r="AF64" s="237" t="e">
        <f>SUMIF('Расчёт (кг)'!$A:$A,AF$58,'Расчёт (кг)'!$AL:$AL)+доп_клиенты!AF9</f>
        <v>#N/A</v>
      </c>
      <c r="AG64" s="237" t="e">
        <f>SUMIF('Расчёт (кг)'!$A:$A,AG$58,'Расчёт (кг)'!$AL:$AL)+доп_клиенты!AG9</f>
        <v>#N/A</v>
      </c>
      <c r="AH64" s="237" t="e">
        <f>SUMIF('Расчёт (кг)'!$A:$A,AH$58,'Расчёт (кг)'!$AL:$AL)+доп_клиенты!AH9</f>
        <v>#N/A</v>
      </c>
      <c r="AI64" s="237" t="e">
        <f>SUMIF('Расчёт (кг)'!$A:$A,AI$58,'Расчёт (кг)'!$AL:$AL)+доп_клиенты!AI9</f>
        <v>#N/A</v>
      </c>
      <c r="AJ64" s="237" t="e">
        <f>SUMIF('Расчёт (кг)'!$A:$A,AJ$58,'Расчёт (кг)'!$AL:$AL)+доп_клиенты!AJ9</f>
        <v>#N/A</v>
      </c>
      <c r="AK64" s="237" t="e">
        <f>SUMIF('Расчёт (кг)'!$A:$A,AK$58,'Расчёт (кг)'!$AL:$AL)+доп_клиенты!AK9</f>
        <v>#N/A</v>
      </c>
      <c r="AL64" s="237" t="e">
        <f>SUMIF('Расчёт (кг)'!$A:$A,AL$58,'Расчёт (кг)'!$AL:$AL)+доп_клиенты!AL9</f>
        <v>#N/A</v>
      </c>
      <c r="AM64" s="237">
        <f>SUMIF('Расчёт (кг)'!$A:$A,AM$58,'Расчёт (кг)'!$AL:$AL)+доп_клиенты!AM9</f>
        <v>0</v>
      </c>
      <c r="AN64" s="237">
        <f>SUMIF('Расчёт (кг)'!$A:$A,AN$58,'Расчёт (кг)'!$AL:$AL)+доп_клиенты!AN9</f>
        <v>0</v>
      </c>
      <c r="AO64" s="237">
        <f>SUMIF('Расчёт (кг)'!$A:$A,AO$58,'Расчёт (кг)'!$AL:$AL)+доп_клиенты!AO9</f>
        <v>0</v>
      </c>
      <c r="AP64" s="237">
        <f>SUMIF('Расчёт (кг)'!$A:$A,AP$58,'Расчёт (кг)'!$AL:$AL)+доп_клиенты!AP9</f>
        <v>0</v>
      </c>
      <c r="AQ64" s="237">
        <f>SUMIF('Расчёт (кг)'!$A:$A,AQ$58,'Расчёт (кг)'!$AL:$AL)+доп_клиенты!AQ9</f>
        <v>0</v>
      </c>
      <c r="AR64" s="237">
        <f>SUMIF('Расчёт (кг)'!$A:$A,AR$58,'Расчёт (кг)'!$AL:$AL)+доп_клиенты!AR9</f>
        <v>0</v>
      </c>
      <c r="AS64" s="237">
        <f>SUMIF('Расчёт (кг)'!$A:$A,AS$58,'Расчёт (кг)'!$AL:$AL)+доп_клиенты!AS9</f>
        <v>0</v>
      </c>
      <c r="AT64" s="237">
        <f>SUMIF('Расчёт (кг)'!$A:$A,AT$58,'Расчёт (кг)'!$AL:$AL)+доп_клиенты!AT9</f>
        <v>0</v>
      </c>
      <c r="AU64" s="237">
        <f>SUMIF('Расчёт (кг)'!$A:$A,AU$58,'Расчёт (кг)'!$AL:$AL)+доп_клиенты!AU9</f>
        <v>0</v>
      </c>
      <c r="AV64" s="237">
        <f>SUMIF('Расчёт (кг)'!$A:$A,AV$58,'Расчёт (кг)'!$AL:$AL)+доп_клиенты!AV9</f>
        <v>0</v>
      </c>
      <c r="AW64" s="237">
        <f>SUMIF('Расчёт (кг)'!$A:$A,AW$58,'Расчёт (кг)'!$AL:$AL)+доп_клиенты!AW9</f>
        <v>0</v>
      </c>
      <c r="AX64" s="237">
        <f>SUMIF('Расчёт (кг)'!$A:$A,AX$58,'Расчёт (кг)'!$AL:$AL)+доп_клиенты!AX9</f>
        <v>0</v>
      </c>
      <c r="AY64" s="237">
        <f>SUMIF('Расчёт (кг)'!$A:$A,AY$58,'Расчёт (кг)'!$AL:$AL)+доп_клиенты!AY9</f>
        <v>0</v>
      </c>
      <c r="AZ64" s="237">
        <f>SUMIF('Расчёт (кг)'!$A:$A,AZ$58,'Расчёт (кг)'!$AL:$AL)+доп_клиенты!AZ9</f>
        <v>0</v>
      </c>
      <c r="BA64" s="237">
        <f>SUMIF('Расчёт (кг)'!$A:$A,BA$58,'Расчёт (кг)'!$AL:$AL)+доп_клиенты!BA9</f>
        <v>0</v>
      </c>
      <c r="BB64" s="237">
        <f>SUMIF('Расчёт (кг)'!$A:$A,BB$58,'Расчёт (кг)'!$AL:$AL)+доп_клиенты!BB9</f>
        <v>0</v>
      </c>
      <c r="BC64" s="237">
        <f>SUMIF('Расчёт (кг)'!$A:$A,BC$58,'Расчёт (кг)'!$AL:$AL)+доп_клиенты!BC9</f>
        <v>0</v>
      </c>
      <c r="BD64" s="237">
        <f>SUMIF('Расчёт (кг)'!$A:$A,BD$58,'Расчёт (кг)'!$AL:$AL)+доп_клиенты!BD9</f>
        <v>0</v>
      </c>
      <c r="BE64" s="237">
        <f>SUMIF('Расчёт (кг)'!$A:$A,BE$58,'Расчёт (кг)'!$AL:$AL)+доп_клиенты!BE9</f>
        <v>0</v>
      </c>
      <c r="BF64" s="237">
        <f>SUMIF('Расчёт (кг)'!$A:$A,BF$58,'Расчёт (кг)'!$AL:$AL)+доп_клиенты!BF9</f>
        <v>0</v>
      </c>
      <c r="BG64" s="237">
        <f>SUMIF('Расчёт (кг)'!$A:$A,BG$58,'Расчёт (кг)'!$AL:$AL)+доп_клиенты!BG9</f>
        <v>0</v>
      </c>
      <c r="BH64" s="237">
        <f>SUMIF('Расчёт (кг)'!$A:$A,BH$58,'Расчёт (кг)'!$AL:$AL)+доп_клиенты!BH9</f>
        <v>0</v>
      </c>
      <c r="BI64" s="237">
        <f>SUMIF('Расчёт (кг)'!$A:$A,BI$58,'Расчёт (кг)'!$AL:$AL)+доп_клиенты!BI9</f>
        <v>0</v>
      </c>
      <c r="BJ64" s="237">
        <f>SUMIF('Расчёт (кг)'!$A:$A,BJ$58,'Расчёт (кг)'!$AL:$AL)+доп_клиенты!BJ9</f>
        <v>0</v>
      </c>
      <c r="BK64" s="237">
        <f>SUMIF('Расчёт (кг)'!$A:$A,BK$58,'Расчёт (кг)'!$AL:$AL)+доп_клиенты!BK9</f>
        <v>0</v>
      </c>
      <c r="BL64" s="237">
        <f>SUMIF('Расчёт (кг)'!$A:$A,BL$58,'Расчёт (кг)'!$AL:$AL)+доп_клиенты!BL9</f>
        <v>0</v>
      </c>
      <c r="BM64" s="237">
        <f>SUMIF('Расчёт (кг)'!$A:$A,BM$58,'Расчёт (кг)'!$AL:$AL)+доп_клиенты!BM9</f>
        <v>0</v>
      </c>
      <c r="BN64" s="237">
        <f>SUMIF('Расчёт (кг)'!$A:$A,BN$58,'Расчёт (кг)'!$AL:$AL)+доп_клиенты!BN9</f>
        <v>0</v>
      </c>
      <c r="BO64" s="237">
        <f>SUMIF('Расчёт (кг)'!$A:$A,BO$58,'Расчёт (кг)'!$AL:$AL)+доп_клиенты!BO9</f>
        <v>0</v>
      </c>
      <c r="BP64" s="237">
        <f>SUMIF('Расчёт (кг)'!$A:$A,BP$58,'Расчёт (кг)'!$AL:$AL)+доп_клиенты!BP9</f>
        <v>0</v>
      </c>
      <c r="BQ64" s="237">
        <f>SUMIF('Расчёт (кг)'!$A:$A,BQ$58,'Расчёт (кг)'!$AL:$AL)+доп_клиенты!BQ9</f>
        <v>0</v>
      </c>
      <c r="BR64" s="237">
        <f>SUMIF('Расчёт (кг)'!$A:$A,BR$58,'Расчёт (кг)'!$AL:$AL)+доп_клиенты!BR9</f>
        <v>0</v>
      </c>
      <c r="BS64" s="237">
        <f>SUMIF('Расчёт (кг)'!$A:$A,BS$58,'Расчёт (кг)'!$AL:$AL)+доп_клиенты!BS9</f>
        <v>0</v>
      </c>
      <c r="BT64" s="237">
        <f>SUMIF('Расчёт (кг)'!$A:$A,BT$58,'Расчёт (кг)'!$AL:$AL)+доп_клиенты!BT9</f>
        <v>0</v>
      </c>
      <c r="BU64" s="237">
        <f>SUMIF('Расчёт (кг)'!$A:$A,BU$58,'Расчёт (кг)'!$AL:$AL)+доп_клиенты!BU9</f>
        <v>0</v>
      </c>
      <c r="BV64" s="237">
        <f>SUMIF('Расчёт (кг)'!$A:$A,BV$58,'Расчёт (кг)'!$AL:$AL)+доп_клиенты!BV9</f>
        <v>0</v>
      </c>
      <c r="BW64" s="237">
        <f>SUMIF('Расчёт (кг)'!$A:$A,BW$58,'Расчёт (кг)'!$AL:$AL)+доп_клиенты!BW9</f>
        <v>0</v>
      </c>
      <c r="BX64" s="237">
        <f>SUMIF('Расчёт (кг)'!$A:$A,BX$58,'Расчёт (кг)'!$AL:$AL)+доп_клиенты!BX9</f>
        <v>0</v>
      </c>
      <c r="BY64" s="237">
        <f>SUMIF('Расчёт (кг)'!$A:$A,BY$58,'Расчёт (кг)'!$AL:$AL)+доп_клиенты!BY9</f>
        <v>0</v>
      </c>
      <c r="BZ64" s="237">
        <f>SUMIF('Расчёт (кг)'!$A:$A,BZ$58,'Расчёт (кг)'!$AL:$AL)+доп_клиенты!BZ9</f>
        <v>0</v>
      </c>
      <c r="CA64" s="237">
        <f>SUMIF('Расчёт (кг)'!$A:$A,CA$58,'Расчёт (кг)'!$AL:$AL)+доп_клиенты!CA9</f>
        <v>0</v>
      </c>
      <c r="CB64" s="237">
        <f>SUMIF('Расчёт (кг)'!$A:$A,CB$58,'Расчёт (кг)'!$AL:$AL)+доп_клиенты!CB9</f>
        <v>0</v>
      </c>
      <c r="CC64" s="237">
        <f>SUMIF('Расчёт (кг)'!$A:$A,CC$58,'Расчёт (кг)'!$AL:$AL)+доп_клиенты!CC9</f>
        <v>0</v>
      </c>
      <c r="CD64" s="237">
        <f>SUMIF('Расчёт (кг)'!$A:$A,CD$58,'Расчёт (кг)'!$AL:$AL)+доп_клиенты!CD9</f>
        <v>0</v>
      </c>
      <c r="CE64" s="237">
        <f>SUMIF('Расчёт (кг)'!$A:$A,CE$58,'Расчёт (кг)'!$AL:$AL)+доп_клиенты!CE9</f>
        <v>0</v>
      </c>
      <c r="CF64" s="237">
        <f>SUMIF('Расчёт (кг)'!$A:$A,CF$58,'Расчёт (кг)'!$AL:$AL)+доп_клиенты!CF9</f>
        <v>0</v>
      </c>
      <c r="CG64" s="237">
        <f>SUMIF('Расчёт (кг)'!$A:$A,CG$58,'Расчёт (кг)'!$AL:$AL)+доп_клиенты!CG9</f>
        <v>0</v>
      </c>
      <c r="CH64" s="237">
        <f>SUMIF('Расчёт (кг)'!$A:$A,CH$58,'Расчёт (кг)'!$AL:$AL)+доп_клиенты!CH9</f>
        <v>0</v>
      </c>
      <c r="CI64" s="237">
        <f>SUMIF('Расчёт (кг)'!$A:$A,CI$58,'Расчёт (кг)'!$AL:$AL)+доп_клиенты!CI9</f>
        <v>0</v>
      </c>
      <c r="CJ64" s="237">
        <f>SUMIF('Расчёт (кг)'!$A:$A,CJ$58,'Расчёт (кг)'!$AL:$AL)+доп_клиенты!CJ9</f>
        <v>0</v>
      </c>
      <c r="CK64" s="237">
        <f>SUMIF('Расчёт (кг)'!$A:$A,CK$58,'Расчёт (кг)'!$AL:$AL)+доп_клиенты!CK9</f>
        <v>0</v>
      </c>
      <c r="CL64" s="237">
        <f>SUMIF('Расчёт (кг)'!$A:$A,CL$58,'Расчёт (кг)'!$AL:$AL)+доп_клиенты!CL9</f>
        <v>0</v>
      </c>
      <c r="CM64" s="237">
        <f>SUMIF('Расчёт (кг)'!$A:$A,CM$58,'Расчёт (кг)'!$AL:$AL)+доп_клиенты!CM9</f>
        <v>0</v>
      </c>
      <c r="CN64" s="237">
        <f>SUMIF('Расчёт (кг)'!$A:$A,CN$58,'Расчёт (кг)'!$AL:$AL)+доп_клиенты!CN9</f>
        <v>0</v>
      </c>
      <c r="CO64" s="237">
        <f>SUMIF('Расчёт (кг)'!$A:$A,CO$58,'Расчёт (кг)'!$AL:$AL)+доп_клиенты!CO9</f>
        <v>0</v>
      </c>
      <c r="CP64" s="237">
        <f>SUMIF('Расчёт (кг)'!$A:$A,CP$58,'Расчёт (кг)'!$AL:$AL)+доп_клиенты!CP9</f>
        <v>0</v>
      </c>
      <c r="CQ64" s="237">
        <f>SUMIF('Расчёт (кг)'!$A:$A,CQ$58,'Расчёт (кг)'!$AL:$AL)+доп_клиенты!CQ9</f>
        <v>0</v>
      </c>
      <c r="CR64" s="237">
        <f>SUMIF('Расчёт (кг)'!$A:$A,CR$58,'Расчёт (кг)'!$AL:$AL)+доп_клиенты!CR9</f>
        <v>0</v>
      </c>
      <c r="CS64" s="237">
        <f>SUMIF('Расчёт (кг)'!$A:$A,CS$58,'Расчёт (кг)'!$AL:$AL)+доп_клиенты!CS9</f>
        <v>0</v>
      </c>
      <c r="CT64" s="237">
        <f>SUMIF('Расчёт (кг)'!$A:$A,CT$58,'Расчёт (кг)'!$AL:$AL)+доп_клиенты!CT9</f>
        <v>0</v>
      </c>
      <c r="CU64" s="237">
        <f>SUMIF('Расчёт (кг)'!$A:$A,CU$58,'Расчёт (кг)'!$AL:$AL)+доп_клиенты!CU9</f>
        <v>0</v>
      </c>
      <c r="CV64" s="237">
        <f>SUMIF('Расчёт (кг)'!$A:$A,CV$58,'Расчёт (кг)'!$AL:$AL)+доп_клиенты!CV9</f>
        <v>0</v>
      </c>
      <c r="CW64" s="237">
        <f>SUMIF('Расчёт (кг)'!$A:$A,CW$58,'Расчёт (кг)'!$AL:$AL)+доп_клиенты!CW9</f>
        <v>0</v>
      </c>
      <c r="CX64" s="237">
        <f>SUMIF('Расчёт (кг)'!$A:$A,CX$58,'Расчёт (кг)'!$AL:$AL)+доп_клиенты!CX9</f>
        <v>0</v>
      </c>
      <c r="CY64" s="237">
        <f>SUMIF('Расчёт (кг)'!$A:$A,CY$58,'Расчёт (кг)'!$AL:$AL)+доп_клиенты!CY9</f>
        <v>0</v>
      </c>
      <c r="CZ64" s="237">
        <f>SUMIF('Расчёт (кг)'!$A:$A,CZ$58,'Расчёт (кг)'!$AL:$AL)+доп_клиенты!CZ9</f>
        <v>0</v>
      </c>
      <c r="DA64" s="237">
        <f>SUMIF('Расчёт (кг)'!$A:$A,DA$58,'Расчёт (кг)'!$AL:$AL)+доп_клиенты!DA9</f>
        <v>0</v>
      </c>
      <c r="DB64" s="237">
        <f>SUMIF('Расчёт (кг)'!$A:$A,DB$58,'Расчёт (кг)'!$AL:$AL)+доп_клиенты!DB9</f>
        <v>0</v>
      </c>
      <c r="DC64" s="237">
        <f>SUMIF('Расчёт (кг)'!$A:$A,DC$58,'Расчёт (кг)'!$AL:$AL)+доп_клиенты!DC9</f>
        <v>0</v>
      </c>
      <c r="DD64" s="237">
        <f>SUMIF('Расчёт (кг)'!$A:$A,DD$58,'Расчёт (кг)'!$AL:$AL)+доп_клиенты!DD9</f>
        <v>0</v>
      </c>
      <c r="DE64" s="237">
        <f>SUMIF('Расчёт (кг)'!$A:$A,DE$58,'Расчёт (кг)'!$AL:$AL)+доп_клиенты!DE9</f>
        <v>0</v>
      </c>
      <c r="DF64" s="237">
        <f>SUMIF('Расчёт (кг)'!$A:$A,DF$58,'Расчёт (кг)'!$AL:$AL)+доп_клиенты!DF9</f>
        <v>0</v>
      </c>
      <c r="DG64" s="237">
        <f>SUMIF('Расчёт (кг)'!$A:$A,DG$58,'Расчёт (кг)'!$AL:$AL)+доп_клиенты!DG9</f>
        <v>0</v>
      </c>
      <c r="DH64" s="237">
        <f>SUMIF('Расчёт (кг)'!$A:$A,DH$58,'Расчёт (кг)'!$AL:$AL)+доп_клиенты!DH9</f>
        <v>0</v>
      </c>
      <c r="DI64" s="237">
        <f>SUMIF('Расчёт (кг)'!$A:$A,DI$58,'Расчёт (кг)'!$AL:$AL)+доп_клиенты!DI9</f>
        <v>0</v>
      </c>
      <c r="DJ64" s="237">
        <f>SUMIF('Расчёт (кг)'!$A:$A,DJ$58,'Расчёт (кг)'!$AL:$AL)+доп_клиенты!DJ9</f>
        <v>0</v>
      </c>
      <c r="DK64" s="237">
        <f>SUMIF('Расчёт (кг)'!$A:$A,DK$58,'Расчёт (кг)'!$AL:$AL)+доп_клиенты!DK9</f>
        <v>0</v>
      </c>
      <c r="DL64" s="237">
        <f>SUMIF('Расчёт (кг)'!$A:$A,DL$58,'Расчёт (кг)'!$AL:$AL)+доп_клиенты!DL9</f>
        <v>0</v>
      </c>
      <c r="DM64" s="237">
        <f>SUMIF('Расчёт (кг)'!$A:$A,DM$58,'Расчёт (кг)'!$AL:$AL)+доп_клиенты!DM9</f>
        <v>0</v>
      </c>
      <c r="DN64" s="237">
        <f>SUMIF('Расчёт (кг)'!$A:$A,DN$58,'Расчёт (кг)'!$AL:$AL)+доп_клиенты!DN9</f>
        <v>0</v>
      </c>
      <c r="DO64" s="237">
        <f>SUMIF('Расчёт (кг)'!$A:$A,DO$58,'Расчёт (кг)'!$AL:$AL)+доп_клиенты!DO9</f>
        <v>0</v>
      </c>
      <c r="DP64" s="237">
        <f>SUMIF('Расчёт (кг)'!$A:$A,DP$58,'Расчёт (кг)'!$AL:$AL)+доп_клиенты!DP9</f>
        <v>0</v>
      </c>
      <c r="DQ64" s="237">
        <f>SUMIF('Расчёт (кг)'!$A:$A,DQ$58,'Расчёт (кг)'!$AL:$AL)+доп_клиенты!DQ9</f>
        <v>0</v>
      </c>
      <c r="DR64" s="237">
        <f>SUMIF('Расчёт (кг)'!$A:$A,DR$58,'Расчёт (кг)'!$AL:$AL)+доп_клиенты!DR9</f>
        <v>0</v>
      </c>
    </row>
    <row r="65" spans="1:122">
      <c r="A65" s="82" t="s">
        <v>114</v>
      </c>
      <c r="B65" s="82" t="s">
        <v>112</v>
      </c>
      <c r="C65" s="188" t="e">
        <f>INDEX(Тарифы!$1:$1048576,MATCH($A65,Тарифы!$A:$A,0),MATCH(VLOOKUP(C$58,'Расчёт (кг)'!$A:$D,3,0),Тарифы!$2:$2,0))*C64</f>
        <v>#N/A</v>
      </c>
      <c r="D65" s="188" t="e">
        <f>INDEX(Тарифы!$1:$1048576,MATCH($A65,Тарифы!$A:$A,0),MATCH(VLOOKUP(D$58,'Расчёт (кг)'!$A:$D,3,0),Тарифы!$2:$2,0))*D64</f>
        <v>#N/A</v>
      </c>
      <c r="E65" s="188" t="e">
        <f>INDEX(Тарифы!$1:$1048576,MATCH($A65,Тарифы!$A:$A,0),MATCH(VLOOKUP(E$58,'Расчёт (кг)'!$A:$D,3,0),Тарифы!$2:$2,0))*E64</f>
        <v>#N/A</v>
      </c>
      <c r="F65" s="188" t="e">
        <f>INDEX(Тарифы!$1:$1048576,MATCH($A65,Тарифы!$A:$A,0),MATCH(VLOOKUP(F$58,'Расчёт (кг)'!$A:$D,3,0),Тарифы!$2:$2,0))*F64</f>
        <v>#N/A</v>
      </c>
      <c r="G65" s="188" t="e">
        <f>INDEX(Тарифы!$1:$1048576,MATCH($A65,Тарифы!$A:$A,0),MATCH(VLOOKUP(G$58,'Расчёт (кг)'!$A:$D,3,0),Тарифы!$2:$2,0))*G64</f>
        <v>#N/A</v>
      </c>
      <c r="H65" s="188" t="e">
        <f>INDEX(Тарифы!$1:$1048576,MATCH($A65,Тарифы!$A:$A,0),MATCH(VLOOKUP(H$58,'Расчёт (кг)'!$A:$D,3,0),Тарифы!$2:$2,0))*H64</f>
        <v>#N/A</v>
      </c>
      <c r="I65" s="188" t="e">
        <f>INDEX(Тарифы!$1:$1048576,MATCH($A65,Тарифы!$A:$A,0),MATCH(VLOOKUP(I$58,'Расчёт (кг)'!$A:$D,3,0),Тарифы!$2:$2,0))*I64</f>
        <v>#N/A</v>
      </c>
      <c r="J65" s="188" t="e">
        <f>INDEX(Тарифы!$1:$1048576,MATCH($A65,Тарифы!$A:$A,0),MATCH(VLOOKUP(J$58,'Расчёт (кг)'!$A:$D,3,0),Тарифы!$2:$2,0))*J64</f>
        <v>#N/A</v>
      </c>
      <c r="K65" s="188" t="e">
        <f>INDEX(Тарифы!$1:$1048576,MATCH($A65,Тарифы!$A:$A,0),MATCH(VLOOKUP(K$58,'Расчёт (кг)'!$A:$D,3,0),Тарифы!$2:$2,0))*K64</f>
        <v>#N/A</v>
      </c>
      <c r="L65" s="188" t="e">
        <f>INDEX(Тарифы!$1:$1048576,MATCH($A65,Тарифы!$A:$A,0),MATCH(VLOOKUP(L$58,'Расчёт (кг)'!$A:$D,3,0),Тарифы!$2:$2,0))*L64</f>
        <v>#N/A</v>
      </c>
      <c r="M65" s="188" t="e">
        <f>INDEX(Тарифы!$1:$1048576,MATCH($A65,Тарифы!$A:$A,0),MATCH(VLOOKUP(M$58,'Расчёт (кг)'!$A:$D,3,0),Тарифы!$2:$2,0))*M64</f>
        <v>#N/A</v>
      </c>
      <c r="N65" s="188" t="e">
        <f>INDEX(Тарифы!$1:$1048576,MATCH($A65,Тарифы!$A:$A,0),MATCH(VLOOKUP(N$58,'Расчёт (кг)'!$A:$D,3,0),Тарифы!$2:$2,0))*N64</f>
        <v>#N/A</v>
      </c>
      <c r="O65" s="188" t="e">
        <f>INDEX(Тарифы!$1:$1048576,MATCH($A65,Тарифы!$A:$A,0),MATCH(VLOOKUP(O$58,'Расчёт (кг)'!$A:$D,3,0),Тарифы!$2:$2,0))*O64</f>
        <v>#N/A</v>
      </c>
      <c r="P65" s="188" t="e">
        <f>INDEX(Тарифы!$1:$1048576,MATCH($A65,Тарифы!$A:$A,0),MATCH(VLOOKUP(P$58,'Расчёт (кг)'!$A:$D,3,0),Тарифы!$2:$2,0))*P64</f>
        <v>#N/A</v>
      </c>
      <c r="Q65" s="188" t="e">
        <f>INDEX(Тарифы!$1:$1048576,MATCH($A65,Тарифы!$A:$A,0),MATCH(VLOOKUP(Q$58,'Расчёт (кг)'!$A:$D,3,0),Тарифы!$2:$2,0))*Q64</f>
        <v>#N/A</v>
      </c>
      <c r="R65" s="188" t="e">
        <f>INDEX(Тарифы!$1:$1048576,MATCH($A65,Тарифы!$A:$A,0),MATCH(VLOOKUP(R$58,'Расчёт (кг)'!$A:$D,3,0),Тарифы!$2:$2,0))*R64</f>
        <v>#N/A</v>
      </c>
      <c r="S65" s="188" t="e">
        <f>INDEX(Тарифы!$1:$1048576,MATCH($A65,Тарифы!$A:$A,0),MATCH(VLOOKUP(S$58,'Расчёт (кг)'!$A:$D,3,0),Тарифы!$2:$2,0))*S64</f>
        <v>#N/A</v>
      </c>
      <c r="T65" s="188" t="e">
        <f>INDEX(Тарифы!$1:$1048576,MATCH($A65,Тарифы!$A:$A,0),MATCH(VLOOKUP(T$58,'Расчёт (кг)'!$A:$D,3,0),Тарифы!$2:$2,0))*T64</f>
        <v>#N/A</v>
      </c>
      <c r="U65" s="188" t="e">
        <f>INDEX(Тарифы!$1:$1048576,MATCH($A65,Тарифы!$A:$A,0),MATCH(VLOOKUP(U$58,'Расчёт (кг)'!$A:$D,3,0),Тарифы!$2:$2,0))*U64</f>
        <v>#N/A</v>
      </c>
      <c r="V65" s="188" t="e">
        <f>INDEX(Тарифы!$1:$1048576,MATCH($A65,Тарифы!$A:$A,0),MATCH(VLOOKUP(V$58,'Расчёт (кг)'!$A:$D,3,0),Тарифы!$2:$2,0))*V64</f>
        <v>#N/A</v>
      </c>
      <c r="W65" s="188" t="e">
        <f>INDEX(Тарифы!$1:$1048576,MATCH($A65,Тарифы!$A:$A,0),MATCH(VLOOKUP(W$58,'Расчёт (кг)'!$A:$D,3,0),Тарифы!$2:$2,0))*W64</f>
        <v>#N/A</v>
      </c>
      <c r="X65" s="188" t="e">
        <f>INDEX(Тарифы!$1:$1048576,MATCH($A65,Тарифы!$A:$A,0),MATCH(VLOOKUP(X$58,'Расчёт (кг)'!$A:$D,3,0),Тарифы!$2:$2,0))*X64</f>
        <v>#N/A</v>
      </c>
      <c r="Y65" s="188" t="e">
        <f>INDEX(Тарифы!$1:$1048576,MATCH($A65,Тарифы!$A:$A,0),MATCH(VLOOKUP(Y$58,'Расчёт (кг)'!$A:$D,3,0),Тарифы!$2:$2,0))*Y64</f>
        <v>#N/A</v>
      </c>
      <c r="Z65" s="188" t="e">
        <f>INDEX(Тарифы!$1:$1048576,MATCH($A65,Тарифы!$A:$A,0),MATCH(VLOOKUP(Z$58,'Расчёт (кг)'!$A:$D,3,0),Тарифы!$2:$2,0))*Z64</f>
        <v>#N/A</v>
      </c>
      <c r="AA65" s="188" t="e">
        <f>INDEX(Тарифы!$1:$1048576,MATCH($A65,Тарифы!$A:$A,0),MATCH(VLOOKUP(AA$58,'Расчёт (кг)'!$A:$D,3,0),Тарифы!$2:$2,0))*AA64</f>
        <v>#N/A</v>
      </c>
      <c r="AB65" s="188" t="e">
        <f>INDEX(Тарифы!$1:$1048576,MATCH($A65,Тарифы!$A:$A,0),MATCH(VLOOKUP(AB$58,'Расчёт (кг)'!$A:$D,3,0),Тарифы!$2:$2,0))*AB64</f>
        <v>#N/A</v>
      </c>
      <c r="AC65" s="188" t="e">
        <f>INDEX(Тарифы!$1:$1048576,MATCH($A65,Тарифы!$A:$A,0),MATCH(VLOOKUP(AC$58,'Расчёт (кг)'!$A:$D,3,0),Тарифы!$2:$2,0))*AC64</f>
        <v>#N/A</v>
      </c>
      <c r="AD65" s="188" t="e">
        <f>INDEX(Тарифы!$1:$1048576,MATCH($A65,Тарифы!$A:$A,0),MATCH(VLOOKUP(AD$58,'Расчёт (кг)'!$A:$D,3,0),Тарифы!$2:$2,0))*AD64</f>
        <v>#N/A</v>
      </c>
      <c r="AE65" s="188" t="e">
        <f>INDEX(Тарифы!$1:$1048576,MATCH($A65,Тарифы!$A:$A,0),MATCH(VLOOKUP(AE$58,'Расчёт (кг)'!$A:$D,3,0),Тарифы!$2:$2,0))*AE64</f>
        <v>#N/A</v>
      </c>
      <c r="AF65" s="188" t="e">
        <f>INDEX(Тарифы!$1:$1048576,MATCH($A65,Тарифы!$A:$A,0),MATCH(VLOOKUP(AF$58,'Расчёт (кг)'!$A:$D,3,0),Тарифы!$2:$2,0))*AF64</f>
        <v>#N/A</v>
      </c>
      <c r="AG65" s="188" t="e">
        <f>INDEX(Тарифы!$1:$1048576,MATCH($A65,Тарифы!$A:$A,0),MATCH(VLOOKUP(AG$58,'Расчёт (кг)'!$A:$D,3,0),Тарифы!$2:$2,0))*AG64</f>
        <v>#N/A</v>
      </c>
      <c r="AH65" s="188" t="e">
        <f>INDEX(Тарифы!$1:$1048576,MATCH($A65,Тарифы!$A:$A,0),MATCH(VLOOKUP(AH$58,'Расчёт (кг)'!$A:$D,3,0),Тарифы!$2:$2,0))*AH64</f>
        <v>#N/A</v>
      </c>
      <c r="AI65" s="188" t="e">
        <f>INDEX(Тарифы!$1:$1048576,MATCH($A65,Тарифы!$A:$A,0),MATCH(VLOOKUP(AI$58,'Расчёт (кг)'!$A:$D,3,0),Тарифы!$2:$2,0))*AI64</f>
        <v>#N/A</v>
      </c>
      <c r="AJ65" s="188" t="e">
        <f>INDEX(Тарифы!$1:$1048576,MATCH($A65,Тарифы!$A:$A,0),MATCH(VLOOKUP(AJ$58,'Расчёт (кг)'!$A:$D,3,0),Тарифы!$2:$2,0))*AJ64</f>
        <v>#N/A</v>
      </c>
      <c r="AK65" s="188" t="e">
        <f>INDEX(Тарифы!$1:$1048576,MATCH($A65,Тарифы!$A:$A,0),MATCH(VLOOKUP(AK$58,'Расчёт (кг)'!$A:$D,3,0),Тарифы!$2:$2,0))*AK64</f>
        <v>#N/A</v>
      </c>
      <c r="AL65" s="188" t="e">
        <f>INDEX(Тарифы!$1:$1048576,MATCH($A65,Тарифы!$A:$A,0),MATCH(VLOOKUP(AL$58,'Расчёт (кг)'!$A:$D,3,0),Тарифы!$2:$2,0))*AL64</f>
        <v>#N/A</v>
      </c>
      <c r="AM65" s="188" t="e">
        <f>INDEX(Тарифы!$1:$1048576,MATCH($A65,Тарифы!$A:$A,0),MATCH(VLOOKUP(AM$58,'Расчёт (кг)'!$A:$D,3,0),Тарифы!$2:$2,0))*AM64</f>
        <v>#N/A</v>
      </c>
      <c r="AN65" s="188" t="e">
        <f>INDEX(Тарифы!$1:$1048576,MATCH($A65,Тарифы!$A:$A,0),MATCH(VLOOKUP(AN$58,'Расчёт (кг)'!$A:$D,3,0),Тарифы!$2:$2,0))*AN64</f>
        <v>#N/A</v>
      </c>
      <c r="AO65" s="188" t="e">
        <f>INDEX(Тарифы!$1:$1048576,MATCH($A65,Тарифы!$A:$A,0),MATCH(VLOOKUP(AO$58,'Расчёт (кг)'!$A:$D,3,0),Тарифы!$2:$2,0))*AO64</f>
        <v>#N/A</v>
      </c>
      <c r="AP65" s="188" t="e">
        <f>INDEX(Тарифы!$1:$1048576,MATCH($A65,Тарифы!$A:$A,0),MATCH(VLOOKUP(AP$58,'Расчёт (кг)'!$A:$D,3,0),Тарифы!$2:$2,0))*AP64</f>
        <v>#N/A</v>
      </c>
      <c r="AQ65" s="188" t="e">
        <f>INDEX(Тарифы!$1:$1048576,MATCH($A65,Тарифы!$A:$A,0),MATCH(VLOOKUP(AQ$58,'Расчёт (кг)'!$A:$D,3,0),Тарифы!$2:$2,0))*AQ64</f>
        <v>#N/A</v>
      </c>
      <c r="AR65" s="188" t="e">
        <f>INDEX(Тарифы!$1:$1048576,MATCH($A65,Тарифы!$A:$A,0),MATCH(VLOOKUP(AR$58,'Расчёт (кг)'!$A:$D,3,0),Тарифы!$2:$2,0))*AR64</f>
        <v>#N/A</v>
      </c>
      <c r="AS65" s="188" t="e">
        <f>INDEX(Тарифы!$1:$1048576,MATCH($A65,Тарифы!$A:$A,0),MATCH(VLOOKUP(AS$58,'Расчёт (кг)'!$A:$D,3,0),Тарифы!$2:$2,0))*AS64</f>
        <v>#N/A</v>
      </c>
      <c r="AT65" s="188" t="e">
        <f>INDEX(Тарифы!$1:$1048576,MATCH($A65,Тарифы!$A:$A,0),MATCH(VLOOKUP(AT$58,'Расчёт (кг)'!$A:$D,3,0),Тарифы!$2:$2,0))*AT64</f>
        <v>#N/A</v>
      </c>
      <c r="AU65" s="188" t="e">
        <f>INDEX(Тарифы!$1:$1048576,MATCH($A65,Тарифы!$A:$A,0),MATCH(VLOOKUP(AU$58,'Расчёт (кг)'!$A:$D,3,0),Тарифы!$2:$2,0))*AU64</f>
        <v>#N/A</v>
      </c>
      <c r="AV65" s="188" t="e">
        <f>INDEX(Тарифы!$1:$1048576,MATCH($A65,Тарифы!$A:$A,0),MATCH(VLOOKUP(AV$58,'Расчёт (кг)'!$A:$D,3,0),Тарифы!$2:$2,0))*AV64</f>
        <v>#N/A</v>
      </c>
      <c r="AW65" s="188" t="e">
        <f>INDEX(Тарифы!$1:$1048576,MATCH($A65,Тарифы!$A:$A,0),MATCH(VLOOKUP(AW$58,'Расчёт (кг)'!$A:$D,3,0),Тарифы!$2:$2,0))*AW64</f>
        <v>#N/A</v>
      </c>
      <c r="AX65" s="188" t="e">
        <f>INDEX(Тарифы!$1:$1048576,MATCH($A65,Тарифы!$A:$A,0),MATCH(VLOOKUP(AX$58,'Расчёт (кг)'!$A:$D,3,0),Тарифы!$2:$2,0))*AX64</f>
        <v>#N/A</v>
      </c>
      <c r="AY65" s="188" t="e">
        <f>INDEX(Тарифы!$1:$1048576,MATCH($A65,Тарифы!$A:$A,0),MATCH(VLOOKUP(AY$58,'Расчёт (кг)'!$A:$D,3,0),Тарифы!$2:$2,0))*AY64</f>
        <v>#N/A</v>
      </c>
      <c r="AZ65" s="188" t="e">
        <f>INDEX(Тарифы!$1:$1048576,MATCH($A65,Тарифы!$A:$A,0),MATCH(VLOOKUP(AZ$58,'Расчёт (кг)'!$A:$D,3,0),Тарифы!$2:$2,0))*AZ64</f>
        <v>#N/A</v>
      </c>
      <c r="BA65" s="188" t="e">
        <f>INDEX(Тарифы!$1:$1048576,MATCH($A65,Тарифы!$A:$A,0),MATCH(VLOOKUP(BA$58,'Расчёт (кг)'!$A:$D,3,0),Тарифы!$2:$2,0))*BA64</f>
        <v>#N/A</v>
      </c>
      <c r="BB65" s="188" t="e">
        <f>INDEX(Тарифы!$1:$1048576,MATCH($A65,Тарифы!$A:$A,0),MATCH(VLOOKUP(BB$58,'Расчёт (кг)'!$A:$D,3,0),Тарифы!$2:$2,0))*BB64</f>
        <v>#N/A</v>
      </c>
      <c r="BC65" s="188" t="e">
        <f>INDEX(Тарифы!$1:$1048576,MATCH($A65,Тарифы!$A:$A,0),MATCH(VLOOKUP(BC$58,'Расчёт (кг)'!$A:$D,3,0),Тарифы!$2:$2,0))*BC64</f>
        <v>#N/A</v>
      </c>
      <c r="BD65" s="188" t="e">
        <f>INDEX(Тарифы!$1:$1048576,MATCH($A65,Тарифы!$A:$A,0),MATCH(VLOOKUP(BD$58,'Расчёт (кг)'!$A:$D,3,0),Тарифы!$2:$2,0))*BD64</f>
        <v>#N/A</v>
      </c>
      <c r="BE65" s="188" t="e">
        <f>INDEX(Тарифы!$1:$1048576,MATCH($A65,Тарифы!$A:$A,0),MATCH(VLOOKUP(BE$58,'Расчёт (кг)'!$A:$D,3,0),Тарифы!$2:$2,0))*BE64</f>
        <v>#N/A</v>
      </c>
      <c r="BF65" s="188" t="e">
        <f>INDEX(Тарифы!$1:$1048576,MATCH($A65,Тарифы!$A:$A,0),MATCH(VLOOKUP(BF$58,'Расчёт (кг)'!$A:$D,3,0),Тарифы!$2:$2,0))*BF64</f>
        <v>#N/A</v>
      </c>
      <c r="BG65" s="188" t="e">
        <f>INDEX(Тарифы!$1:$1048576,MATCH($A65,Тарифы!$A:$A,0),MATCH(VLOOKUP(BG$58,'Расчёт (кг)'!$A:$D,3,0),Тарифы!$2:$2,0))*BG64</f>
        <v>#N/A</v>
      </c>
      <c r="BH65" s="188" t="e">
        <f>INDEX(Тарифы!$1:$1048576,MATCH($A65,Тарифы!$A:$A,0),MATCH(VLOOKUP(BH$58,'Расчёт (кг)'!$A:$D,3,0),Тарифы!$2:$2,0))*BH64</f>
        <v>#N/A</v>
      </c>
      <c r="BI65" s="188" t="e">
        <f>INDEX(Тарифы!$1:$1048576,MATCH($A65,Тарифы!$A:$A,0),MATCH(VLOOKUP(BI$58,'Расчёт (кг)'!$A:$D,3,0),Тарифы!$2:$2,0))*BI64</f>
        <v>#N/A</v>
      </c>
      <c r="BJ65" s="188" t="e">
        <f>INDEX(Тарифы!$1:$1048576,MATCH($A65,Тарифы!$A:$A,0),MATCH(VLOOKUP(BJ$58,'Расчёт (кг)'!$A:$D,3,0),Тарифы!$2:$2,0))*BJ64</f>
        <v>#N/A</v>
      </c>
      <c r="BK65" s="188" t="e">
        <f>INDEX(Тарифы!$1:$1048576,MATCH($A65,Тарифы!$A:$A,0),MATCH(VLOOKUP(BK$58,'Расчёт (кг)'!$A:$D,3,0),Тарифы!$2:$2,0))*BK64</f>
        <v>#N/A</v>
      </c>
      <c r="BL65" s="188" t="e">
        <f>INDEX(Тарифы!$1:$1048576,MATCH($A65,Тарифы!$A:$A,0),MATCH(VLOOKUP(BL$58,'Расчёт (кг)'!$A:$D,3,0),Тарифы!$2:$2,0))*BL64</f>
        <v>#N/A</v>
      </c>
      <c r="BM65" s="188" t="e">
        <f>INDEX(Тарифы!$1:$1048576,MATCH($A65,Тарифы!$A:$A,0),MATCH(VLOOKUP(BM$58,'Расчёт (кг)'!$A:$D,3,0),Тарифы!$2:$2,0))*BM64</f>
        <v>#N/A</v>
      </c>
      <c r="BN65" s="188" t="e">
        <f>INDEX(Тарифы!$1:$1048576,MATCH($A65,Тарифы!$A:$A,0),MATCH(VLOOKUP(BN$58,'Расчёт (кг)'!$A:$D,3,0),Тарифы!$2:$2,0))*BN64</f>
        <v>#N/A</v>
      </c>
      <c r="BO65" s="188" t="e">
        <f>INDEX(Тарифы!$1:$1048576,MATCH($A65,Тарифы!$A:$A,0),MATCH(VLOOKUP(BO$58,'Расчёт (кг)'!$A:$D,3,0),Тарифы!$2:$2,0))*BO64</f>
        <v>#N/A</v>
      </c>
      <c r="BP65" s="188" t="e">
        <f>INDEX(Тарифы!$1:$1048576,MATCH($A65,Тарифы!$A:$A,0),MATCH(VLOOKUP(BP$58,'Расчёт (кг)'!$A:$D,3,0),Тарифы!$2:$2,0))*BP64</f>
        <v>#N/A</v>
      </c>
      <c r="BQ65" s="188" t="e">
        <f>INDEX(Тарифы!$1:$1048576,MATCH($A65,Тарифы!$A:$A,0),MATCH(VLOOKUP(BQ$58,'Расчёт (кг)'!$A:$D,3,0),Тарифы!$2:$2,0))*BQ64</f>
        <v>#N/A</v>
      </c>
      <c r="BR65" s="188" t="e">
        <f>INDEX(Тарифы!$1:$1048576,MATCH($A65,Тарифы!$A:$A,0),MATCH(VLOOKUP(BR$58,'Расчёт (кг)'!$A:$D,3,0),Тарифы!$2:$2,0))*BR64</f>
        <v>#N/A</v>
      </c>
      <c r="BS65" s="188" t="e">
        <f>INDEX(Тарифы!$1:$1048576,MATCH($A65,Тарифы!$A:$A,0),MATCH(VLOOKUP(BS$58,'Расчёт (кг)'!$A:$D,3,0),Тарифы!$2:$2,0))*BS64</f>
        <v>#N/A</v>
      </c>
      <c r="BT65" s="188" t="e">
        <f>INDEX(Тарифы!$1:$1048576,MATCH($A65,Тарифы!$A:$A,0),MATCH(VLOOKUP(BT$58,'Расчёт (кг)'!$A:$D,3,0),Тарифы!$2:$2,0))*BT64</f>
        <v>#N/A</v>
      </c>
      <c r="BU65" s="188" t="e">
        <f>INDEX(Тарифы!$1:$1048576,MATCH($A65,Тарифы!$A:$A,0),MATCH(VLOOKUP(BU$58,'Расчёт (кг)'!$A:$D,3,0),Тарифы!$2:$2,0))*BU64</f>
        <v>#N/A</v>
      </c>
      <c r="BV65" s="188" t="e">
        <f>INDEX(Тарифы!$1:$1048576,MATCH($A65,Тарифы!$A:$A,0),MATCH(VLOOKUP(BV$58,'Расчёт (кг)'!$A:$D,3,0),Тарифы!$2:$2,0))*BV64</f>
        <v>#N/A</v>
      </c>
      <c r="BW65" s="188" t="e">
        <f>INDEX(Тарифы!$1:$1048576,MATCH($A65,Тарифы!$A:$A,0),MATCH(VLOOKUP(BW$58,'Расчёт (кг)'!$A:$D,3,0),Тарифы!$2:$2,0))*BW64</f>
        <v>#N/A</v>
      </c>
      <c r="BX65" s="188" t="e">
        <f>INDEX(Тарифы!$1:$1048576,MATCH($A65,Тарифы!$A:$A,0),MATCH(VLOOKUP(BX$58,'Расчёт (кг)'!$A:$D,3,0),Тарифы!$2:$2,0))*BX64</f>
        <v>#N/A</v>
      </c>
      <c r="BY65" s="188" t="e">
        <f>INDEX(Тарифы!$1:$1048576,MATCH($A65,Тарифы!$A:$A,0),MATCH(VLOOKUP(BY$58,'Расчёт (кг)'!$A:$D,3,0),Тарифы!$2:$2,0))*BY64</f>
        <v>#N/A</v>
      </c>
      <c r="BZ65" s="188" t="e">
        <f>INDEX(Тарифы!$1:$1048576,MATCH($A65,Тарифы!$A:$A,0),MATCH(VLOOKUP(BZ$58,'Расчёт (кг)'!$A:$D,3,0),Тарифы!$2:$2,0))*BZ64</f>
        <v>#N/A</v>
      </c>
      <c r="CA65" s="188" t="e">
        <f>INDEX(Тарифы!$1:$1048576,MATCH($A65,Тарифы!$A:$A,0),MATCH(VLOOKUP(CA$58,'Расчёт (кг)'!$A:$D,3,0),Тарифы!$2:$2,0))*CA64</f>
        <v>#N/A</v>
      </c>
      <c r="CB65" s="188" t="e">
        <f>INDEX(Тарифы!$1:$1048576,MATCH($A65,Тарифы!$A:$A,0),MATCH(VLOOKUP(CB$58,'Расчёт (кг)'!$A:$D,3,0),Тарифы!$2:$2,0))*CB64</f>
        <v>#N/A</v>
      </c>
      <c r="CC65" s="188" t="e">
        <f>INDEX(Тарифы!$1:$1048576,MATCH($A65,Тарифы!$A:$A,0),MATCH(VLOOKUP(CC$58,'Расчёт (кг)'!$A:$D,3,0),Тарифы!$2:$2,0))*CC64</f>
        <v>#N/A</v>
      </c>
      <c r="CD65" s="188" t="e">
        <f>INDEX(Тарифы!$1:$1048576,MATCH($A65,Тарифы!$A:$A,0),MATCH(VLOOKUP(CD$58,'Расчёт (кг)'!$A:$D,3,0),Тарифы!$2:$2,0))*CD64</f>
        <v>#N/A</v>
      </c>
      <c r="CE65" s="188" t="e">
        <f>INDEX(Тарифы!$1:$1048576,MATCH($A65,Тарифы!$A:$A,0),MATCH(VLOOKUP(CE$58,'Расчёт (кг)'!$A:$D,3,0),Тарифы!$2:$2,0))*CE64</f>
        <v>#N/A</v>
      </c>
      <c r="CF65" s="188" t="e">
        <f>INDEX(Тарифы!$1:$1048576,MATCH($A65,Тарифы!$A:$A,0),MATCH(VLOOKUP(CF$58,'Расчёт (кг)'!$A:$D,3,0),Тарифы!$2:$2,0))*CF64</f>
        <v>#N/A</v>
      </c>
      <c r="CG65" s="188" t="e">
        <f>INDEX(Тарифы!$1:$1048576,MATCH($A65,Тарифы!$A:$A,0),MATCH(VLOOKUP(CG$58,'Расчёт (кг)'!$A:$D,3,0),Тарифы!$2:$2,0))*CG64</f>
        <v>#N/A</v>
      </c>
      <c r="CH65" s="188" t="e">
        <f>INDEX(Тарифы!$1:$1048576,MATCH($A65,Тарифы!$A:$A,0),MATCH(VLOOKUP(CH$58,'Расчёт (кг)'!$A:$D,3,0),Тарифы!$2:$2,0))*CH64</f>
        <v>#N/A</v>
      </c>
      <c r="CI65" s="188" t="e">
        <f>INDEX(Тарифы!$1:$1048576,MATCH($A65,Тарифы!$A:$A,0),MATCH(VLOOKUP(CI$58,'Расчёт (кг)'!$A:$D,3,0),Тарифы!$2:$2,0))*CI64</f>
        <v>#N/A</v>
      </c>
      <c r="CJ65" s="188" t="e">
        <f>INDEX(Тарифы!$1:$1048576,MATCH($A65,Тарифы!$A:$A,0),MATCH(VLOOKUP(CJ$58,'Расчёт (кг)'!$A:$D,3,0),Тарифы!$2:$2,0))*CJ64</f>
        <v>#N/A</v>
      </c>
      <c r="CK65" s="188" t="e">
        <f>INDEX(Тарифы!$1:$1048576,MATCH($A65,Тарифы!$A:$A,0),MATCH(VLOOKUP(CK$58,'Расчёт (кг)'!$A:$D,3,0),Тарифы!$2:$2,0))*CK64</f>
        <v>#N/A</v>
      </c>
      <c r="CL65" s="188" t="e">
        <f>INDEX(Тарифы!$1:$1048576,MATCH($A65,Тарифы!$A:$A,0),MATCH(VLOOKUP(CL$58,'Расчёт (кг)'!$A:$D,3,0),Тарифы!$2:$2,0))*CL64</f>
        <v>#N/A</v>
      </c>
      <c r="CM65" s="188" t="e">
        <f>INDEX(Тарифы!$1:$1048576,MATCH($A65,Тарифы!$A:$A,0),MATCH(VLOOKUP(CM$58,'Расчёт (кг)'!$A:$D,3,0),Тарифы!$2:$2,0))*CM64</f>
        <v>#N/A</v>
      </c>
      <c r="CN65" s="188" t="e">
        <f>INDEX(Тарифы!$1:$1048576,MATCH($A65,Тарифы!$A:$A,0),MATCH(VLOOKUP(CN$58,'Расчёт (кг)'!$A:$D,3,0),Тарифы!$2:$2,0))*CN64</f>
        <v>#N/A</v>
      </c>
      <c r="CO65" s="188" t="e">
        <f>INDEX(Тарифы!$1:$1048576,MATCH($A65,Тарифы!$A:$A,0),MATCH(VLOOKUP(CO$58,'Расчёт (кг)'!$A:$D,3,0),Тарифы!$2:$2,0))*CO64</f>
        <v>#N/A</v>
      </c>
      <c r="CP65" s="188" t="e">
        <f>INDEX(Тарифы!$1:$1048576,MATCH($A65,Тарифы!$A:$A,0),MATCH(VLOOKUP(CP$58,'Расчёт (кг)'!$A:$D,3,0),Тарифы!$2:$2,0))*CP64</f>
        <v>#N/A</v>
      </c>
      <c r="CQ65" s="188" t="e">
        <f>INDEX(Тарифы!$1:$1048576,MATCH($A65,Тарифы!$A:$A,0),MATCH(VLOOKUP(CQ$58,'Расчёт (кг)'!$A:$D,3,0),Тарифы!$2:$2,0))*CQ64</f>
        <v>#N/A</v>
      </c>
      <c r="CR65" s="188" t="e">
        <f>INDEX(Тарифы!$1:$1048576,MATCH($A65,Тарифы!$A:$A,0),MATCH(VLOOKUP(CR$58,'Расчёт (кг)'!$A:$D,3,0),Тарифы!$2:$2,0))*CR64</f>
        <v>#N/A</v>
      </c>
      <c r="CS65" s="188" t="e">
        <f>INDEX(Тарифы!$1:$1048576,MATCH($A65,Тарифы!$A:$A,0),MATCH(VLOOKUP(CS$58,'Расчёт (кг)'!$A:$D,3,0),Тарифы!$2:$2,0))*CS64</f>
        <v>#N/A</v>
      </c>
      <c r="CT65" s="188" t="e">
        <f>INDEX(Тарифы!$1:$1048576,MATCH($A65,Тарифы!$A:$A,0),MATCH(VLOOKUP(CT$58,'Расчёт (кг)'!$A:$D,3,0),Тарифы!$2:$2,0))*CT64</f>
        <v>#N/A</v>
      </c>
      <c r="CU65" s="188" t="e">
        <f>INDEX(Тарифы!$1:$1048576,MATCH($A65,Тарифы!$A:$A,0),MATCH(VLOOKUP(CU$58,'Расчёт (кг)'!$A:$D,3,0),Тарифы!$2:$2,0))*CU64</f>
        <v>#N/A</v>
      </c>
      <c r="CV65" s="188" t="e">
        <f>INDEX(Тарифы!$1:$1048576,MATCH($A65,Тарифы!$A:$A,0),MATCH(VLOOKUP(CV$58,'Расчёт (кг)'!$A:$D,3,0),Тарифы!$2:$2,0))*CV64</f>
        <v>#N/A</v>
      </c>
      <c r="CW65" s="188" t="e">
        <f>INDEX(Тарифы!$1:$1048576,MATCH($A65,Тарифы!$A:$A,0),MATCH(VLOOKUP(CW$58,'Расчёт (кг)'!$A:$D,3,0),Тарифы!$2:$2,0))*CW64</f>
        <v>#N/A</v>
      </c>
      <c r="CX65" s="188" t="e">
        <f>INDEX(Тарифы!$1:$1048576,MATCH($A65,Тарифы!$A:$A,0),MATCH(VLOOKUP(CX$58,'Расчёт (кг)'!$A:$D,3,0),Тарифы!$2:$2,0))*CX64</f>
        <v>#N/A</v>
      </c>
      <c r="CY65" s="188" t="e">
        <f>INDEX(Тарифы!$1:$1048576,MATCH($A65,Тарифы!$A:$A,0),MATCH(VLOOKUP(CY$58,'Расчёт (кг)'!$A:$D,3,0),Тарифы!$2:$2,0))*CY64</f>
        <v>#N/A</v>
      </c>
      <c r="CZ65" s="188" t="e">
        <f>INDEX(Тарифы!$1:$1048576,MATCH($A65,Тарифы!$A:$A,0),MATCH(VLOOKUP(CZ$58,'Расчёт (кг)'!$A:$D,3,0),Тарифы!$2:$2,0))*CZ64</f>
        <v>#N/A</v>
      </c>
      <c r="DA65" s="188" t="e">
        <f>INDEX(Тарифы!$1:$1048576,MATCH($A65,Тарифы!$A:$A,0),MATCH(VLOOKUP(DA$58,'Расчёт (кг)'!$A:$D,3,0),Тарифы!$2:$2,0))*DA64</f>
        <v>#N/A</v>
      </c>
      <c r="DB65" s="188" t="e">
        <f>INDEX(Тарифы!$1:$1048576,MATCH($A65,Тарифы!$A:$A,0),MATCH(VLOOKUP(DB$58,'Расчёт (кг)'!$A:$D,3,0),Тарифы!$2:$2,0))*DB64</f>
        <v>#N/A</v>
      </c>
      <c r="DC65" s="188" t="e">
        <f>INDEX(Тарифы!$1:$1048576,MATCH($A65,Тарифы!$A:$A,0),MATCH(VLOOKUP(DC$58,'Расчёт (кг)'!$A:$D,3,0),Тарифы!$2:$2,0))*DC64</f>
        <v>#N/A</v>
      </c>
      <c r="DD65" s="188" t="e">
        <f>INDEX(Тарифы!$1:$1048576,MATCH($A65,Тарифы!$A:$A,0),MATCH(VLOOKUP(DD$58,'Расчёт (кг)'!$A:$D,3,0),Тарифы!$2:$2,0))*DD64</f>
        <v>#N/A</v>
      </c>
      <c r="DE65" s="188" t="e">
        <f>INDEX(Тарифы!$1:$1048576,MATCH($A65,Тарифы!$A:$A,0),MATCH(VLOOKUP(DE$58,'Расчёт (кг)'!$A:$D,3,0),Тарифы!$2:$2,0))*DE64</f>
        <v>#N/A</v>
      </c>
      <c r="DF65" s="188" t="e">
        <f>INDEX(Тарифы!$1:$1048576,MATCH($A65,Тарифы!$A:$A,0),MATCH(VLOOKUP(DF$58,'Расчёт (кг)'!$A:$D,3,0),Тарифы!$2:$2,0))*DF64</f>
        <v>#N/A</v>
      </c>
      <c r="DG65" s="188" t="e">
        <f>INDEX(Тарифы!$1:$1048576,MATCH($A65,Тарифы!$A:$A,0),MATCH(VLOOKUP(DG$58,'Расчёт (кг)'!$A:$D,3,0),Тарифы!$2:$2,0))*DG64</f>
        <v>#N/A</v>
      </c>
      <c r="DH65" s="188" t="e">
        <f>INDEX(Тарифы!$1:$1048576,MATCH($A65,Тарифы!$A:$A,0),MATCH(VLOOKUP(DH$58,'Расчёт (кг)'!$A:$D,3,0),Тарифы!$2:$2,0))*DH64</f>
        <v>#N/A</v>
      </c>
      <c r="DI65" s="188" t="e">
        <f>INDEX(Тарифы!$1:$1048576,MATCH($A65,Тарифы!$A:$A,0),MATCH(VLOOKUP(DI$58,'Расчёт (кг)'!$A:$D,3,0),Тарифы!$2:$2,0))*DI64</f>
        <v>#N/A</v>
      </c>
      <c r="DJ65" s="188" t="e">
        <f>INDEX(Тарифы!$1:$1048576,MATCH($A65,Тарифы!$A:$A,0),MATCH(VLOOKUP(DJ$58,'Расчёт (кг)'!$A:$D,3,0),Тарифы!$2:$2,0))*DJ64</f>
        <v>#N/A</v>
      </c>
      <c r="DK65" s="188" t="e">
        <f>INDEX(Тарифы!$1:$1048576,MATCH($A65,Тарифы!$A:$A,0),MATCH(VLOOKUP(DK$58,'Расчёт (кг)'!$A:$D,3,0),Тарифы!$2:$2,0))*DK64</f>
        <v>#N/A</v>
      </c>
      <c r="DL65" s="188" t="e">
        <f>INDEX(Тарифы!$1:$1048576,MATCH($A65,Тарифы!$A:$A,0),MATCH(VLOOKUP(DL$58,'Расчёт (кг)'!$A:$D,3,0),Тарифы!$2:$2,0))*DL64</f>
        <v>#N/A</v>
      </c>
      <c r="DM65" s="188" t="e">
        <f>INDEX(Тарифы!$1:$1048576,MATCH($A65,Тарифы!$A:$A,0),MATCH(VLOOKUP(DM$58,'Расчёт (кг)'!$A:$D,3,0),Тарифы!$2:$2,0))*DM64</f>
        <v>#N/A</v>
      </c>
      <c r="DN65" s="188" t="e">
        <f>INDEX(Тарифы!$1:$1048576,MATCH($A65,Тарифы!$A:$A,0),MATCH(VLOOKUP(DN$58,'Расчёт (кг)'!$A:$D,3,0),Тарифы!$2:$2,0))*DN64</f>
        <v>#N/A</v>
      </c>
      <c r="DO65" s="188" t="e">
        <f>INDEX(Тарифы!$1:$1048576,MATCH($A65,Тарифы!$A:$A,0),MATCH(VLOOKUP(DO$58,'Расчёт (кг)'!$A:$D,3,0),Тарифы!$2:$2,0))*DO64</f>
        <v>#N/A</v>
      </c>
      <c r="DP65" s="188" t="e">
        <f>INDEX(Тарифы!$1:$1048576,MATCH($A65,Тарифы!$A:$A,0),MATCH(VLOOKUP(DP$58,'Расчёт (кг)'!$A:$D,3,0),Тарифы!$2:$2,0))*DP64</f>
        <v>#N/A</v>
      </c>
      <c r="DQ65" s="188" t="e">
        <f>INDEX(Тарифы!$1:$1048576,MATCH($A65,Тарифы!$A:$A,0),MATCH(VLOOKUP(DQ$58,'Расчёт (кг)'!$A:$D,3,0),Тарифы!$2:$2,0))*DQ64</f>
        <v>#N/A</v>
      </c>
      <c r="DR65" s="188" t="e">
        <f>INDEX(Тарифы!$1:$1048576,MATCH($A65,Тарифы!$A:$A,0),MATCH(VLOOKUP(DR$58,'Расчёт (кг)'!$A:$D,3,0),Тарифы!$2:$2,0))*DR64</f>
        <v>#N/A</v>
      </c>
    </row>
    <row r="66" spans="1:122">
      <c r="A66" s="82" t="s">
        <v>114</v>
      </c>
      <c r="B66" s="82" t="s">
        <v>113</v>
      </c>
      <c r="C66" s="188" t="e">
        <f ca="1">SUMIF('Расчёт (ТН)'!$A:$A,C$58,'Расчёт (ТН)'!$AL:$AL)+доп_клиенты!C11</f>
        <v>#N/A</v>
      </c>
      <c r="D66" s="188" t="e">
        <f ca="1">SUMIF('Расчёт (ТН)'!$A:$A,D$58,'Расчёт (ТН)'!$AL:$AL)+доп_клиенты!D11</f>
        <v>#N/A</v>
      </c>
      <c r="E66" s="188" t="e">
        <f ca="1">SUMIF('Расчёт (ТН)'!$A:$A,E$58,'Расчёт (ТН)'!$AL:$AL)+доп_клиенты!E11</f>
        <v>#N/A</v>
      </c>
      <c r="F66" s="188" t="e">
        <f ca="1">SUMIF('Расчёт (ТН)'!$A:$A,F$58,'Расчёт (ТН)'!$AL:$AL)+доп_клиенты!F11</f>
        <v>#N/A</v>
      </c>
      <c r="G66" s="188" t="e">
        <f ca="1">SUMIF('Расчёт (ТН)'!$A:$A,G$58,'Расчёт (ТН)'!$AL:$AL)+доп_клиенты!G11</f>
        <v>#N/A</v>
      </c>
      <c r="H66" s="188" t="e">
        <f ca="1">SUMIF('Расчёт (ТН)'!$A:$A,H$58,'Расчёт (ТН)'!$AL:$AL)+доп_клиенты!H11</f>
        <v>#N/A</v>
      </c>
      <c r="I66" s="188" t="e">
        <f ca="1">SUMIF('Расчёт (ТН)'!$A:$A,I$58,'Расчёт (ТН)'!$AL:$AL)+доп_клиенты!I11</f>
        <v>#N/A</v>
      </c>
      <c r="J66" s="188" t="e">
        <f ca="1">SUMIF('Расчёт (ТН)'!$A:$A,J$58,'Расчёт (ТН)'!$AL:$AL)+доп_клиенты!J11</f>
        <v>#N/A</v>
      </c>
      <c r="K66" s="188" t="e">
        <f ca="1">SUMIF('Расчёт (ТН)'!$A:$A,K$58,'Расчёт (ТН)'!$AL:$AL)+доп_клиенты!K11</f>
        <v>#N/A</v>
      </c>
      <c r="L66" s="188" t="e">
        <f ca="1">SUMIF('Расчёт (ТН)'!$A:$A,L$58,'Расчёт (ТН)'!$AL:$AL)+доп_клиенты!L11</f>
        <v>#N/A</v>
      </c>
      <c r="M66" s="188" t="e">
        <f ca="1">SUMIF('Расчёт (ТН)'!$A:$A,M$58,'Расчёт (ТН)'!$AL:$AL)+доп_клиенты!M11</f>
        <v>#N/A</v>
      </c>
      <c r="N66" s="188" t="e">
        <f ca="1">SUMIF('Расчёт (ТН)'!$A:$A,N$58,'Расчёт (ТН)'!$AL:$AL)+доп_клиенты!N11</f>
        <v>#N/A</v>
      </c>
      <c r="O66" s="188" t="e">
        <f ca="1">SUMIF('Расчёт (ТН)'!$A:$A,O$58,'Расчёт (ТН)'!$AL:$AL)+доп_клиенты!O11</f>
        <v>#N/A</v>
      </c>
      <c r="P66" s="188" t="e">
        <f ca="1">SUMIF('Расчёт (ТН)'!$A:$A,P$58,'Расчёт (ТН)'!$AL:$AL)+доп_клиенты!P11</f>
        <v>#N/A</v>
      </c>
      <c r="Q66" s="188" t="e">
        <f ca="1">SUMIF('Расчёт (ТН)'!$A:$A,Q$58,'Расчёт (ТН)'!$AL:$AL)+доп_клиенты!Q11</f>
        <v>#N/A</v>
      </c>
      <c r="R66" s="188" t="e">
        <f ca="1">SUMIF('Расчёт (ТН)'!$A:$A,R$58,'Расчёт (ТН)'!$AL:$AL)+доп_клиенты!R11</f>
        <v>#N/A</v>
      </c>
      <c r="S66" s="188" t="e">
        <f ca="1">SUMIF('Расчёт (ТН)'!$A:$A,S$58,'Расчёт (ТН)'!$AL:$AL)+доп_клиенты!S11</f>
        <v>#N/A</v>
      </c>
      <c r="T66" s="188" t="e">
        <f ca="1">SUMIF('Расчёт (ТН)'!$A:$A,T$58,'Расчёт (ТН)'!$AL:$AL)+доп_клиенты!T11</f>
        <v>#N/A</v>
      </c>
      <c r="U66" s="188" t="e">
        <f ca="1">SUMIF('Расчёт (ТН)'!$A:$A,U$58,'Расчёт (ТН)'!$AL:$AL)+доп_клиенты!U11</f>
        <v>#N/A</v>
      </c>
      <c r="V66" s="188" t="e">
        <f ca="1">SUMIF('Расчёт (ТН)'!$A:$A,V$58,'Расчёт (ТН)'!$AL:$AL)+доп_клиенты!V11</f>
        <v>#N/A</v>
      </c>
      <c r="W66" s="188" t="e">
        <f ca="1">SUMIF('Расчёт (ТН)'!$A:$A,W$58,'Расчёт (ТН)'!$AL:$AL)+доп_клиенты!W11</f>
        <v>#N/A</v>
      </c>
      <c r="X66" s="188" t="e">
        <f ca="1">SUMIF('Расчёт (ТН)'!$A:$A,X$58,'Расчёт (ТН)'!$AL:$AL)+доп_клиенты!X11</f>
        <v>#N/A</v>
      </c>
      <c r="Y66" s="188" t="e">
        <f ca="1">SUMIF('Расчёт (ТН)'!$A:$A,Y$58,'Расчёт (ТН)'!$AL:$AL)+доп_клиенты!Y11</f>
        <v>#N/A</v>
      </c>
      <c r="Z66" s="188" t="e">
        <f ca="1">SUMIF('Расчёт (ТН)'!$A:$A,Z$58,'Расчёт (ТН)'!$AL:$AL)+доп_клиенты!Z11</f>
        <v>#N/A</v>
      </c>
      <c r="AA66" s="188" t="e">
        <f ca="1">SUMIF('Расчёт (ТН)'!$A:$A,AA$58,'Расчёт (ТН)'!$AL:$AL)+доп_клиенты!AA11</f>
        <v>#N/A</v>
      </c>
      <c r="AB66" s="188" t="e">
        <f ca="1">SUMIF('Расчёт (ТН)'!$A:$A,AB$58,'Расчёт (ТН)'!$AL:$AL)+доп_клиенты!AB11</f>
        <v>#N/A</v>
      </c>
      <c r="AC66" s="188" t="e">
        <f ca="1">SUMIF('Расчёт (ТН)'!$A:$A,AC$58,'Расчёт (ТН)'!$AL:$AL)+доп_клиенты!AC11</f>
        <v>#N/A</v>
      </c>
      <c r="AD66" s="188" t="e">
        <f ca="1">SUMIF('Расчёт (ТН)'!$A:$A,AD$58,'Расчёт (ТН)'!$AL:$AL)+доп_клиенты!AD11</f>
        <v>#N/A</v>
      </c>
      <c r="AE66" s="188" t="e">
        <f ca="1">SUMIF('Расчёт (ТН)'!$A:$A,AE$58,'Расчёт (ТН)'!$AL:$AL)+доп_клиенты!AE11</f>
        <v>#N/A</v>
      </c>
      <c r="AF66" s="188" t="e">
        <f ca="1">SUMIF('Расчёт (ТН)'!$A:$A,AF$58,'Расчёт (ТН)'!$AL:$AL)+доп_клиенты!AF11</f>
        <v>#N/A</v>
      </c>
      <c r="AG66" s="188" t="e">
        <f ca="1">SUMIF('Расчёт (ТН)'!$A:$A,AG$58,'Расчёт (ТН)'!$AL:$AL)+доп_клиенты!AG11</f>
        <v>#N/A</v>
      </c>
      <c r="AH66" s="188" t="e">
        <f ca="1">SUMIF('Расчёт (ТН)'!$A:$A,AH$58,'Расчёт (ТН)'!$AL:$AL)+доп_клиенты!AH11</f>
        <v>#N/A</v>
      </c>
      <c r="AI66" s="188" t="e">
        <f ca="1">SUMIF('Расчёт (ТН)'!$A:$A,AI$58,'Расчёт (ТН)'!$AL:$AL)+доп_клиенты!AI11</f>
        <v>#N/A</v>
      </c>
      <c r="AJ66" s="188" t="e">
        <f ca="1">SUMIF('Расчёт (ТН)'!$A:$A,AJ$58,'Расчёт (ТН)'!$AL:$AL)+доп_клиенты!AJ11</f>
        <v>#N/A</v>
      </c>
      <c r="AK66" s="188" t="e">
        <f ca="1">SUMIF('Расчёт (ТН)'!$A:$A,AK$58,'Расчёт (ТН)'!$AL:$AL)+доп_клиенты!AK11</f>
        <v>#N/A</v>
      </c>
      <c r="AL66" s="188" t="e">
        <f ca="1">SUMIF('Расчёт (ТН)'!$A:$A,AL$58,'Расчёт (ТН)'!$AL:$AL)+доп_клиенты!AL11</f>
        <v>#N/A</v>
      </c>
      <c r="AM66" s="188">
        <f>SUMIF('Расчёт (ТН)'!$A:$A,AM$58,'Расчёт (ТН)'!$AL:$AL)+доп_клиенты!AM11</f>
        <v>0</v>
      </c>
      <c r="AN66" s="188">
        <f>SUMIF('Расчёт (ТН)'!$A:$A,AN$58,'Расчёт (ТН)'!$AL:$AL)+доп_клиенты!AN11</f>
        <v>0</v>
      </c>
      <c r="AO66" s="188">
        <f>SUMIF('Расчёт (ТН)'!$A:$A,AO$58,'Расчёт (ТН)'!$AL:$AL)+доп_клиенты!AO11</f>
        <v>0</v>
      </c>
      <c r="AP66" s="188">
        <f>SUMIF('Расчёт (ТН)'!$A:$A,AP$58,'Расчёт (ТН)'!$AL:$AL)+доп_клиенты!AP11</f>
        <v>0</v>
      </c>
      <c r="AQ66" s="188">
        <f>SUMIF('Расчёт (ТН)'!$A:$A,AQ$58,'Расчёт (ТН)'!$AL:$AL)+доп_клиенты!AQ11</f>
        <v>0</v>
      </c>
      <c r="AR66" s="188">
        <f>SUMIF('Расчёт (ТН)'!$A:$A,AR$58,'Расчёт (ТН)'!$AL:$AL)+доп_клиенты!AR11</f>
        <v>0</v>
      </c>
      <c r="AS66" s="188">
        <f>SUMIF('Расчёт (ТН)'!$A:$A,AS$58,'Расчёт (ТН)'!$AL:$AL)+доп_клиенты!AS11</f>
        <v>0</v>
      </c>
      <c r="AT66" s="188">
        <f>SUMIF('Расчёт (ТН)'!$A:$A,AT$58,'Расчёт (ТН)'!$AL:$AL)+доп_клиенты!AT11</f>
        <v>0</v>
      </c>
      <c r="AU66" s="188">
        <f>SUMIF('Расчёт (ТН)'!$A:$A,AU$58,'Расчёт (ТН)'!$AL:$AL)+доп_клиенты!AU11</f>
        <v>0</v>
      </c>
      <c r="AV66" s="188">
        <f>SUMIF('Расчёт (ТН)'!$A:$A,AV$58,'Расчёт (ТН)'!$AL:$AL)+доп_клиенты!AV11</f>
        <v>0</v>
      </c>
      <c r="AW66" s="188">
        <f>SUMIF('Расчёт (ТН)'!$A:$A,AW$58,'Расчёт (ТН)'!$AL:$AL)+доп_клиенты!AW11</f>
        <v>0</v>
      </c>
      <c r="AX66" s="188">
        <f>SUMIF('Расчёт (ТН)'!$A:$A,AX$58,'Расчёт (ТН)'!$AL:$AL)+доп_клиенты!AX11</f>
        <v>0</v>
      </c>
      <c r="AY66" s="188">
        <f>SUMIF('Расчёт (ТН)'!$A:$A,AY$58,'Расчёт (ТН)'!$AL:$AL)+доп_клиенты!AY11</f>
        <v>0</v>
      </c>
      <c r="AZ66" s="188">
        <f>SUMIF('Расчёт (ТН)'!$A:$A,AZ$58,'Расчёт (ТН)'!$AL:$AL)+доп_клиенты!AZ11</f>
        <v>0</v>
      </c>
      <c r="BA66" s="188">
        <f>SUMIF('Расчёт (ТН)'!$A:$A,BA$58,'Расчёт (ТН)'!$AL:$AL)+доп_клиенты!BA11</f>
        <v>0</v>
      </c>
      <c r="BB66" s="188">
        <f>SUMIF('Расчёт (ТН)'!$A:$A,BB$58,'Расчёт (ТН)'!$AL:$AL)+доп_клиенты!BB11</f>
        <v>0</v>
      </c>
      <c r="BC66" s="188">
        <f>SUMIF('Расчёт (ТН)'!$A:$A,BC$58,'Расчёт (ТН)'!$AL:$AL)+доп_клиенты!BC11</f>
        <v>0</v>
      </c>
      <c r="BD66" s="188">
        <f>SUMIF('Расчёт (ТН)'!$A:$A,BD$58,'Расчёт (ТН)'!$AL:$AL)+доп_клиенты!BD11</f>
        <v>0</v>
      </c>
      <c r="BE66" s="188">
        <f>SUMIF('Расчёт (ТН)'!$A:$A,BE$58,'Расчёт (ТН)'!$AL:$AL)+доп_клиенты!BE11</f>
        <v>0</v>
      </c>
      <c r="BF66" s="188">
        <f>SUMIF('Расчёт (ТН)'!$A:$A,BF$58,'Расчёт (ТН)'!$AL:$AL)+доп_клиенты!BF11</f>
        <v>0</v>
      </c>
      <c r="BG66" s="188">
        <f>SUMIF('Расчёт (ТН)'!$A:$A,BG$58,'Расчёт (ТН)'!$AL:$AL)+доп_клиенты!BG11</f>
        <v>0</v>
      </c>
      <c r="BH66" s="188">
        <f>SUMIF('Расчёт (ТН)'!$A:$A,BH$58,'Расчёт (ТН)'!$AL:$AL)+доп_клиенты!BH11</f>
        <v>0</v>
      </c>
      <c r="BI66" s="188">
        <f>SUMIF('Расчёт (ТН)'!$A:$A,BI$58,'Расчёт (ТН)'!$AL:$AL)+доп_клиенты!BI11</f>
        <v>0</v>
      </c>
      <c r="BJ66" s="188">
        <f>SUMIF('Расчёт (ТН)'!$A:$A,BJ$58,'Расчёт (ТН)'!$AL:$AL)+доп_клиенты!BJ11</f>
        <v>0</v>
      </c>
      <c r="BK66" s="188">
        <f>SUMIF('Расчёт (ТН)'!$A:$A,BK$58,'Расчёт (ТН)'!$AL:$AL)+доп_клиенты!BK11</f>
        <v>0</v>
      </c>
      <c r="BL66" s="188">
        <f>SUMIF('Расчёт (ТН)'!$A:$A,BL$58,'Расчёт (ТН)'!$AL:$AL)+доп_клиенты!BL11</f>
        <v>0</v>
      </c>
      <c r="BM66" s="188">
        <f>SUMIF('Расчёт (ТН)'!$A:$A,BM$58,'Расчёт (ТН)'!$AL:$AL)+доп_клиенты!BM11</f>
        <v>0</v>
      </c>
      <c r="BN66" s="188">
        <f>SUMIF('Расчёт (ТН)'!$A:$A,BN$58,'Расчёт (ТН)'!$AL:$AL)+доп_клиенты!BN11</f>
        <v>0</v>
      </c>
      <c r="BO66" s="188">
        <f>SUMIF('Расчёт (ТН)'!$A:$A,BO$58,'Расчёт (ТН)'!$AL:$AL)+доп_клиенты!BO11</f>
        <v>0</v>
      </c>
      <c r="BP66" s="188">
        <f>SUMIF('Расчёт (ТН)'!$A:$A,BP$58,'Расчёт (ТН)'!$AL:$AL)+доп_клиенты!BP11</f>
        <v>0</v>
      </c>
      <c r="BQ66" s="188">
        <f>SUMIF('Расчёт (ТН)'!$A:$A,BQ$58,'Расчёт (ТН)'!$AL:$AL)+доп_клиенты!BQ11</f>
        <v>0</v>
      </c>
      <c r="BR66" s="188">
        <f>SUMIF('Расчёт (ТН)'!$A:$A,BR$58,'Расчёт (ТН)'!$AL:$AL)+доп_клиенты!BR11</f>
        <v>0</v>
      </c>
      <c r="BS66" s="188">
        <f>SUMIF('Расчёт (ТН)'!$A:$A,BS$58,'Расчёт (ТН)'!$AL:$AL)+доп_клиенты!BS11</f>
        <v>0</v>
      </c>
      <c r="BT66" s="188">
        <f>SUMIF('Расчёт (ТН)'!$A:$A,BT$58,'Расчёт (ТН)'!$AL:$AL)+доп_клиенты!BT11</f>
        <v>0</v>
      </c>
      <c r="BU66" s="188">
        <f>SUMIF('Расчёт (ТН)'!$A:$A,BU$58,'Расчёт (ТН)'!$AL:$AL)+доп_клиенты!BU11</f>
        <v>0</v>
      </c>
      <c r="BV66" s="188">
        <f>SUMIF('Расчёт (ТН)'!$A:$A,BV$58,'Расчёт (ТН)'!$AL:$AL)+доп_клиенты!BV11</f>
        <v>0</v>
      </c>
      <c r="BW66" s="188">
        <f>SUMIF('Расчёт (ТН)'!$A:$A,BW$58,'Расчёт (ТН)'!$AL:$AL)+доп_клиенты!BW11</f>
        <v>0</v>
      </c>
      <c r="BX66" s="188">
        <f>SUMIF('Расчёт (ТН)'!$A:$A,BX$58,'Расчёт (ТН)'!$AL:$AL)+доп_клиенты!BX11</f>
        <v>0</v>
      </c>
      <c r="BY66" s="188">
        <f>SUMIF('Расчёт (ТН)'!$A:$A,BY$58,'Расчёт (ТН)'!$AL:$AL)+доп_клиенты!BY11</f>
        <v>0</v>
      </c>
      <c r="BZ66" s="188">
        <f>SUMIF('Расчёт (ТН)'!$A:$A,BZ$58,'Расчёт (ТН)'!$AL:$AL)+доп_клиенты!BZ11</f>
        <v>0</v>
      </c>
      <c r="CA66" s="188">
        <f>SUMIF('Расчёт (ТН)'!$A:$A,CA$58,'Расчёт (ТН)'!$AL:$AL)+доп_клиенты!CA11</f>
        <v>0</v>
      </c>
      <c r="CB66" s="188">
        <f>SUMIF('Расчёт (ТН)'!$A:$A,CB$58,'Расчёт (ТН)'!$AL:$AL)+доп_клиенты!CB11</f>
        <v>0</v>
      </c>
      <c r="CC66" s="188">
        <f>SUMIF('Расчёт (ТН)'!$A:$A,CC$58,'Расчёт (ТН)'!$AL:$AL)+доп_клиенты!CC11</f>
        <v>0</v>
      </c>
      <c r="CD66" s="188">
        <f>SUMIF('Расчёт (ТН)'!$A:$A,CD$58,'Расчёт (ТН)'!$AL:$AL)+доп_клиенты!CD11</f>
        <v>0</v>
      </c>
      <c r="CE66" s="188">
        <f>SUMIF('Расчёт (ТН)'!$A:$A,CE$58,'Расчёт (ТН)'!$AL:$AL)+доп_клиенты!CE11</f>
        <v>0</v>
      </c>
      <c r="CF66" s="188">
        <f>SUMIF('Расчёт (ТН)'!$A:$A,CF$58,'Расчёт (ТН)'!$AL:$AL)+доп_клиенты!CF11</f>
        <v>0</v>
      </c>
      <c r="CG66" s="188">
        <f>SUMIF('Расчёт (ТН)'!$A:$A,CG$58,'Расчёт (ТН)'!$AL:$AL)+доп_клиенты!CG11</f>
        <v>0</v>
      </c>
      <c r="CH66" s="188">
        <f>SUMIF('Расчёт (ТН)'!$A:$A,CH$58,'Расчёт (ТН)'!$AL:$AL)+доп_клиенты!CH11</f>
        <v>0</v>
      </c>
      <c r="CI66" s="188">
        <f>SUMIF('Расчёт (ТН)'!$A:$A,CI$58,'Расчёт (ТН)'!$AL:$AL)+доп_клиенты!CI11</f>
        <v>0</v>
      </c>
      <c r="CJ66" s="188">
        <f>SUMIF('Расчёт (ТН)'!$A:$A,CJ$58,'Расчёт (ТН)'!$AL:$AL)+доп_клиенты!CJ11</f>
        <v>0</v>
      </c>
      <c r="CK66" s="188">
        <f>SUMIF('Расчёт (ТН)'!$A:$A,CK$58,'Расчёт (ТН)'!$AL:$AL)+доп_клиенты!CK11</f>
        <v>0</v>
      </c>
      <c r="CL66" s="188">
        <f>SUMIF('Расчёт (ТН)'!$A:$A,CL$58,'Расчёт (ТН)'!$AL:$AL)+доп_клиенты!CL11</f>
        <v>0</v>
      </c>
      <c r="CM66" s="188">
        <f>SUMIF('Расчёт (ТН)'!$A:$A,CM$58,'Расчёт (ТН)'!$AL:$AL)+доп_клиенты!CM11</f>
        <v>0</v>
      </c>
      <c r="CN66" s="188">
        <f>SUMIF('Расчёт (ТН)'!$A:$A,CN$58,'Расчёт (ТН)'!$AL:$AL)+доп_клиенты!CN11</f>
        <v>0</v>
      </c>
      <c r="CO66" s="188">
        <f>SUMIF('Расчёт (ТН)'!$A:$A,CO$58,'Расчёт (ТН)'!$AL:$AL)+доп_клиенты!CO11</f>
        <v>0</v>
      </c>
      <c r="CP66" s="188">
        <f>SUMIF('Расчёт (ТН)'!$A:$A,CP$58,'Расчёт (ТН)'!$AL:$AL)+доп_клиенты!CP11</f>
        <v>0</v>
      </c>
      <c r="CQ66" s="188">
        <f>SUMIF('Расчёт (ТН)'!$A:$A,CQ$58,'Расчёт (ТН)'!$AL:$AL)+доп_клиенты!CQ11</f>
        <v>0</v>
      </c>
      <c r="CR66" s="188">
        <f>SUMIF('Расчёт (ТН)'!$A:$A,CR$58,'Расчёт (ТН)'!$AL:$AL)+доп_клиенты!CR11</f>
        <v>0</v>
      </c>
      <c r="CS66" s="188">
        <f>SUMIF('Расчёт (ТН)'!$A:$A,CS$58,'Расчёт (ТН)'!$AL:$AL)+доп_клиенты!CS11</f>
        <v>0</v>
      </c>
      <c r="CT66" s="188">
        <f>SUMIF('Расчёт (ТН)'!$A:$A,CT$58,'Расчёт (ТН)'!$AL:$AL)+доп_клиенты!CT11</f>
        <v>0</v>
      </c>
      <c r="CU66" s="188">
        <f>SUMIF('Расчёт (ТН)'!$A:$A,CU$58,'Расчёт (ТН)'!$AL:$AL)+доп_клиенты!CU11</f>
        <v>0</v>
      </c>
      <c r="CV66" s="188">
        <f>SUMIF('Расчёт (ТН)'!$A:$A,CV$58,'Расчёт (ТН)'!$AL:$AL)+доп_клиенты!CV11</f>
        <v>0</v>
      </c>
      <c r="CW66" s="188">
        <f>SUMIF('Расчёт (ТН)'!$A:$A,CW$58,'Расчёт (ТН)'!$AL:$AL)+доп_клиенты!CW11</f>
        <v>0</v>
      </c>
      <c r="CX66" s="188">
        <f>SUMIF('Расчёт (ТН)'!$A:$A,CX$58,'Расчёт (ТН)'!$AL:$AL)+доп_клиенты!CX11</f>
        <v>0</v>
      </c>
      <c r="CY66" s="188">
        <f>SUMIF('Расчёт (ТН)'!$A:$A,CY$58,'Расчёт (ТН)'!$AL:$AL)+доп_клиенты!CY11</f>
        <v>0</v>
      </c>
      <c r="CZ66" s="188">
        <f>SUMIF('Расчёт (ТН)'!$A:$A,CZ$58,'Расчёт (ТН)'!$AL:$AL)+доп_клиенты!CZ11</f>
        <v>0</v>
      </c>
      <c r="DA66" s="188">
        <f>SUMIF('Расчёт (ТН)'!$A:$A,DA$58,'Расчёт (ТН)'!$AL:$AL)+доп_клиенты!DA11</f>
        <v>0</v>
      </c>
      <c r="DB66" s="188">
        <f>SUMIF('Расчёт (ТН)'!$A:$A,DB$58,'Расчёт (ТН)'!$AL:$AL)+доп_клиенты!DB11</f>
        <v>0</v>
      </c>
      <c r="DC66" s="188">
        <f>SUMIF('Расчёт (ТН)'!$A:$A,DC$58,'Расчёт (ТН)'!$AL:$AL)+доп_клиенты!DC11</f>
        <v>0</v>
      </c>
      <c r="DD66" s="188">
        <f>SUMIF('Расчёт (ТН)'!$A:$A,DD$58,'Расчёт (ТН)'!$AL:$AL)+доп_клиенты!DD11</f>
        <v>0</v>
      </c>
      <c r="DE66" s="188">
        <f>SUMIF('Расчёт (ТН)'!$A:$A,DE$58,'Расчёт (ТН)'!$AL:$AL)+доп_клиенты!DE11</f>
        <v>0</v>
      </c>
      <c r="DF66" s="188">
        <f>SUMIF('Расчёт (ТН)'!$A:$A,DF$58,'Расчёт (ТН)'!$AL:$AL)+доп_клиенты!DF11</f>
        <v>0</v>
      </c>
      <c r="DG66" s="188">
        <f>SUMIF('Расчёт (ТН)'!$A:$A,DG$58,'Расчёт (ТН)'!$AL:$AL)+доп_клиенты!DG11</f>
        <v>0</v>
      </c>
      <c r="DH66" s="188">
        <f>SUMIF('Расчёт (ТН)'!$A:$A,DH$58,'Расчёт (ТН)'!$AL:$AL)+доп_клиенты!DH11</f>
        <v>0</v>
      </c>
      <c r="DI66" s="188">
        <f>SUMIF('Расчёт (ТН)'!$A:$A,DI$58,'Расчёт (ТН)'!$AL:$AL)+доп_клиенты!DI11</f>
        <v>0</v>
      </c>
      <c r="DJ66" s="188">
        <f>SUMIF('Расчёт (ТН)'!$A:$A,DJ$58,'Расчёт (ТН)'!$AL:$AL)+доп_клиенты!DJ11</f>
        <v>0</v>
      </c>
      <c r="DK66" s="188">
        <f>SUMIF('Расчёт (ТН)'!$A:$A,DK$58,'Расчёт (ТН)'!$AL:$AL)+доп_клиенты!DK11</f>
        <v>0</v>
      </c>
      <c r="DL66" s="188">
        <f>SUMIF('Расчёт (ТН)'!$A:$A,DL$58,'Расчёт (ТН)'!$AL:$AL)+доп_клиенты!DL11</f>
        <v>0</v>
      </c>
      <c r="DM66" s="188">
        <f>SUMIF('Расчёт (ТН)'!$A:$A,DM$58,'Расчёт (ТН)'!$AL:$AL)+доп_клиенты!DM11</f>
        <v>0</v>
      </c>
      <c r="DN66" s="188">
        <f>SUMIF('Расчёт (ТН)'!$A:$A,DN$58,'Расчёт (ТН)'!$AL:$AL)+доп_клиенты!DN11</f>
        <v>0</v>
      </c>
      <c r="DO66" s="188">
        <f>SUMIF('Расчёт (ТН)'!$A:$A,DO$58,'Расчёт (ТН)'!$AL:$AL)+доп_клиенты!DO11</f>
        <v>0</v>
      </c>
      <c r="DP66" s="188">
        <f>SUMIF('Расчёт (ТН)'!$A:$A,DP$58,'Расчёт (ТН)'!$AL:$AL)+доп_клиенты!DP11</f>
        <v>0</v>
      </c>
      <c r="DQ66" s="188">
        <f>SUMIF('Расчёт (ТН)'!$A:$A,DQ$58,'Расчёт (ТН)'!$AL:$AL)+доп_клиенты!DQ11</f>
        <v>0</v>
      </c>
      <c r="DR66" s="188">
        <f>SUMIF('Расчёт (ТН)'!$A:$A,DR$58,'Расчёт (ТН)'!$AL:$AL)+доп_клиенты!DR11</f>
        <v>0</v>
      </c>
    </row>
    <row r="67" spans="1:122">
      <c r="A67" s="82" t="s">
        <v>115</v>
      </c>
      <c r="B67" s="82" t="s">
        <v>111</v>
      </c>
      <c r="C67" s="188" t="e">
        <f>SUMIF('Расчёт (кг)'!$A:$A,C$58,'Расчёт (кг)'!$AH:$AH)+доп_клиенты!C12</f>
        <v>#N/A</v>
      </c>
      <c r="D67" s="188" t="e">
        <f>SUMIF('Расчёт (кг)'!$A:$A,D$58,'Расчёт (кг)'!$AH:$AH)+доп_клиенты!D12</f>
        <v>#N/A</v>
      </c>
      <c r="E67" s="188" t="e">
        <f>SUMIF('Расчёт (кг)'!$A:$A,E$58,'Расчёт (кг)'!$AH:$AH)+доп_клиенты!E12</f>
        <v>#N/A</v>
      </c>
      <c r="F67" s="188" t="e">
        <f>SUMIF('Расчёт (кг)'!$A:$A,F$58,'Расчёт (кг)'!$AH:$AH)+доп_клиенты!F12</f>
        <v>#N/A</v>
      </c>
      <c r="G67" s="188" t="e">
        <f>SUMIF('Расчёт (кг)'!$A:$A,G$58,'Расчёт (кг)'!$AH:$AH)+доп_клиенты!G12</f>
        <v>#N/A</v>
      </c>
      <c r="H67" s="188" t="e">
        <f>SUMIF('Расчёт (кг)'!$A:$A,H$58,'Расчёт (кг)'!$AH:$AH)+доп_клиенты!H12</f>
        <v>#N/A</v>
      </c>
      <c r="I67" s="188" t="e">
        <f>SUMIF('Расчёт (кг)'!$A:$A,I$58,'Расчёт (кг)'!$AH:$AH)+доп_клиенты!I12</f>
        <v>#N/A</v>
      </c>
      <c r="J67" s="188" t="e">
        <f>SUMIF('Расчёт (кг)'!$A:$A,J$58,'Расчёт (кг)'!$AH:$AH)+доп_клиенты!J12</f>
        <v>#N/A</v>
      </c>
      <c r="K67" s="188" t="e">
        <f>SUMIF('Расчёт (кг)'!$A:$A,K$58,'Расчёт (кг)'!$AH:$AH)+доп_клиенты!K12</f>
        <v>#N/A</v>
      </c>
      <c r="L67" s="188" t="e">
        <f>SUMIF('Расчёт (кг)'!$A:$A,L$58,'Расчёт (кг)'!$AH:$AH)+доп_клиенты!L12</f>
        <v>#N/A</v>
      </c>
      <c r="M67" s="188" t="e">
        <f>SUMIF('Расчёт (кг)'!$A:$A,M$58,'Расчёт (кг)'!$AH:$AH)+доп_клиенты!M12</f>
        <v>#N/A</v>
      </c>
      <c r="N67" s="188" t="e">
        <f>SUMIF('Расчёт (кг)'!$A:$A,N$58,'Расчёт (кг)'!$AH:$AH)+доп_клиенты!N12</f>
        <v>#N/A</v>
      </c>
      <c r="O67" s="188" t="e">
        <f>SUMIF('Расчёт (кг)'!$A:$A,O$58,'Расчёт (кг)'!$AH:$AH)+доп_клиенты!O12</f>
        <v>#N/A</v>
      </c>
      <c r="P67" s="188" t="e">
        <f>SUMIF('Расчёт (кг)'!$A:$A,P$58,'Расчёт (кг)'!$AH:$AH)+доп_клиенты!P12</f>
        <v>#N/A</v>
      </c>
      <c r="Q67" s="188" t="e">
        <f>SUMIF('Расчёт (кг)'!$A:$A,Q$58,'Расчёт (кг)'!$AH:$AH)+доп_клиенты!Q12</f>
        <v>#N/A</v>
      </c>
      <c r="R67" s="188" t="e">
        <f>SUMIF('Расчёт (кг)'!$A:$A,R$58,'Расчёт (кг)'!$AH:$AH)+доп_клиенты!R12</f>
        <v>#N/A</v>
      </c>
      <c r="S67" s="188" t="e">
        <f>SUMIF('Расчёт (кг)'!$A:$A,S$58,'Расчёт (кг)'!$AH:$AH)+доп_клиенты!S12</f>
        <v>#N/A</v>
      </c>
      <c r="T67" s="188" t="e">
        <f>SUMIF('Расчёт (кг)'!$A:$A,T$58,'Расчёт (кг)'!$AH:$AH)+доп_клиенты!T12</f>
        <v>#N/A</v>
      </c>
      <c r="U67" s="188" t="e">
        <f>SUMIF('Расчёт (кг)'!$A:$A,U$58,'Расчёт (кг)'!$AH:$AH)+доп_клиенты!U12</f>
        <v>#N/A</v>
      </c>
      <c r="V67" s="188" t="e">
        <f>SUMIF('Расчёт (кг)'!$A:$A,V$58,'Расчёт (кг)'!$AH:$AH)+доп_клиенты!V12</f>
        <v>#N/A</v>
      </c>
      <c r="W67" s="188" t="e">
        <f>SUMIF('Расчёт (кг)'!$A:$A,W$58,'Расчёт (кг)'!$AH:$AH)+доп_клиенты!W12</f>
        <v>#N/A</v>
      </c>
      <c r="X67" s="188" t="e">
        <f>SUMIF('Расчёт (кг)'!$A:$A,X$58,'Расчёт (кг)'!$AH:$AH)+доп_клиенты!X12</f>
        <v>#N/A</v>
      </c>
      <c r="Y67" s="188" t="e">
        <f>SUMIF('Расчёт (кг)'!$A:$A,Y$58,'Расчёт (кг)'!$AH:$AH)+доп_клиенты!Y12</f>
        <v>#N/A</v>
      </c>
      <c r="Z67" s="188" t="e">
        <f>SUMIF('Расчёт (кг)'!$A:$A,Z$58,'Расчёт (кг)'!$AH:$AH)+доп_клиенты!Z12</f>
        <v>#N/A</v>
      </c>
      <c r="AA67" s="188" t="e">
        <f>SUMIF('Расчёт (кг)'!$A:$A,AA$58,'Расчёт (кг)'!$AH:$AH)+доп_клиенты!AA12</f>
        <v>#N/A</v>
      </c>
      <c r="AB67" s="188" t="e">
        <f>SUMIF('Расчёт (кг)'!$A:$A,AB$58,'Расчёт (кг)'!$AH:$AH)+доп_клиенты!AB12</f>
        <v>#N/A</v>
      </c>
      <c r="AC67" s="188" t="e">
        <f>SUMIF('Расчёт (кг)'!$A:$A,AC$58,'Расчёт (кг)'!$AH:$AH)+доп_клиенты!AC12</f>
        <v>#N/A</v>
      </c>
      <c r="AD67" s="188" t="e">
        <f>SUMIF('Расчёт (кг)'!$A:$A,AD$58,'Расчёт (кг)'!$AH:$AH)+доп_клиенты!AD12</f>
        <v>#N/A</v>
      </c>
      <c r="AE67" s="188" t="e">
        <f>SUMIF('Расчёт (кг)'!$A:$A,AE$58,'Расчёт (кг)'!$AH:$AH)+доп_клиенты!AE12</f>
        <v>#N/A</v>
      </c>
      <c r="AF67" s="188" t="e">
        <f>SUMIF('Расчёт (кг)'!$A:$A,AF$58,'Расчёт (кг)'!$AH:$AH)+доп_клиенты!AF12</f>
        <v>#N/A</v>
      </c>
      <c r="AG67" s="188" t="e">
        <f>SUMIF('Расчёт (кг)'!$A:$A,AG$58,'Расчёт (кг)'!$AH:$AH)+доп_клиенты!AG12</f>
        <v>#N/A</v>
      </c>
      <c r="AH67" s="188" t="e">
        <f>SUMIF('Расчёт (кг)'!$A:$A,AH$58,'Расчёт (кг)'!$AH:$AH)+доп_клиенты!AH12</f>
        <v>#N/A</v>
      </c>
      <c r="AI67" s="188" t="e">
        <f>SUMIF('Расчёт (кг)'!$A:$A,AI$58,'Расчёт (кг)'!$AH:$AH)+доп_клиенты!AI12</f>
        <v>#N/A</v>
      </c>
      <c r="AJ67" s="188" t="e">
        <f>SUMIF('Расчёт (кг)'!$A:$A,AJ$58,'Расчёт (кг)'!$AH:$AH)+доп_клиенты!AJ12</f>
        <v>#N/A</v>
      </c>
      <c r="AK67" s="188" t="e">
        <f>SUMIF('Расчёт (кг)'!$A:$A,AK$58,'Расчёт (кг)'!$AH:$AH)+доп_клиенты!AK12</f>
        <v>#N/A</v>
      </c>
      <c r="AL67" s="188" t="e">
        <f>SUMIF('Расчёт (кг)'!$A:$A,AL$58,'Расчёт (кг)'!$AH:$AH)+доп_клиенты!AL12</f>
        <v>#N/A</v>
      </c>
      <c r="AM67" s="188">
        <f>SUMIF('Расчёт (кг)'!$A:$A,AM$58,'Расчёт (кг)'!$AH:$AH)+доп_клиенты!AM12</f>
        <v>0</v>
      </c>
      <c r="AN67" s="188">
        <f>SUMIF('Расчёт (кг)'!$A:$A,AN$58,'Расчёт (кг)'!$AH:$AH)+доп_клиенты!AN12</f>
        <v>0</v>
      </c>
      <c r="AO67" s="188">
        <f>SUMIF('Расчёт (кг)'!$A:$A,AO$58,'Расчёт (кг)'!$AH:$AH)+доп_клиенты!AO12</f>
        <v>0</v>
      </c>
      <c r="AP67" s="188">
        <f>SUMIF('Расчёт (кг)'!$A:$A,AP$58,'Расчёт (кг)'!$AH:$AH)+доп_клиенты!AP12</f>
        <v>0</v>
      </c>
      <c r="AQ67" s="188">
        <f>SUMIF('Расчёт (кг)'!$A:$A,AQ$58,'Расчёт (кг)'!$AH:$AH)+доп_клиенты!AQ12</f>
        <v>0</v>
      </c>
      <c r="AR67" s="188">
        <f>SUMIF('Расчёт (кг)'!$A:$A,AR$58,'Расчёт (кг)'!$AH:$AH)+доп_клиенты!AR12</f>
        <v>0</v>
      </c>
      <c r="AS67" s="188">
        <f>SUMIF('Расчёт (кг)'!$A:$A,AS$58,'Расчёт (кг)'!$AH:$AH)+доп_клиенты!AS12</f>
        <v>0</v>
      </c>
      <c r="AT67" s="188">
        <f>SUMIF('Расчёт (кг)'!$A:$A,AT$58,'Расчёт (кг)'!$AH:$AH)+доп_клиенты!AT12</f>
        <v>0</v>
      </c>
      <c r="AU67" s="188">
        <f>SUMIF('Расчёт (кг)'!$A:$A,AU$58,'Расчёт (кг)'!$AH:$AH)+доп_клиенты!AU12</f>
        <v>0</v>
      </c>
      <c r="AV67" s="188">
        <f>SUMIF('Расчёт (кг)'!$A:$A,AV$58,'Расчёт (кг)'!$AH:$AH)+доп_клиенты!AV12</f>
        <v>0</v>
      </c>
      <c r="AW67" s="188">
        <f>SUMIF('Расчёт (кг)'!$A:$A,AW$58,'Расчёт (кг)'!$AH:$AH)+доп_клиенты!AW12</f>
        <v>0</v>
      </c>
      <c r="AX67" s="188">
        <f>SUMIF('Расчёт (кг)'!$A:$A,AX$58,'Расчёт (кг)'!$AH:$AH)+доп_клиенты!AX12</f>
        <v>0</v>
      </c>
      <c r="AY67" s="188">
        <f>SUMIF('Расчёт (кг)'!$A:$A,AY$58,'Расчёт (кг)'!$AH:$AH)+доп_клиенты!AY12</f>
        <v>0</v>
      </c>
      <c r="AZ67" s="188">
        <f>SUMIF('Расчёт (кг)'!$A:$A,AZ$58,'Расчёт (кг)'!$AH:$AH)+доп_клиенты!AZ12</f>
        <v>0</v>
      </c>
      <c r="BA67" s="188">
        <f>SUMIF('Расчёт (кг)'!$A:$A,BA$58,'Расчёт (кг)'!$AH:$AH)+доп_клиенты!BA12</f>
        <v>0</v>
      </c>
      <c r="BB67" s="188">
        <f>SUMIF('Расчёт (кг)'!$A:$A,BB$58,'Расчёт (кг)'!$AH:$AH)+доп_клиенты!BB12</f>
        <v>0</v>
      </c>
      <c r="BC67" s="188">
        <f>SUMIF('Расчёт (кг)'!$A:$A,BC$58,'Расчёт (кг)'!$AH:$AH)+доп_клиенты!BC12</f>
        <v>0</v>
      </c>
      <c r="BD67" s="188">
        <f>SUMIF('Расчёт (кг)'!$A:$A,BD$58,'Расчёт (кг)'!$AH:$AH)+доп_клиенты!BD12</f>
        <v>0</v>
      </c>
      <c r="BE67" s="188">
        <f>SUMIF('Расчёт (кг)'!$A:$A,BE$58,'Расчёт (кг)'!$AH:$AH)+доп_клиенты!BE12</f>
        <v>0</v>
      </c>
      <c r="BF67" s="188">
        <f>SUMIF('Расчёт (кг)'!$A:$A,BF$58,'Расчёт (кг)'!$AH:$AH)+доп_клиенты!BF12</f>
        <v>0</v>
      </c>
      <c r="BG67" s="188">
        <f>SUMIF('Расчёт (кг)'!$A:$A,BG$58,'Расчёт (кг)'!$AH:$AH)+доп_клиенты!BG12</f>
        <v>0</v>
      </c>
      <c r="BH67" s="188">
        <f>SUMIF('Расчёт (кг)'!$A:$A,BH$58,'Расчёт (кг)'!$AH:$AH)+доп_клиенты!BH12</f>
        <v>0</v>
      </c>
      <c r="BI67" s="188">
        <f>SUMIF('Расчёт (кг)'!$A:$A,BI$58,'Расчёт (кг)'!$AH:$AH)+доп_клиенты!BI12</f>
        <v>0</v>
      </c>
      <c r="BJ67" s="188">
        <f>SUMIF('Расчёт (кг)'!$A:$A,BJ$58,'Расчёт (кг)'!$AH:$AH)+доп_клиенты!BJ12</f>
        <v>0</v>
      </c>
      <c r="BK67" s="188">
        <f>SUMIF('Расчёт (кг)'!$A:$A,BK$58,'Расчёт (кг)'!$AH:$AH)+доп_клиенты!BK12</f>
        <v>0</v>
      </c>
      <c r="BL67" s="188">
        <f>SUMIF('Расчёт (кг)'!$A:$A,BL$58,'Расчёт (кг)'!$AH:$AH)+доп_клиенты!BL12</f>
        <v>0</v>
      </c>
      <c r="BM67" s="188">
        <f>SUMIF('Расчёт (кг)'!$A:$A,BM$58,'Расчёт (кг)'!$AH:$AH)+доп_клиенты!BM12</f>
        <v>0</v>
      </c>
      <c r="BN67" s="188">
        <f>SUMIF('Расчёт (кг)'!$A:$A,BN$58,'Расчёт (кг)'!$AH:$AH)+доп_клиенты!BN12</f>
        <v>0</v>
      </c>
      <c r="BO67" s="188">
        <f>SUMIF('Расчёт (кг)'!$A:$A,BO$58,'Расчёт (кг)'!$AH:$AH)+доп_клиенты!BO12</f>
        <v>0</v>
      </c>
      <c r="BP67" s="188">
        <f>SUMIF('Расчёт (кг)'!$A:$A,BP$58,'Расчёт (кг)'!$AH:$AH)+доп_клиенты!BP12</f>
        <v>0</v>
      </c>
      <c r="BQ67" s="188">
        <f>SUMIF('Расчёт (кг)'!$A:$A,BQ$58,'Расчёт (кг)'!$AH:$AH)+доп_клиенты!BQ12</f>
        <v>0</v>
      </c>
      <c r="BR67" s="188">
        <f>SUMIF('Расчёт (кг)'!$A:$A,BR$58,'Расчёт (кг)'!$AH:$AH)+доп_клиенты!BR12</f>
        <v>0</v>
      </c>
      <c r="BS67" s="188">
        <f>SUMIF('Расчёт (кг)'!$A:$A,BS$58,'Расчёт (кг)'!$AH:$AH)+доп_клиенты!BS12</f>
        <v>0</v>
      </c>
      <c r="BT67" s="188">
        <f>SUMIF('Расчёт (кг)'!$A:$A,BT$58,'Расчёт (кг)'!$AH:$AH)+доп_клиенты!BT12</f>
        <v>0</v>
      </c>
      <c r="BU67" s="188">
        <f>SUMIF('Расчёт (кг)'!$A:$A,BU$58,'Расчёт (кг)'!$AH:$AH)+доп_клиенты!BU12</f>
        <v>0</v>
      </c>
      <c r="BV67" s="188">
        <f>SUMIF('Расчёт (кг)'!$A:$A,BV$58,'Расчёт (кг)'!$AH:$AH)+доп_клиенты!BV12</f>
        <v>0</v>
      </c>
      <c r="BW67" s="188">
        <f>SUMIF('Расчёт (кг)'!$A:$A,BW$58,'Расчёт (кг)'!$AH:$AH)+доп_клиенты!BW12</f>
        <v>0</v>
      </c>
      <c r="BX67" s="188">
        <f>SUMIF('Расчёт (кг)'!$A:$A,BX$58,'Расчёт (кг)'!$AH:$AH)+доп_клиенты!BX12</f>
        <v>0</v>
      </c>
      <c r="BY67" s="188">
        <f>SUMIF('Расчёт (кг)'!$A:$A,BY$58,'Расчёт (кг)'!$AH:$AH)+доп_клиенты!BY12</f>
        <v>0</v>
      </c>
      <c r="BZ67" s="188">
        <f>SUMIF('Расчёт (кг)'!$A:$A,BZ$58,'Расчёт (кг)'!$AH:$AH)+доп_клиенты!BZ12</f>
        <v>0</v>
      </c>
      <c r="CA67" s="188">
        <f>SUMIF('Расчёт (кг)'!$A:$A,CA$58,'Расчёт (кг)'!$AH:$AH)+доп_клиенты!CA12</f>
        <v>0</v>
      </c>
      <c r="CB67" s="188">
        <f>SUMIF('Расчёт (кг)'!$A:$A,CB$58,'Расчёт (кг)'!$AH:$AH)+доп_клиенты!CB12</f>
        <v>0</v>
      </c>
      <c r="CC67" s="188">
        <f>SUMIF('Расчёт (кг)'!$A:$A,CC$58,'Расчёт (кг)'!$AH:$AH)+доп_клиенты!CC12</f>
        <v>0</v>
      </c>
      <c r="CD67" s="188">
        <f>SUMIF('Расчёт (кг)'!$A:$A,CD$58,'Расчёт (кг)'!$AH:$AH)+доп_клиенты!CD12</f>
        <v>0</v>
      </c>
      <c r="CE67" s="188">
        <f>SUMIF('Расчёт (кг)'!$A:$A,CE$58,'Расчёт (кг)'!$AH:$AH)+доп_клиенты!CE12</f>
        <v>0</v>
      </c>
      <c r="CF67" s="188">
        <f>SUMIF('Расчёт (кг)'!$A:$A,CF$58,'Расчёт (кг)'!$AH:$AH)+доп_клиенты!CF12</f>
        <v>0</v>
      </c>
      <c r="CG67" s="188">
        <f>SUMIF('Расчёт (кг)'!$A:$A,CG$58,'Расчёт (кг)'!$AH:$AH)+доп_клиенты!CG12</f>
        <v>0</v>
      </c>
      <c r="CH67" s="188">
        <f>SUMIF('Расчёт (кг)'!$A:$A,CH$58,'Расчёт (кг)'!$AH:$AH)+доп_клиенты!CH12</f>
        <v>0</v>
      </c>
      <c r="CI67" s="188">
        <f>SUMIF('Расчёт (кг)'!$A:$A,CI$58,'Расчёт (кг)'!$AH:$AH)+доп_клиенты!CI12</f>
        <v>0</v>
      </c>
      <c r="CJ67" s="188">
        <f>SUMIF('Расчёт (кг)'!$A:$A,CJ$58,'Расчёт (кг)'!$AH:$AH)+доп_клиенты!CJ12</f>
        <v>0</v>
      </c>
      <c r="CK67" s="188">
        <f>SUMIF('Расчёт (кг)'!$A:$A,CK$58,'Расчёт (кг)'!$AH:$AH)+доп_клиенты!CK12</f>
        <v>0</v>
      </c>
      <c r="CL67" s="188">
        <f>SUMIF('Расчёт (кг)'!$A:$A,CL$58,'Расчёт (кг)'!$AH:$AH)+доп_клиенты!CL12</f>
        <v>0</v>
      </c>
      <c r="CM67" s="188">
        <f>SUMIF('Расчёт (кг)'!$A:$A,CM$58,'Расчёт (кг)'!$AH:$AH)+доп_клиенты!CM12</f>
        <v>0</v>
      </c>
      <c r="CN67" s="188">
        <f>SUMIF('Расчёт (кг)'!$A:$A,CN$58,'Расчёт (кг)'!$AH:$AH)+доп_клиенты!CN12</f>
        <v>0</v>
      </c>
      <c r="CO67" s="188">
        <f>SUMIF('Расчёт (кг)'!$A:$A,CO$58,'Расчёт (кг)'!$AH:$AH)+доп_клиенты!CO12</f>
        <v>0</v>
      </c>
      <c r="CP67" s="188">
        <f>SUMIF('Расчёт (кг)'!$A:$A,CP$58,'Расчёт (кг)'!$AH:$AH)+доп_клиенты!CP12</f>
        <v>0</v>
      </c>
      <c r="CQ67" s="188">
        <f>SUMIF('Расчёт (кг)'!$A:$A,CQ$58,'Расчёт (кг)'!$AH:$AH)+доп_клиенты!CQ12</f>
        <v>0</v>
      </c>
      <c r="CR67" s="188">
        <f>SUMIF('Расчёт (кг)'!$A:$A,CR$58,'Расчёт (кг)'!$AH:$AH)+доп_клиенты!CR12</f>
        <v>0</v>
      </c>
      <c r="CS67" s="188">
        <f>SUMIF('Расчёт (кг)'!$A:$A,CS$58,'Расчёт (кг)'!$AH:$AH)+доп_клиенты!CS12</f>
        <v>0</v>
      </c>
      <c r="CT67" s="188">
        <f>SUMIF('Расчёт (кг)'!$A:$A,CT$58,'Расчёт (кг)'!$AH:$AH)+доп_клиенты!CT12</f>
        <v>0</v>
      </c>
      <c r="CU67" s="188">
        <f>SUMIF('Расчёт (кг)'!$A:$A,CU$58,'Расчёт (кг)'!$AH:$AH)+доп_клиенты!CU12</f>
        <v>0</v>
      </c>
      <c r="CV67" s="188">
        <f>SUMIF('Расчёт (кг)'!$A:$A,CV$58,'Расчёт (кг)'!$AH:$AH)+доп_клиенты!CV12</f>
        <v>0</v>
      </c>
      <c r="CW67" s="188">
        <f>SUMIF('Расчёт (кг)'!$A:$A,CW$58,'Расчёт (кг)'!$AH:$AH)+доп_клиенты!CW12</f>
        <v>0</v>
      </c>
      <c r="CX67" s="188">
        <f>SUMIF('Расчёт (кг)'!$A:$A,CX$58,'Расчёт (кг)'!$AH:$AH)+доп_клиенты!CX12</f>
        <v>0</v>
      </c>
      <c r="CY67" s="188">
        <f>SUMIF('Расчёт (кг)'!$A:$A,CY$58,'Расчёт (кг)'!$AH:$AH)+доп_клиенты!CY12</f>
        <v>0</v>
      </c>
      <c r="CZ67" s="188">
        <f>SUMIF('Расчёт (кг)'!$A:$A,CZ$58,'Расчёт (кг)'!$AH:$AH)+доп_клиенты!CZ12</f>
        <v>0</v>
      </c>
      <c r="DA67" s="188">
        <f>SUMIF('Расчёт (кг)'!$A:$A,DA$58,'Расчёт (кг)'!$AH:$AH)+доп_клиенты!DA12</f>
        <v>0</v>
      </c>
      <c r="DB67" s="188">
        <f>SUMIF('Расчёт (кг)'!$A:$A,DB$58,'Расчёт (кг)'!$AH:$AH)+доп_клиенты!DB12</f>
        <v>0</v>
      </c>
      <c r="DC67" s="188">
        <f>SUMIF('Расчёт (кг)'!$A:$A,DC$58,'Расчёт (кг)'!$AH:$AH)+доп_клиенты!DC12</f>
        <v>0</v>
      </c>
      <c r="DD67" s="188">
        <f>SUMIF('Расчёт (кг)'!$A:$A,DD$58,'Расчёт (кг)'!$AH:$AH)+доп_клиенты!DD12</f>
        <v>0</v>
      </c>
      <c r="DE67" s="188">
        <f>SUMIF('Расчёт (кг)'!$A:$A,DE$58,'Расчёт (кг)'!$AH:$AH)+доп_клиенты!DE12</f>
        <v>0</v>
      </c>
      <c r="DF67" s="188">
        <f>SUMIF('Расчёт (кг)'!$A:$A,DF$58,'Расчёт (кг)'!$AH:$AH)+доп_клиенты!DF12</f>
        <v>0</v>
      </c>
      <c r="DG67" s="188">
        <f>SUMIF('Расчёт (кг)'!$A:$A,DG$58,'Расчёт (кг)'!$AH:$AH)+доп_клиенты!DG12</f>
        <v>0</v>
      </c>
      <c r="DH67" s="188">
        <f>SUMIF('Расчёт (кг)'!$A:$A,DH$58,'Расчёт (кг)'!$AH:$AH)+доп_клиенты!DH12</f>
        <v>0</v>
      </c>
      <c r="DI67" s="188">
        <f>SUMIF('Расчёт (кг)'!$A:$A,DI$58,'Расчёт (кг)'!$AH:$AH)+доп_клиенты!DI12</f>
        <v>0</v>
      </c>
      <c r="DJ67" s="188">
        <f>SUMIF('Расчёт (кг)'!$A:$A,DJ$58,'Расчёт (кг)'!$AH:$AH)+доп_клиенты!DJ12</f>
        <v>0</v>
      </c>
      <c r="DK67" s="188">
        <f>SUMIF('Расчёт (кг)'!$A:$A,DK$58,'Расчёт (кг)'!$AH:$AH)+доп_клиенты!DK12</f>
        <v>0</v>
      </c>
      <c r="DL67" s="188">
        <f>SUMIF('Расчёт (кг)'!$A:$A,DL$58,'Расчёт (кг)'!$AH:$AH)+доп_клиенты!DL12</f>
        <v>0</v>
      </c>
      <c r="DM67" s="188">
        <f>SUMIF('Расчёт (кг)'!$A:$A,DM$58,'Расчёт (кг)'!$AH:$AH)+доп_клиенты!DM12</f>
        <v>0</v>
      </c>
      <c r="DN67" s="188">
        <f>SUMIF('Расчёт (кг)'!$A:$A,DN$58,'Расчёт (кг)'!$AH:$AH)+доп_клиенты!DN12</f>
        <v>0</v>
      </c>
      <c r="DO67" s="188">
        <f>SUMIF('Расчёт (кг)'!$A:$A,DO$58,'Расчёт (кг)'!$AH:$AH)+доп_клиенты!DO12</f>
        <v>0</v>
      </c>
      <c r="DP67" s="188">
        <f>SUMIF('Расчёт (кг)'!$A:$A,DP$58,'Расчёт (кг)'!$AH:$AH)+доп_клиенты!DP12</f>
        <v>0</v>
      </c>
      <c r="DQ67" s="188">
        <f>SUMIF('Расчёт (кг)'!$A:$A,DQ$58,'Расчёт (кг)'!$AH:$AH)+доп_клиенты!DQ12</f>
        <v>0</v>
      </c>
      <c r="DR67" s="188">
        <f>SUMIF('Расчёт (кг)'!$A:$A,DR$58,'Расчёт (кг)'!$AH:$AH)+доп_клиенты!DR12</f>
        <v>0</v>
      </c>
    </row>
    <row r="68" spans="1:122">
      <c r="A68" s="82" t="s">
        <v>115</v>
      </c>
      <c r="B68" s="82" t="s">
        <v>112</v>
      </c>
      <c r="C68" s="188" t="e">
        <f>INDEX(Тарифы!$1:$1048576,MATCH($A68,Тарифы!$A:$A,0),MATCH(VLOOKUP(C$58,'Расчёт (кг)'!$A:$D,3,0),Тарифы!$2:$2,0))*C67</f>
        <v>#N/A</v>
      </c>
      <c r="D68" s="188" t="e">
        <f>INDEX(Тарифы!$1:$1048576,MATCH($A68,Тарифы!$A:$A,0),MATCH(VLOOKUP(D$58,'Расчёт (кг)'!$A:$D,3,0),Тарифы!$2:$2,0))*D67</f>
        <v>#N/A</v>
      </c>
      <c r="E68" s="188" t="e">
        <f>INDEX(Тарифы!$1:$1048576,MATCH($A68,Тарифы!$A:$A,0),MATCH(VLOOKUP(E$58,'Расчёт (кг)'!$A:$D,3,0),Тарифы!$2:$2,0))*E67</f>
        <v>#N/A</v>
      </c>
      <c r="F68" s="188" t="e">
        <f>INDEX(Тарифы!$1:$1048576,MATCH($A68,Тарифы!$A:$A,0),MATCH(VLOOKUP(F$58,'Расчёт (кг)'!$A:$D,3,0),Тарифы!$2:$2,0))*F67</f>
        <v>#N/A</v>
      </c>
      <c r="G68" s="188" t="e">
        <f>INDEX(Тарифы!$1:$1048576,MATCH($A68,Тарифы!$A:$A,0),MATCH(VLOOKUP(G$58,'Расчёт (кг)'!$A:$D,3,0),Тарифы!$2:$2,0))*G67</f>
        <v>#N/A</v>
      </c>
      <c r="H68" s="188" t="e">
        <f>INDEX(Тарифы!$1:$1048576,MATCH($A68,Тарифы!$A:$A,0),MATCH(VLOOKUP(H$58,'Расчёт (кг)'!$A:$D,3,0),Тарифы!$2:$2,0))*H67</f>
        <v>#N/A</v>
      </c>
      <c r="I68" s="188" t="e">
        <f>INDEX(Тарифы!$1:$1048576,MATCH($A68,Тарифы!$A:$A,0),MATCH(VLOOKUP(I$58,'Расчёт (кг)'!$A:$D,3,0),Тарифы!$2:$2,0))*I67</f>
        <v>#N/A</v>
      </c>
      <c r="J68" s="188" t="e">
        <f>INDEX(Тарифы!$1:$1048576,MATCH($A68,Тарифы!$A:$A,0),MATCH(VLOOKUP(J$58,'Расчёт (кг)'!$A:$D,3,0),Тарифы!$2:$2,0))*J67</f>
        <v>#N/A</v>
      </c>
      <c r="K68" s="188" t="e">
        <f>INDEX(Тарифы!$1:$1048576,MATCH($A68,Тарифы!$A:$A,0),MATCH(VLOOKUP(K$58,'Расчёт (кг)'!$A:$D,3,0),Тарифы!$2:$2,0))*K67</f>
        <v>#N/A</v>
      </c>
      <c r="L68" s="188" t="e">
        <f>INDEX(Тарифы!$1:$1048576,MATCH($A68,Тарифы!$A:$A,0),MATCH(VLOOKUP(L$58,'Расчёт (кг)'!$A:$D,3,0),Тарифы!$2:$2,0))*L67</f>
        <v>#N/A</v>
      </c>
      <c r="M68" s="188" t="e">
        <f>INDEX(Тарифы!$1:$1048576,MATCH($A68,Тарифы!$A:$A,0),MATCH(VLOOKUP(M$58,'Расчёт (кг)'!$A:$D,3,0),Тарифы!$2:$2,0))*M67</f>
        <v>#N/A</v>
      </c>
      <c r="N68" s="188" t="e">
        <f>INDEX(Тарифы!$1:$1048576,MATCH($A68,Тарифы!$A:$A,0),MATCH(VLOOKUP(N$58,'Расчёт (кг)'!$A:$D,3,0),Тарифы!$2:$2,0))*N67</f>
        <v>#N/A</v>
      </c>
      <c r="O68" s="188" t="e">
        <f>INDEX(Тарифы!$1:$1048576,MATCH($A68,Тарифы!$A:$A,0),MATCH(VLOOKUP(O$58,'Расчёт (кг)'!$A:$D,3,0),Тарифы!$2:$2,0))*O67</f>
        <v>#N/A</v>
      </c>
      <c r="P68" s="188" t="e">
        <f>INDEX(Тарифы!$1:$1048576,MATCH($A68,Тарифы!$A:$A,0),MATCH(VLOOKUP(P$58,'Расчёт (кг)'!$A:$D,3,0),Тарифы!$2:$2,0))*P67</f>
        <v>#N/A</v>
      </c>
      <c r="Q68" s="188" t="e">
        <f>INDEX(Тарифы!$1:$1048576,MATCH($A68,Тарифы!$A:$A,0),MATCH(VLOOKUP(Q$58,'Расчёт (кг)'!$A:$D,3,0),Тарифы!$2:$2,0))*Q67</f>
        <v>#N/A</v>
      </c>
      <c r="R68" s="188" t="e">
        <f>INDEX(Тарифы!$1:$1048576,MATCH($A68,Тарифы!$A:$A,0),MATCH(VLOOKUP(R$58,'Расчёт (кг)'!$A:$D,3,0),Тарифы!$2:$2,0))*R67</f>
        <v>#N/A</v>
      </c>
      <c r="S68" s="188" t="e">
        <f>INDEX(Тарифы!$1:$1048576,MATCH($A68,Тарифы!$A:$A,0),MATCH(VLOOKUP(S$58,'Расчёт (кг)'!$A:$D,3,0),Тарифы!$2:$2,0))*S67</f>
        <v>#N/A</v>
      </c>
      <c r="T68" s="188" t="e">
        <f>INDEX(Тарифы!$1:$1048576,MATCH($A68,Тарифы!$A:$A,0),MATCH(VLOOKUP(T$58,'Расчёт (кг)'!$A:$D,3,0),Тарифы!$2:$2,0))*T67</f>
        <v>#N/A</v>
      </c>
      <c r="U68" s="188" t="e">
        <f>INDEX(Тарифы!$1:$1048576,MATCH($A68,Тарифы!$A:$A,0),MATCH(VLOOKUP(U$58,'Расчёт (кг)'!$A:$D,3,0),Тарифы!$2:$2,0))*U67</f>
        <v>#N/A</v>
      </c>
      <c r="V68" s="188" t="e">
        <f>INDEX(Тарифы!$1:$1048576,MATCH($A68,Тарифы!$A:$A,0),MATCH(VLOOKUP(V$58,'Расчёт (кг)'!$A:$D,3,0),Тарифы!$2:$2,0))*V67</f>
        <v>#N/A</v>
      </c>
      <c r="W68" s="188" t="e">
        <f>INDEX(Тарифы!$1:$1048576,MATCH($A68,Тарифы!$A:$A,0),MATCH(VLOOKUP(W$58,'Расчёт (кг)'!$A:$D,3,0),Тарифы!$2:$2,0))*W67</f>
        <v>#N/A</v>
      </c>
      <c r="X68" s="188" t="e">
        <f>INDEX(Тарифы!$1:$1048576,MATCH($A68,Тарифы!$A:$A,0),MATCH(VLOOKUP(X$58,'Расчёт (кг)'!$A:$D,3,0),Тарифы!$2:$2,0))*X67</f>
        <v>#N/A</v>
      </c>
      <c r="Y68" s="188" t="e">
        <f>INDEX(Тарифы!$1:$1048576,MATCH($A68,Тарифы!$A:$A,0),MATCH(VLOOKUP(Y$58,'Расчёт (кг)'!$A:$D,3,0),Тарифы!$2:$2,0))*Y67</f>
        <v>#N/A</v>
      </c>
      <c r="Z68" s="188" t="e">
        <f>INDEX(Тарифы!$1:$1048576,MATCH($A68,Тарифы!$A:$A,0),MATCH(VLOOKUP(Z$58,'Расчёт (кг)'!$A:$D,3,0),Тарифы!$2:$2,0))*Z67</f>
        <v>#N/A</v>
      </c>
      <c r="AA68" s="188" t="e">
        <f>INDEX(Тарифы!$1:$1048576,MATCH($A68,Тарифы!$A:$A,0),MATCH(VLOOKUP(AA$58,'Расчёт (кг)'!$A:$D,3,0),Тарифы!$2:$2,0))*AA67</f>
        <v>#N/A</v>
      </c>
      <c r="AB68" s="188" t="e">
        <f>INDEX(Тарифы!$1:$1048576,MATCH($A68,Тарифы!$A:$A,0),MATCH(VLOOKUP(AB$58,'Расчёт (кг)'!$A:$D,3,0),Тарифы!$2:$2,0))*AB67</f>
        <v>#N/A</v>
      </c>
      <c r="AC68" s="188" t="e">
        <f>INDEX(Тарифы!$1:$1048576,MATCH($A68,Тарифы!$A:$A,0),MATCH(VLOOKUP(AC$58,'Расчёт (кг)'!$A:$D,3,0),Тарифы!$2:$2,0))*AC67</f>
        <v>#N/A</v>
      </c>
      <c r="AD68" s="188" t="e">
        <f>INDEX(Тарифы!$1:$1048576,MATCH($A68,Тарифы!$A:$A,0),MATCH(VLOOKUP(AD$58,'Расчёт (кг)'!$A:$D,3,0),Тарифы!$2:$2,0))*AD67</f>
        <v>#N/A</v>
      </c>
      <c r="AE68" s="188" t="e">
        <f>INDEX(Тарифы!$1:$1048576,MATCH($A68,Тарифы!$A:$A,0),MATCH(VLOOKUP(AE$58,'Расчёт (кг)'!$A:$D,3,0),Тарифы!$2:$2,0))*AE67</f>
        <v>#N/A</v>
      </c>
      <c r="AF68" s="188" t="e">
        <f>INDEX(Тарифы!$1:$1048576,MATCH($A68,Тарифы!$A:$A,0),MATCH(VLOOKUP(AF$58,'Расчёт (кг)'!$A:$D,3,0),Тарифы!$2:$2,0))*AF67</f>
        <v>#N/A</v>
      </c>
      <c r="AG68" s="188" t="e">
        <f>INDEX(Тарифы!$1:$1048576,MATCH($A68,Тарифы!$A:$A,0),MATCH(VLOOKUP(AG$58,'Расчёт (кг)'!$A:$D,3,0),Тарифы!$2:$2,0))*AG67</f>
        <v>#N/A</v>
      </c>
      <c r="AH68" s="188" t="e">
        <f>INDEX(Тарифы!$1:$1048576,MATCH($A68,Тарифы!$A:$A,0),MATCH(VLOOKUP(AH$58,'Расчёт (кг)'!$A:$D,3,0),Тарифы!$2:$2,0))*AH67</f>
        <v>#N/A</v>
      </c>
      <c r="AI68" s="188" t="e">
        <f>INDEX(Тарифы!$1:$1048576,MATCH($A68,Тарифы!$A:$A,0),MATCH(VLOOKUP(AI$58,'Расчёт (кг)'!$A:$D,3,0),Тарифы!$2:$2,0))*AI67</f>
        <v>#N/A</v>
      </c>
      <c r="AJ68" s="188" t="e">
        <f>INDEX(Тарифы!$1:$1048576,MATCH($A68,Тарифы!$A:$A,0),MATCH(VLOOKUP(AJ$58,'Расчёт (кг)'!$A:$D,3,0),Тарифы!$2:$2,0))*AJ67</f>
        <v>#N/A</v>
      </c>
      <c r="AK68" s="188" t="e">
        <f>INDEX(Тарифы!$1:$1048576,MATCH($A68,Тарифы!$A:$A,0),MATCH(VLOOKUP(AK$58,'Расчёт (кг)'!$A:$D,3,0),Тарифы!$2:$2,0))*AK67</f>
        <v>#N/A</v>
      </c>
      <c r="AL68" s="188" t="e">
        <f>INDEX(Тарифы!$1:$1048576,MATCH($A68,Тарифы!$A:$A,0),MATCH(VLOOKUP(AL$58,'Расчёт (кг)'!$A:$D,3,0),Тарифы!$2:$2,0))*AL67</f>
        <v>#N/A</v>
      </c>
      <c r="AM68" s="188" t="e">
        <f>INDEX(Тарифы!$1:$1048576,MATCH($A68,Тарифы!$A:$A,0),MATCH(VLOOKUP(AM$58,'Расчёт (кг)'!$A:$D,3,0),Тарифы!$2:$2,0))*AM67</f>
        <v>#N/A</v>
      </c>
      <c r="AN68" s="188" t="e">
        <f>INDEX(Тарифы!$1:$1048576,MATCH($A68,Тарифы!$A:$A,0),MATCH(VLOOKUP(AN$58,'Расчёт (кг)'!$A:$D,3,0),Тарифы!$2:$2,0))*AN67</f>
        <v>#N/A</v>
      </c>
      <c r="AO68" s="188" t="e">
        <f>INDEX(Тарифы!$1:$1048576,MATCH($A68,Тарифы!$A:$A,0),MATCH(VLOOKUP(AO$58,'Расчёт (кг)'!$A:$D,3,0),Тарифы!$2:$2,0))*AO67</f>
        <v>#N/A</v>
      </c>
      <c r="AP68" s="188" t="e">
        <f>INDEX(Тарифы!$1:$1048576,MATCH($A68,Тарифы!$A:$A,0),MATCH(VLOOKUP(AP$58,'Расчёт (кг)'!$A:$D,3,0),Тарифы!$2:$2,0))*AP67</f>
        <v>#N/A</v>
      </c>
      <c r="AQ68" s="188" t="e">
        <f>INDEX(Тарифы!$1:$1048576,MATCH($A68,Тарифы!$A:$A,0),MATCH(VLOOKUP(AQ$58,'Расчёт (кг)'!$A:$D,3,0),Тарифы!$2:$2,0))*AQ67</f>
        <v>#N/A</v>
      </c>
      <c r="AR68" s="188" t="e">
        <f>INDEX(Тарифы!$1:$1048576,MATCH($A68,Тарифы!$A:$A,0),MATCH(VLOOKUP(AR$58,'Расчёт (кг)'!$A:$D,3,0),Тарифы!$2:$2,0))*AR67</f>
        <v>#N/A</v>
      </c>
      <c r="AS68" s="188" t="e">
        <f>INDEX(Тарифы!$1:$1048576,MATCH($A68,Тарифы!$A:$A,0),MATCH(VLOOKUP(AS$58,'Расчёт (кг)'!$A:$D,3,0),Тарифы!$2:$2,0))*AS67</f>
        <v>#N/A</v>
      </c>
      <c r="AT68" s="188" t="e">
        <f>INDEX(Тарифы!$1:$1048576,MATCH($A68,Тарифы!$A:$A,0),MATCH(VLOOKUP(AT$58,'Расчёт (кг)'!$A:$D,3,0),Тарифы!$2:$2,0))*AT67</f>
        <v>#N/A</v>
      </c>
      <c r="AU68" s="188" t="e">
        <f>INDEX(Тарифы!$1:$1048576,MATCH($A68,Тарифы!$A:$A,0),MATCH(VLOOKUP(AU$58,'Расчёт (кг)'!$A:$D,3,0),Тарифы!$2:$2,0))*AU67</f>
        <v>#N/A</v>
      </c>
      <c r="AV68" s="188" t="e">
        <f>INDEX(Тарифы!$1:$1048576,MATCH($A68,Тарифы!$A:$A,0),MATCH(VLOOKUP(AV$58,'Расчёт (кг)'!$A:$D,3,0),Тарифы!$2:$2,0))*AV67</f>
        <v>#N/A</v>
      </c>
      <c r="AW68" s="188" t="e">
        <f>INDEX(Тарифы!$1:$1048576,MATCH($A68,Тарифы!$A:$A,0),MATCH(VLOOKUP(AW$58,'Расчёт (кг)'!$A:$D,3,0),Тарифы!$2:$2,0))*AW67</f>
        <v>#N/A</v>
      </c>
      <c r="AX68" s="188" t="e">
        <f>INDEX(Тарифы!$1:$1048576,MATCH($A68,Тарифы!$A:$A,0),MATCH(VLOOKUP(AX$58,'Расчёт (кг)'!$A:$D,3,0),Тарифы!$2:$2,0))*AX67</f>
        <v>#N/A</v>
      </c>
      <c r="AY68" s="188" t="e">
        <f>INDEX(Тарифы!$1:$1048576,MATCH($A68,Тарифы!$A:$A,0),MATCH(VLOOKUP(AY$58,'Расчёт (кг)'!$A:$D,3,0),Тарифы!$2:$2,0))*AY67</f>
        <v>#N/A</v>
      </c>
      <c r="AZ68" s="188" t="e">
        <f>INDEX(Тарифы!$1:$1048576,MATCH($A68,Тарифы!$A:$A,0),MATCH(VLOOKUP(AZ$58,'Расчёт (кг)'!$A:$D,3,0),Тарифы!$2:$2,0))*AZ67</f>
        <v>#N/A</v>
      </c>
      <c r="BA68" s="188" t="e">
        <f>INDEX(Тарифы!$1:$1048576,MATCH($A68,Тарифы!$A:$A,0),MATCH(VLOOKUP(BA$58,'Расчёт (кг)'!$A:$D,3,0),Тарифы!$2:$2,0))*BA67</f>
        <v>#N/A</v>
      </c>
      <c r="BB68" s="188" t="e">
        <f>INDEX(Тарифы!$1:$1048576,MATCH($A68,Тарифы!$A:$A,0),MATCH(VLOOKUP(BB$58,'Расчёт (кг)'!$A:$D,3,0),Тарифы!$2:$2,0))*BB67</f>
        <v>#N/A</v>
      </c>
      <c r="BC68" s="188" t="e">
        <f>INDEX(Тарифы!$1:$1048576,MATCH($A68,Тарифы!$A:$A,0),MATCH(VLOOKUP(BC$58,'Расчёт (кг)'!$A:$D,3,0),Тарифы!$2:$2,0))*BC67</f>
        <v>#N/A</v>
      </c>
      <c r="BD68" s="188" t="e">
        <f>INDEX(Тарифы!$1:$1048576,MATCH($A68,Тарифы!$A:$A,0),MATCH(VLOOKUP(BD$58,'Расчёт (кг)'!$A:$D,3,0),Тарифы!$2:$2,0))*BD67</f>
        <v>#N/A</v>
      </c>
      <c r="BE68" s="188" t="e">
        <f>INDEX(Тарифы!$1:$1048576,MATCH($A68,Тарифы!$A:$A,0),MATCH(VLOOKUP(BE$58,'Расчёт (кг)'!$A:$D,3,0),Тарифы!$2:$2,0))*BE67</f>
        <v>#N/A</v>
      </c>
      <c r="BF68" s="188" t="e">
        <f>INDEX(Тарифы!$1:$1048576,MATCH($A68,Тарифы!$A:$A,0),MATCH(VLOOKUP(BF$58,'Расчёт (кг)'!$A:$D,3,0),Тарифы!$2:$2,0))*BF67</f>
        <v>#N/A</v>
      </c>
      <c r="BG68" s="188" t="e">
        <f>INDEX(Тарифы!$1:$1048576,MATCH($A68,Тарифы!$A:$A,0),MATCH(VLOOKUP(BG$58,'Расчёт (кг)'!$A:$D,3,0),Тарифы!$2:$2,0))*BG67</f>
        <v>#N/A</v>
      </c>
      <c r="BH68" s="188" t="e">
        <f>INDEX(Тарифы!$1:$1048576,MATCH($A68,Тарифы!$A:$A,0),MATCH(VLOOKUP(BH$58,'Расчёт (кг)'!$A:$D,3,0),Тарифы!$2:$2,0))*BH67</f>
        <v>#N/A</v>
      </c>
      <c r="BI68" s="188" t="e">
        <f>INDEX(Тарифы!$1:$1048576,MATCH($A68,Тарифы!$A:$A,0),MATCH(VLOOKUP(BI$58,'Расчёт (кг)'!$A:$D,3,0),Тарифы!$2:$2,0))*BI67</f>
        <v>#N/A</v>
      </c>
      <c r="BJ68" s="188" t="e">
        <f>INDEX(Тарифы!$1:$1048576,MATCH($A68,Тарифы!$A:$A,0),MATCH(VLOOKUP(BJ$58,'Расчёт (кг)'!$A:$D,3,0),Тарифы!$2:$2,0))*BJ67</f>
        <v>#N/A</v>
      </c>
      <c r="BK68" s="188" t="e">
        <f>INDEX(Тарифы!$1:$1048576,MATCH($A68,Тарифы!$A:$A,0),MATCH(VLOOKUP(BK$58,'Расчёт (кг)'!$A:$D,3,0),Тарифы!$2:$2,0))*BK67</f>
        <v>#N/A</v>
      </c>
      <c r="BL68" s="188" t="e">
        <f>INDEX(Тарифы!$1:$1048576,MATCH($A68,Тарифы!$A:$A,0),MATCH(VLOOKUP(BL$58,'Расчёт (кг)'!$A:$D,3,0),Тарифы!$2:$2,0))*BL67</f>
        <v>#N/A</v>
      </c>
      <c r="BM68" s="188" t="e">
        <f>INDEX(Тарифы!$1:$1048576,MATCH($A68,Тарифы!$A:$A,0),MATCH(VLOOKUP(BM$58,'Расчёт (кг)'!$A:$D,3,0),Тарифы!$2:$2,0))*BM67</f>
        <v>#N/A</v>
      </c>
      <c r="BN68" s="188" t="e">
        <f>INDEX(Тарифы!$1:$1048576,MATCH($A68,Тарифы!$A:$A,0),MATCH(VLOOKUP(BN$58,'Расчёт (кг)'!$A:$D,3,0),Тарифы!$2:$2,0))*BN67</f>
        <v>#N/A</v>
      </c>
      <c r="BO68" s="188" t="e">
        <f>INDEX(Тарифы!$1:$1048576,MATCH($A68,Тарифы!$A:$A,0),MATCH(VLOOKUP(BO$58,'Расчёт (кг)'!$A:$D,3,0),Тарифы!$2:$2,0))*BO67</f>
        <v>#N/A</v>
      </c>
      <c r="BP68" s="188" t="e">
        <f>INDEX(Тарифы!$1:$1048576,MATCH($A68,Тарифы!$A:$A,0),MATCH(VLOOKUP(BP$58,'Расчёт (кг)'!$A:$D,3,0),Тарифы!$2:$2,0))*BP67</f>
        <v>#N/A</v>
      </c>
      <c r="BQ68" s="188" t="e">
        <f>INDEX(Тарифы!$1:$1048576,MATCH($A68,Тарифы!$A:$A,0),MATCH(VLOOKUP(BQ$58,'Расчёт (кг)'!$A:$D,3,0),Тарифы!$2:$2,0))*BQ67</f>
        <v>#N/A</v>
      </c>
      <c r="BR68" s="188" t="e">
        <f>INDEX(Тарифы!$1:$1048576,MATCH($A68,Тарифы!$A:$A,0),MATCH(VLOOKUP(BR$58,'Расчёт (кг)'!$A:$D,3,0),Тарифы!$2:$2,0))*BR67</f>
        <v>#N/A</v>
      </c>
      <c r="BS68" s="188" t="e">
        <f>INDEX(Тарифы!$1:$1048576,MATCH($A68,Тарифы!$A:$A,0),MATCH(VLOOKUP(BS$58,'Расчёт (кг)'!$A:$D,3,0),Тарифы!$2:$2,0))*BS67</f>
        <v>#N/A</v>
      </c>
      <c r="BT68" s="188" t="e">
        <f>INDEX(Тарифы!$1:$1048576,MATCH($A68,Тарифы!$A:$A,0),MATCH(VLOOKUP(BT$58,'Расчёт (кг)'!$A:$D,3,0),Тарифы!$2:$2,0))*BT67</f>
        <v>#N/A</v>
      </c>
      <c r="BU68" s="188" t="e">
        <f>INDEX(Тарифы!$1:$1048576,MATCH($A68,Тарифы!$A:$A,0),MATCH(VLOOKUP(BU$58,'Расчёт (кг)'!$A:$D,3,0),Тарифы!$2:$2,0))*BU67</f>
        <v>#N/A</v>
      </c>
      <c r="BV68" s="188" t="e">
        <f>INDEX(Тарифы!$1:$1048576,MATCH($A68,Тарифы!$A:$A,0),MATCH(VLOOKUP(BV$58,'Расчёт (кг)'!$A:$D,3,0),Тарифы!$2:$2,0))*BV67</f>
        <v>#N/A</v>
      </c>
      <c r="BW68" s="188" t="e">
        <f>INDEX(Тарифы!$1:$1048576,MATCH($A68,Тарифы!$A:$A,0),MATCH(VLOOKUP(BW$58,'Расчёт (кг)'!$A:$D,3,0),Тарифы!$2:$2,0))*BW67</f>
        <v>#N/A</v>
      </c>
      <c r="BX68" s="188" t="e">
        <f>INDEX(Тарифы!$1:$1048576,MATCH($A68,Тарифы!$A:$A,0),MATCH(VLOOKUP(BX$58,'Расчёт (кг)'!$A:$D,3,0),Тарифы!$2:$2,0))*BX67</f>
        <v>#N/A</v>
      </c>
      <c r="BY68" s="188" t="e">
        <f>INDEX(Тарифы!$1:$1048576,MATCH($A68,Тарифы!$A:$A,0),MATCH(VLOOKUP(BY$58,'Расчёт (кг)'!$A:$D,3,0),Тарифы!$2:$2,0))*BY67</f>
        <v>#N/A</v>
      </c>
      <c r="BZ68" s="188" t="e">
        <f>INDEX(Тарифы!$1:$1048576,MATCH($A68,Тарифы!$A:$A,0),MATCH(VLOOKUP(BZ$58,'Расчёт (кг)'!$A:$D,3,0),Тарифы!$2:$2,0))*BZ67</f>
        <v>#N/A</v>
      </c>
      <c r="CA68" s="188" t="e">
        <f>INDEX(Тарифы!$1:$1048576,MATCH($A68,Тарифы!$A:$A,0),MATCH(VLOOKUP(CA$58,'Расчёт (кг)'!$A:$D,3,0),Тарифы!$2:$2,0))*CA67</f>
        <v>#N/A</v>
      </c>
      <c r="CB68" s="188" t="e">
        <f>INDEX(Тарифы!$1:$1048576,MATCH($A68,Тарифы!$A:$A,0),MATCH(VLOOKUP(CB$58,'Расчёт (кг)'!$A:$D,3,0),Тарифы!$2:$2,0))*CB67</f>
        <v>#N/A</v>
      </c>
      <c r="CC68" s="188" t="e">
        <f>INDEX(Тарифы!$1:$1048576,MATCH($A68,Тарифы!$A:$A,0),MATCH(VLOOKUP(CC$58,'Расчёт (кг)'!$A:$D,3,0),Тарифы!$2:$2,0))*CC67</f>
        <v>#N/A</v>
      </c>
      <c r="CD68" s="188" t="e">
        <f>INDEX(Тарифы!$1:$1048576,MATCH($A68,Тарифы!$A:$A,0),MATCH(VLOOKUP(CD$58,'Расчёт (кг)'!$A:$D,3,0),Тарифы!$2:$2,0))*CD67</f>
        <v>#N/A</v>
      </c>
      <c r="CE68" s="188" t="e">
        <f>INDEX(Тарифы!$1:$1048576,MATCH($A68,Тарифы!$A:$A,0),MATCH(VLOOKUP(CE$58,'Расчёт (кг)'!$A:$D,3,0),Тарифы!$2:$2,0))*CE67</f>
        <v>#N/A</v>
      </c>
      <c r="CF68" s="188" t="e">
        <f>INDEX(Тарифы!$1:$1048576,MATCH($A68,Тарифы!$A:$A,0),MATCH(VLOOKUP(CF$58,'Расчёт (кг)'!$A:$D,3,0),Тарифы!$2:$2,0))*CF67</f>
        <v>#N/A</v>
      </c>
      <c r="CG68" s="188" t="e">
        <f>INDEX(Тарифы!$1:$1048576,MATCH($A68,Тарифы!$A:$A,0),MATCH(VLOOKUP(CG$58,'Расчёт (кг)'!$A:$D,3,0),Тарифы!$2:$2,0))*CG67</f>
        <v>#N/A</v>
      </c>
      <c r="CH68" s="188" t="e">
        <f>INDEX(Тарифы!$1:$1048576,MATCH($A68,Тарифы!$A:$A,0),MATCH(VLOOKUP(CH$58,'Расчёт (кг)'!$A:$D,3,0),Тарифы!$2:$2,0))*CH67</f>
        <v>#N/A</v>
      </c>
      <c r="CI68" s="188" t="e">
        <f>INDEX(Тарифы!$1:$1048576,MATCH($A68,Тарифы!$A:$A,0),MATCH(VLOOKUP(CI$58,'Расчёт (кг)'!$A:$D,3,0),Тарифы!$2:$2,0))*CI67</f>
        <v>#N/A</v>
      </c>
      <c r="CJ68" s="188" t="e">
        <f>INDEX(Тарифы!$1:$1048576,MATCH($A68,Тарифы!$A:$A,0),MATCH(VLOOKUP(CJ$58,'Расчёт (кг)'!$A:$D,3,0),Тарифы!$2:$2,0))*CJ67</f>
        <v>#N/A</v>
      </c>
      <c r="CK68" s="188" t="e">
        <f>INDEX(Тарифы!$1:$1048576,MATCH($A68,Тарифы!$A:$A,0),MATCH(VLOOKUP(CK$58,'Расчёт (кг)'!$A:$D,3,0),Тарифы!$2:$2,0))*CK67</f>
        <v>#N/A</v>
      </c>
      <c r="CL68" s="188" t="e">
        <f>INDEX(Тарифы!$1:$1048576,MATCH($A68,Тарифы!$A:$A,0),MATCH(VLOOKUP(CL$58,'Расчёт (кг)'!$A:$D,3,0),Тарифы!$2:$2,0))*CL67</f>
        <v>#N/A</v>
      </c>
      <c r="CM68" s="188" t="e">
        <f>INDEX(Тарифы!$1:$1048576,MATCH($A68,Тарифы!$A:$A,0),MATCH(VLOOKUP(CM$58,'Расчёт (кг)'!$A:$D,3,0),Тарифы!$2:$2,0))*CM67</f>
        <v>#N/A</v>
      </c>
      <c r="CN68" s="188" t="e">
        <f>INDEX(Тарифы!$1:$1048576,MATCH($A68,Тарифы!$A:$A,0),MATCH(VLOOKUP(CN$58,'Расчёт (кг)'!$A:$D,3,0),Тарифы!$2:$2,0))*CN67</f>
        <v>#N/A</v>
      </c>
      <c r="CO68" s="188" t="e">
        <f>INDEX(Тарифы!$1:$1048576,MATCH($A68,Тарифы!$A:$A,0),MATCH(VLOOKUP(CO$58,'Расчёт (кг)'!$A:$D,3,0),Тарифы!$2:$2,0))*CO67</f>
        <v>#N/A</v>
      </c>
      <c r="CP68" s="188" t="e">
        <f>INDEX(Тарифы!$1:$1048576,MATCH($A68,Тарифы!$A:$A,0),MATCH(VLOOKUP(CP$58,'Расчёт (кг)'!$A:$D,3,0),Тарифы!$2:$2,0))*CP67</f>
        <v>#N/A</v>
      </c>
      <c r="CQ68" s="188" t="e">
        <f>INDEX(Тарифы!$1:$1048576,MATCH($A68,Тарифы!$A:$A,0),MATCH(VLOOKUP(CQ$58,'Расчёт (кг)'!$A:$D,3,0),Тарифы!$2:$2,0))*CQ67</f>
        <v>#N/A</v>
      </c>
      <c r="CR68" s="188" t="e">
        <f>INDEX(Тарифы!$1:$1048576,MATCH($A68,Тарифы!$A:$A,0),MATCH(VLOOKUP(CR$58,'Расчёт (кг)'!$A:$D,3,0),Тарифы!$2:$2,0))*CR67</f>
        <v>#N/A</v>
      </c>
      <c r="CS68" s="188" t="e">
        <f>INDEX(Тарифы!$1:$1048576,MATCH($A68,Тарифы!$A:$A,0),MATCH(VLOOKUP(CS$58,'Расчёт (кг)'!$A:$D,3,0),Тарифы!$2:$2,0))*CS67</f>
        <v>#N/A</v>
      </c>
      <c r="CT68" s="188" t="e">
        <f>INDEX(Тарифы!$1:$1048576,MATCH($A68,Тарифы!$A:$A,0),MATCH(VLOOKUP(CT$58,'Расчёт (кг)'!$A:$D,3,0),Тарифы!$2:$2,0))*CT67</f>
        <v>#N/A</v>
      </c>
      <c r="CU68" s="188" t="e">
        <f>INDEX(Тарифы!$1:$1048576,MATCH($A68,Тарифы!$A:$A,0),MATCH(VLOOKUP(CU$58,'Расчёт (кг)'!$A:$D,3,0),Тарифы!$2:$2,0))*CU67</f>
        <v>#N/A</v>
      </c>
      <c r="CV68" s="188" t="e">
        <f>INDEX(Тарифы!$1:$1048576,MATCH($A68,Тарифы!$A:$A,0),MATCH(VLOOKUP(CV$58,'Расчёт (кг)'!$A:$D,3,0),Тарифы!$2:$2,0))*CV67</f>
        <v>#N/A</v>
      </c>
      <c r="CW68" s="188" t="e">
        <f>INDEX(Тарифы!$1:$1048576,MATCH($A68,Тарифы!$A:$A,0),MATCH(VLOOKUP(CW$58,'Расчёт (кг)'!$A:$D,3,0),Тарифы!$2:$2,0))*CW67</f>
        <v>#N/A</v>
      </c>
      <c r="CX68" s="188" t="e">
        <f>INDEX(Тарифы!$1:$1048576,MATCH($A68,Тарифы!$A:$A,0),MATCH(VLOOKUP(CX$58,'Расчёт (кг)'!$A:$D,3,0),Тарифы!$2:$2,0))*CX67</f>
        <v>#N/A</v>
      </c>
      <c r="CY68" s="188" t="e">
        <f>INDEX(Тарифы!$1:$1048576,MATCH($A68,Тарифы!$A:$A,0),MATCH(VLOOKUP(CY$58,'Расчёт (кг)'!$A:$D,3,0),Тарифы!$2:$2,0))*CY67</f>
        <v>#N/A</v>
      </c>
      <c r="CZ68" s="188" t="e">
        <f>INDEX(Тарифы!$1:$1048576,MATCH($A68,Тарифы!$A:$A,0),MATCH(VLOOKUP(CZ$58,'Расчёт (кг)'!$A:$D,3,0),Тарифы!$2:$2,0))*CZ67</f>
        <v>#N/A</v>
      </c>
      <c r="DA68" s="188" t="e">
        <f>INDEX(Тарифы!$1:$1048576,MATCH($A68,Тарифы!$A:$A,0),MATCH(VLOOKUP(DA$58,'Расчёт (кг)'!$A:$D,3,0),Тарифы!$2:$2,0))*DA67</f>
        <v>#N/A</v>
      </c>
      <c r="DB68" s="188" t="e">
        <f>INDEX(Тарифы!$1:$1048576,MATCH($A68,Тарифы!$A:$A,0),MATCH(VLOOKUP(DB$58,'Расчёт (кг)'!$A:$D,3,0),Тарифы!$2:$2,0))*DB67</f>
        <v>#N/A</v>
      </c>
      <c r="DC68" s="188" t="e">
        <f>INDEX(Тарифы!$1:$1048576,MATCH($A68,Тарифы!$A:$A,0),MATCH(VLOOKUP(DC$58,'Расчёт (кг)'!$A:$D,3,0),Тарифы!$2:$2,0))*DC67</f>
        <v>#N/A</v>
      </c>
      <c r="DD68" s="188" t="e">
        <f>INDEX(Тарифы!$1:$1048576,MATCH($A68,Тарифы!$A:$A,0),MATCH(VLOOKUP(DD$58,'Расчёт (кг)'!$A:$D,3,0),Тарифы!$2:$2,0))*DD67</f>
        <v>#N/A</v>
      </c>
      <c r="DE68" s="188" t="e">
        <f>INDEX(Тарифы!$1:$1048576,MATCH($A68,Тарифы!$A:$A,0),MATCH(VLOOKUP(DE$58,'Расчёт (кг)'!$A:$D,3,0),Тарифы!$2:$2,0))*DE67</f>
        <v>#N/A</v>
      </c>
      <c r="DF68" s="188" t="e">
        <f>INDEX(Тарифы!$1:$1048576,MATCH($A68,Тарифы!$A:$A,0),MATCH(VLOOKUP(DF$58,'Расчёт (кг)'!$A:$D,3,0),Тарифы!$2:$2,0))*DF67</f>
        <v>#N/A</v>
      </c>
      <c r="DG68" s="188" t="e">
        <f>INDEX(Тарифы!$1:$1048576,MATCH($A68,Тарифы!$A:$A,0),MATCH(VLOOKUP(DG$58,'Расчёт (кг)'!$A:$D,3,0),Тарифы!$2:$2,0))*DG67</f>
        <v>#N/A</v>
      </c>
      <c r="DH68" s="188" t="e">
        <f>INDEX(Тарифы!$1:$1048576,MATCH($A68,Тарифы!$A:$A,0),MATCH(VLOOKUP(DH$58,'Расчёт (кг)'!$A:$D,3,0),Тарифы!$2:$2,0))*DH67</f>
        <v>#N/A</v>
      </c>
      <c r="DI68" s="188" t="e">
        <f>INDEX(Тарифы!$1:$1048576,MATCH($A68,Тарифы!$A:$A,0),MATCH(VLOOKUP(DI$58,'Расчёт (кг)'!$A:$D,3,0),Тарифы!$2:$2,0))*DI67</f>
        <v>#N/A</v>
      </c>
      <c r="DJ68" s="188" t="e">
        <f>INDEX(Тарифы!$1:$1048576,MATCH($A68,Тарифы!$A:$A,0),MATCH(VLOOKUP(DJ$58,'Расчёт (кг)'!$A:$D,3,0),Тарифы!$2:$2,0))*DJ67</f>
        <v>#N/A</v>
      </c>
      <c r="DK68" s="188" t="e">
        <f>INDEX(Тарифы!$1:$1048576,MATCH($A68,Тарифы!$A:$A,0),MATCH(VLOOKUP(DK$58,'Расчёт (кг)'!$A:$D,3,0),Тарифы!$2:$2,0))*DK67</f>
        <v>#N/A</v>
      </c>
      <c r="DL68" s="188" t="e">
        <f>INDEX(Тарифы!$1:$1048576,MATCH($A68,Тарифы!$A:$A,0),MATCH(VLOOKUP(DL$58,'Расчёт (кг)'!$A:$D,3,0),Тарифы!$2:$2,0))*DL67</f>
        <v>#N/A</v>
      </c>
      <c r="DM68" s="188" t="e">
        <f>INDEX(Тарифы!$1:$1048576,MATCH($A68,Тарифы!$A:$A,0),MATCH(VLOOKUP(DM$58,'Расчёт (кг)'!$A:$D,3,0),Тарифы!$2:$2,0))*DM67</f>
        <v>#N/A</v>
      </c>
      <c r="DN68" s="188" t="e">
        <f>INDEX(Тарифы!$1:$1048576,MATCH($A68,Тарифы!$A:$A,0),MATCH(VLOOKUP(DN$58,'Расчёт (кг)'!$A:$D,3,0),Тарифы!$2:$2,0))*DN67</f>
        <v>#N/A</v>
      </c>
      <c r="DO68" s="188" t="e">
        <f>INDEX(Тарифы!$1:$1048576,MATCH($A68,Тарифы!$A:$A,0),MATCH(VLOOKUP(DO$58,'Расчёт (кг)'!$A:$D,3,0),Тарифы!$2:$2,0))*DO67</f>
        <v>#N/A</v>
      </c>
      <c r="DP68" s="188" t="e">
        <f>INDEX(Тарифы!$1:$1048576,MATCH($A68,Тарифы!$A:$A,0),MATCH(VLOOKUP(DP$58,'Расчёт (кг)'!$A:$D,3,0),Тарифы!$2:$2,0))*DP67</f>
        <v>#N/A</v>
      </c>
      <c r="DQ68" s="188" t="e">
        <f>INDEX(Тарифы!$1:$1048576,MATCH($A68,Тарифы!$A:$A,0),MATCH(VLOOKUP(DQ$58,'Расчёт (кг)'!$A:$D,3,0),Тарифы!$2:$2,0))*DQ67</f>
        <v>#N/A</v>
      </c>
      <c r="DR68" s="188" t="e">
        <f>INDEX(Тарифы!$1:$1048576,MATCH($A68,Тарифы!$A:$A,0),MATCH(VLOOKUP(DR$58,'Расчёт (кг)'!$A:$D,3,0),Тарифы!$2:$2,0))*DR67</f>
        <v>#N/A</v>
      </c>
    </row>
    <row r="69" spans="1:122">
      <c r="A69" s="82" t="s">
        <v>115</v>
      </c>
      <c r="B69" s="82" t="s">
        <v>113</v>
      </c>
      <c r="C69" s="188" t="e">
        <f ca="1">SUMIF('Расчёт (ТН)'!$A:$A,C$58,'Расчёт (ТН)'!$AH:$AH)+доп_клиенты!C14</f>
        <v>#N/A</v>
      </c>
      <c r="D69" s="188" t="e">
        <f ca="1">SUMIF('Расчёт (ТН)'!$A:$A,D$58,'Расчёт (ТН)'!$AH:$AH)+доп_клиенты!D14</f>
        <v>#N/A</v>
      </c>
      <c r="E69" s="188" t="e">
        <f ca="1">SUMIF('Расчёт (ТН)'!$A:$A,E$58,'Расчёт (ТН)'!$AH:$AH)+доп_клиенты!E14</f>
        <v>#N/A</v>
      </c>
      <c r="F69" s="188" t="e">
        <f ca="1">SUMIF('Расчёт (ТН)'!$A:$A,F$58,'Расчёт (ТН)'!$AH:$AH)+доп_клиенты!F14</f>
        <v>#N/A</v>
      </c>
      <c r="G69" s="188" t="e">
        <f ca="1">SUMIF('Расчёт (ТН)'!$A:$A,G$58,'Расчёт (ТН)'!$AH:$AH)+доп_клиенты!G14</f>
        <v>#N/A</v>
      </c>
      <c r="H69" s="188" t="e">
        <f ca="1">SUMIF('Расчёт (ТН)'!$A:$A,H$58,'Расчёт (ТН)'!$AH:$AH)+доп_клиенты!H14</f>
        <v>#N/A</v>
      </c>
      <c r="I69" s="188" t="e">
        <f ca="1">SUMIF('Расчёт (ТН)'!$A:$A,I$58,'Расчёт (ТН)'!$AH:$AH)+доп_клиенты!I14</f>
        <v>#N/A</v>
      </c>
      <c r="J69" s="188" t="e">
        <f ca="1">SUMIF('Расчёт (ТН)'!$A:$A,J$58,'Расчёт (ТН)'!$AH:$AH)+доп_клиенты!J14</f>
        <v>#N/A</v>
      </c>
      <c r="K69" s="188" t="e">
        <f ca="1">SUMIF('Расчёт (ТН)'!$A:$A,K$58,'Расчёт (ТН)'!$AH:$AH)+доп_клиенты!K14</f>
        <v>#N/A</v>
      </c>
      <c r="L69" s="188" t="e">
        <f ca="1">SUMIF('Расчёт (ТН)'!$A:$A,L$58,'Расчёт (ТН)'!$AH:$AH)+доп_клиенты!L14</f>
        <v>#N/A</v>
      </c>
      <c r="M69" s="188" t="e">
        <f ca="1">SUMIF('Расчёт (ТН)'!$A:$A,M$58,'Расчёт (ТН)'!$AH:$AH)+доп_клиенты!M14</f>
        <v>#N/A</v>
      </c>
      <c r="N69" s="188" t="e">
        <f ca="1">SUMIF('Расчёт (ТН)'!$A:$A,N$58,'Расчёт (ТН)'!$AH:$AH)+доп_клиенты!N14</f>
        <v>#N/A</v>
      </c>
      <c r="O69" s="188" t="e">
        <f ca="1">SUMIF('Расчёт (ТН)'!$A:$A,O$58,'Расчёт (ТН)'!$AH:$AH)+доп_клиенты!O14</f>
        <v>#N/A</v>
      </c>
      <c r="P69" s="188" t="e">
        <f ca="1">SUMIF('Расчёт (ТН)'!$A:$A,P$58,'Расчёт (ТН)'!$AH:$AH)+доп_клиенты!P14</f>
        <v>#N/A</v>
      </c>
      <c r="Q69" s="188" t="e">
        <f ca="1">SUMIF('Расчёт (ТН)'!$A:$A,Q$58,'Расчёт (ТН)'!$AH:$AH)+доп_клиенты!Q14</f>
        <v>#N/A</v>
      </c>
      <c r="R69" s="188" t="e">
        <f ca="1">SUMIF('Расчёт (ТН)'!$A:$A,R$58,'Расчёт (ТН)'!$AH:$AH)+доп_клиенты!R14</f>
        <v>#N/A</v>
      </c>
      <c r="S69" s="188" t="e">
        <f ca="1">SUMIF('Расчёт (ТН)'!$A:$A,S$58,'Расчёт (ТН)'!$AH:$AH)+доп_клиенты!S14</f>
        <v>#N/A</v>
      </c>
      <c r="T69" s="188" t="e">
        <f ca="1">SUMIF('Расчёт (ТН)'!$A:$A,T$58,'Расчёт (ТН)'!$AH:$AH)+доп_клиенты!T14</f>
        <v>#N/A</v>
      </c>
      <c r="U69" s="188" t="e">
        <f ca="1">SUMIF('Расчёт (ТН)'!$A:$A,U$58,'Расчёт (ТН)'!$AH:$AH)+доп_клиенты!U14</f>
        <v>#N/A</v>
      </c>
      <c r="V69" s="188" t="e">
        <f ca="1">SUMIF('Расчёт (ТН)'!$A:$A,V$58,'Расчёт (ТН)'!$AH:$AH)+доп_клиенты!V14</f>
        <v>#N/A</v>
      </c>
      <c r="W69" s="188" t="e">
        <f ca="1">SUMIF('Расчёт (ТН)'!$A:$A,W$58,'Расчёт (ТН)'!$AH:$AH)+доп_клиенты!W14</f>
        <v>#N/A</v>
      </c>
      <c r="X69" s="188" t="e">
        <f ca="1">SUMIF('Расчёт (ТН)'!$A:$A,X$58,'Расчёт (ТН)'!$AH:$AH)+доп_клиенты!X14</f>
        <v>#N/A</v>
      </c>
      <c r="Y69" s="188" t="e">
        <f ca="1">SUMIF('Расчёт (ТН)'!$A:$A,Y$58,'Расчёт (ТН)'!$AH:$AH)+доп_клиенты!Y14</f>
        <v>#N/A</v>
      </c>
      <c r="Z69" s="188" t="e">
        <f ca="1">SUMIF('Расчёт (ТН)'!$A:$A,Z$58,'Расчёт (ТН)'!$AH:$AH)+доп_клиенты!Z14</f>
        <v>#N/A</v>
      </c>
      <c r="AA69" s="188" t="e">
        <f ca="1">SUMIF('Расчёт (ТН)'!$A:$A,AA$58,'Расчёт (ТН)'!$AH:$AH)+доп_клиенты!AA14</f>
        <v>#N/A</v>
      </c>
      <c r="AB69" s="188" t="e">
        <f ca="1">SUMIF('Расчёт (ТН)'!$A:$A,AB$58,'Расчёт (ТН)'!$AH:$AH)+доп_клиенты!AB14</f>
        <v>#N/A</v>
      </c>
      <c r="AC69" s="188" t="e">
        <f ca="1">SUMIF('Расчёт (ТН)'!$A:$A,AC$58,'Расчёт (ТН)'!$AH:$AH)+доп_клиенты!AC14</f>
        <v>#N/A</v>
      </c>
      <c r="AD69" s="188" t="e">
        <f ca="1">SUMIF('Расчёт (ТН)'!$A:$A,AD$58,'Расчёт (ТН)'!$AH:$AH)+доп_клиенты!AD14</f>
        <v>#N/A</v>
      </c>
      <c r="AE69" s="188" t="e">
        <f ca="1">SUMIF('Расчёт (ТН)'!$A:$A,AE$58,'Расчёт (ТН)'!$AH:$AH)+доп_клиенты!AE14</f>
        <v>#N/A</v>
      </c>
      <c r="AF69" s="188" t="e">
        <f ca="1">SUMIF('Расчёт (ТН)'!$A:$A,AF$58,'Расчёт (ТН)'!$AH:$AH)+доп_клиенты!AF14</f>
        <v>#N/A</v>
      </c>
      <c r="AG69" s="188" t="e">
        <f ca="1">SUMIF('Расчёт (ТН)'!$A:$A,AG$58,'Расчёт (ТН)'!$AH:$AH)+доп_клиенты!AG14</f>
        <v>#N/A</v>
      </c>
      <c r="AH69" s="188" t="e">
        <f ca="1">SUMIF('Расчёт (ТН)'!$A:$A,AH$58,'Расчёт (ТН)'!$AH:$AH)+доп_клиенты!AH14</f>
        <v>#N/A</v>
      </c>
      <c r="AI69" s="188" t="e">
        <f ca="1">SUMIF('Расчёт (ТН)'!$A:$A,AI$58,'Расчёт (ТН)'!$AH:$AH)+доп_клиенты!AI14</f>
        <v>#N/A</v>
      </c>
      <c r="AJ69" s="188" t="e">
        <f ca="1">SUMIF('Расчёт (ТН)'!$A:$A,AJ$58,'Расчёт (ТН)'!$AH:$AH)+доп_клиенты!AJ14</f>
        <v>#N/A</v>
      </c>
      <c r="AK69" s="188" t="e">
        <f ca="1">SUMIF('Расчёт (ТН)'!$A:$A,AK$58,'Расчёт (ТН)'!$AH:$AH)+доп_клиенты!AK14</f>
        <v>#N/A</v>
      </c>
      <c r="AL69" s="188" t="e">
        <f ca="1">SUMIF('Расчёт (ТН)'!$A:$A,AL$58,'Расчёт (ТН)'!$AH:$AH)+доп_клиенты!AL14</f>
        <v>#N/A</v>
      </c>
      <c r="AM69" s="188">
        <f>SUMIF('Расчёт (ТН)'!$A:$A,AM$58,'Расчёт (ТН)'!$AH:$AH)+доп_клиенты!AM14</f>
        <v>0</v>
      </c>
      <c r="AN69" s="188">
        <f>SUMIF('Расчёт (ТН)'!$A:$A,AN$58,'Расчёт (ТН)'!$AH:$AH)+доп_клиенты!AN14</f>
        <v>0</v>
      </c>
      <c r="AO69" s="188">
        <f>SUMIF('Расчёт (ТН)'!$A:$A,AO$58,'Расчёт (ТН)'!$AH:$AH)+доп_клиенты!AO14</f>
        <v>0</v>
      </c>
      <c r="AP69" s="188">
        <f>SUMIF('Расчёт (ТН)'!$A:$A,AP$58,'Расчёт (ТН)'!$AH:$AH)+доп_клиенты!AP14</f>
        <v>0</v>
      </c>
      <c r="AQ69" s="188">
        <f>SUMIF('Расчёт (ТН)'!$A:$A,AQ$58,'Расчёт (ТН)'!$AH:$AH)+доп_клиенты!AQ14</f>
        <v>0</v>
      </c>
      <c r="AR69" s="188">
        <f>SUMIF('Расчёт (ТН)'!$A:$A,AR$58,'Расчёт (ТН)'!$AH:$AH)+доп_клиенты!AR14</f>
        <v>0</v>
      </c>
      <c r="AS69" s="188">
        <f>SUMIF('Расчёт (ТН)'!$A:$A,AS$58,'Расчёт (ТН)'!$AH:$AH)+доп_клиенты!AS14</f>
        <v>0</v>
      </c>
      <c r="AT69" s="188">
        <f>SUMIF('Расчёт (ТН)'!$A:$A,AT$58,'Расчёт (ТН)'!$AH:$AH)+доп_клиенты!AT14</f>
        <v>0</v>
      </c>
      <c r="AU69" s="188">
        <f>SUMIF('Расчёт (ТН)'!$A:$A,AU$58,'Расчёт (ТН)'!$AH:$AH)+доп_клиенты!AU14</f>
        <v>0</v>
      </c>
      <c r="AV69" s="188">
        <f>SUMIF('Расчёт (ТН)'!$A:$A,AV$58,'Расчёт (ТН)'!$AH:$AH)+доп_клиенты!AV14</f>
        <v>0</v>
      </c>
      <c r="AW69" s="188">
        <f>SUMIF('Расчёт (ТН)'!$A:$A,AW$58,'Расчёт (ТН)'!$AH:$AH)+доп_клиенты!AW14</f>
        <v>0</v>
      </c>
      <c r="AX69" s="188">
        <f>SUMIF('Расчёт (ТН)'!$A:$A,AX$58,'Расчёт (ТН)'!$AH:$AH)+доп_клиенты!AX14</f>
        <v>0</v>
      </c>
      <c r="AY69" s="188">
        <f>SUMIF('Расчёт (ТН)'!$A:$A,AY$58,'Расчёт (ТН)'!$AH:$AH)+доп_клиенты!AY14</f>
        <v>0</v>
      </c>
      <c r="AZ69" s="188">
        <f>SUMIF('Расчёт (ТН)'!$A:$A,AZ$58,'Расчёт (ТН)'!$AH:$AH)+доп_клиенты!AZ14</f>
        <v>0</v>
      </c>
      <c r="BA69" s="188">
        <f>SUMIF('Расчёт (ТН)'!$A:$A,BA$58,'Расчёт (ТН)'!$AH:$AH)+доп_клиенты!BA14</f>
        <v>0</v>
      </c>
      <c r="BB69" s="188">
        <f>SUMIF('Расчёт (ТН)'!$A:$A,BB$58,'Расчёт (ТН)'!$AH:$AH)+доп_клиенты!BB14</f>
        <v>0</v>
      </c>
      <c r="BC69" s="188">
        <f>SUMIF('Расчёт (ТН)'!$A:$A,BC$58,'Расчёт (ТН)'!$AH:$AH)+доп_клиенты!BC14</f>
        <v>0</v>
      </c>
      <c r="BD69" s="188">
        <f>SUMIF('Расчёт (ТН)'!$A:$A,BD$58,'Расчёт (ТН)'!$AH:$AH)+доп_клиенты!BD14</f>
        <v>0</v>
      </c>
      <c r="BE69" s="188">
        <f>SUMIF('Расчёт (ТН)'!$A:$A,BE$58,'Расчёт (ТН)'!$AH:$AH)+доп_клиенты!BE14</f>
        <v>0</v>
      </c>
      <c r="BF69" s="188">
        <f>SUMIF('Расчёт (ТН)'!$A:$A,BF$58,'Расчёт (ТН)'!$AH:$AH)+доп_клиенты!BF14</f>
        <v>0</v>
      </c>
      <c r="BG69" s="188">
        <f>SUMIF('Расчёт (ТН)'!$A:$A,BG$58,'Расчёт (ТН)'!$AH:$AH)+доп_клиенты!BG14</f>
        <v>0</v>
      </c>
      <c r="BH69" s="188">
        <f>SUMIF('Расчёт (ТН)'!$A:$A,BH$58,'Расчёт (ТН)'!$AH:$AH)+доп_клиенты!BH14</f>
        <v>0</v>
      </c>
      <c r="BI69" s="188">
        <f>SUMIF('Расчёт (ТН)'!$A:$A,BI$58,'Расчёт (ТН)'!$AH:$AH)+доп_клиенты!BI14</f>
        <v>0</v>
      </c>
      <c r="BJ69" s="188">
        <f>SUMIF('Расчёт (ТН)'!$A:$A,BJ$58,'Расчёт (ТН)'!$AH:$AH)+доп_клиенты!BJ14</f>
        <v>0</v>
      </c>
      <c r="BK69" s="188">
        <f>SUMIF('Расчёт (ТН)'!$A:$A,BK$58,'Расчёт (ТН)'!$AH:$AH)+доп_клиенты!BK14</f>
        <v>0</v>
      </c>
      <c r="BL69" s="188">
        <f>SUMIF('Расчёт (ТН)'!$A:$A,BL$58,'Расчёт (ТН)'!$AH:$AH)+доп_клиенты!BL14</f>
        <v>0</v>
      </c>
      <c r="BM69" s="188">
        <f>SUMIF('Расчёт (ТН)'!$A:$A,BM$58,'Расчёт (ТН)'!$AH:$AH)+доп_клиенты!BM14</f>
        <v>0</v>
      </c>
      <c r="BN69" s="188">
        <f>SUMIF('Расчёт (ТН)'!$A:$A,BN$58,'Расчёт (ТН)'!$AH:$AH)+доп_клиенты!BN14</f>
        <v>0</v>
      </c>
      <c r="BO69" s="188">
        <f>SUMIF('Расчёт (ТН)'!$A:$A,BO$58,'Расчёт (ТН)'!$AH:$AH)+доп_клиенты!BO14</f>
        <v>0</v>
      </c>
      <c r="BP69" s="188">
        <f>SUMIF('Расчёт (ТН)'!$A:$A,BP$58,'Расчёт (ТН)'!$AH:$AH)+доп_клиенты!BP14</f>
        <v>0</v>
      </c>
      <c r="BQ69" s="188">
        <f>SUMIF('Расчёт (ТН)'!$A:$A,BQ$58,'Расчёт (ТН)'!$AH:$AH)+доп_клиенты!BQ14</f>
        <v>0</v>
      </c>
      <c r="BR69" s="188">
        <f>SUMIF('Расчёт (ТН)'!$A:$A,BR$58,'Расчёт (ТН)'!$AH:$AH)+доп_клиенты!BR14</f>
        <v>0</v>
      </c>
      <c r="BS69" s="188">
        <f>SUMIF('Расчёт (ТН)'!$A:$A,BS$58,'Расчёт (ТН)'!$AH:$AH)+доп_клиенты!BS14</f>
        <v>0</v>
      </c>
      <c r="BT69" s="188">
        <f>SUMIF('Расчёт (ТН)'!$A:$A,BT$58,'Расчёт (ТН)'!$AH:$AH)+доп_клиенты!BT14</f>
        <v>0</v>
      </c>
      <c r="BU69" s="188">
        <f>SUMIF('Расчёт (ТН)'!$A:$A,BU$58,'Расчёт (ТН)'!$AH:$AH)+доп_клиенты!BU14</f>
        <v>0</v>
      </c>
      <c r="BV69" s="188">
        <f>SUMIF('Расчёт (ТН)'!$A:$A,BV$58,'Расчёт (ТН)'!$AH:$AH)+доп_клиенты!BV14</f>
        <v>0</v>
      </c>
      <c r="BW69" s="188">
        <f>SUMIF('Расчёт (ТН)'!$A:$A,BW$58,'Расчёт (ТН)'!$AH:$AH)+доп_клиенты!BW14</f>
        <v>0</v>
      </c>
      <c r="BX69" s="188">
        <f>SUMIF('Расчёт (ТН)'!$A:$A,BX$58,'Расчёт (ТН)'!$AH:$AH)+доп_клиенты!BX14</f>
        <v>0</v>
      </c>
      <c r="BY69" s="188">
        <f>SUMIF('Расчёт (ТН)'!$A:$A,BY$58,'Расчёт (ТН)'!$AH:$AH)+доп_клиенты!BY14</f>
        <v>0</v>
      </c>
      <c r="BZ69" s="188">
        <f>SUMIF('Расчёт (ТН)'!$A:$A,BZ$58,'Расчёт (ТН)'!$AH:$AH)+доп_клиенты!BZ14</f>
        <v>0</v>
      </c>
      <c r="CA69" s="188">
        <f>SUMIF('Расчёт (ТН)'!$A:$A,CA$58,'Расчёт (ТН)'!$AH:$AH)+доп_клиенты!CA14</f>
        <v>0</v>
      </c>
      <c r="CB69" s="188">
        <f>SUMIF('Расчёт (ТН)'!$A:$A,CB$58,'Расчёт (ТН)'!$AH:$AH)+доп_клиенты!CB14</f>
        <v>0</v>
      </c>
      <c r="CC69" s="188">
        <f>SUMIF('Расчёт (ТН)'!$A:$A,CC$58,'Расчёт (ТН)'!$AH:$AH)+доп_клиенты!CC14</f>
        <v>0</v>
      </c>
      <c r="CD69" s="188">
        <f>SUMIF('Расчёт (ТН)'!$A:$A,CD$58,'Расчёт (ТН)'!$AH:$AH)+доп_клиенты!CD14</f>
        <v>0</v>
      </c>
      <c r="CE69" s="188">
        <f>SUMIF('Расчёт (ТН)'!$A:$A,CE$58,'Расчёт (ТН)'!$AH:$AH)+доп_клиенты!CE14</f>
        <v>0</v>
      </c>
      <c r="CF69" s="188">
        <f>SUMIF('Расчёт (ТН)'!$A:$A,CF$58,'Расчёт (ТН)'!$AH:$AH)+доп_клиенты!CF14</f>
        <v>0</v>
      </c>
      <c r="CG69" s="188">
        <f>SUMIF('Расчёт (ТН)'!$A:$A,CG$58,'Расчёт (ТН)'!$AH:$AH)+доп_клиенты!CG14</f>
        <v>0</v>
      </c>
      <c r="CH69" s="188">
        <f>SUMIF('Расчёт (ТН)'!$A:$A,CH$58,'Расчёт (ТН)'!$AH:$AH)+доп_клиенты!CH14</f>
        <v>0</v>
      </c>
      <c r="CI69" s="188">
        <f>SUMIF('Расчёт (ТН)'!$A:$A,CI$58,'Расчёт (ТН)'!$AH:$AH)+доп_клиенты!CI14</f>
        <v>0</v>
      </c>
      <c r="CJ69" s="188">
        <f>SUMIF('Расчёт (ТН)'!$A:$A,CJ$58,'Расчёт (ТН)'!$AH:$AH)+доп_клиенты!CJ14</f>
        <v>0</v>
      </c>
      <c r="CK69" s="188">
        <f>SUMIF('Расчёт (ТН)'!$A:$A,CK$58,'Расчёт (ТН)'!$AH:$AH)+доп_клиенты!CK14</f>
        <v>0</v>
      </c>
      <c r="CL69" s="188">
        <f>SUMIF('Расчёт (ТН)'!$A:$A,CL$58,'Расчёт (ТН)'!$AH:$AH)+доп_клиенты!CL14</f>
        <v>0</v>
      </c>
      <c r="CM69" s="188">
        <f>SUMIF('Расчёт (ТН)'!$A:$A,CM$58,'Расчёт (ТН)'!$AH:$AH)+доп_клиенты!CM14</f>
        <v>0</v>
      </c>
      <c r="CN69" s="188">
        <f>SUMIF('Расчёт (ТН)'!$A:$A,CN$58,'Расчёт (ТН)'!$AH:$AH)+доп_клиенты!CN14</f>
        <v>0</v>
      </c>
      <c r="CO69" s="188">
        <f>SUMIF('Расчёт (ТН)'!$A:$A,CO$58,'Расчёт (ТН)'!$AH:$AH)+доп_клиенты!CO14</f>
        <v>0</v>
      </c>
      <c r="CP69" s="188">
        <f>SUMIF('Расчёт (ТН)'!$A:$A,CP$58,'Расчёт (ТН)'!$AH:$AH)+доп_клиенты!CP14</f>
        <v>0</v>
      </c>
      <c r="CQ69" s="188">
        <f>SUMIF('Расчёт (ТН)'!$A:$A,CQ$58,'Расчёт (ТН)'!$AH:$AH)+доп_клиенты!CQ14</f>
        <v>0</v>
      </c>
      <c r="CR69" s="188">
        <f>SUMIF('Расчёт (ТН)'!$A:$A,CR$58,'Расчёт (ТН)'!$AH:$AH)+доп_клиенты!CR14</f>
        <v>0</v>
      </c>
      <c r="CS69" s="188">
        <f>SUMIF('Расчёт (ТН)'!$A:$A,CS$58,'Расчёт (ТН)'!$AH:$AH)+доп_клиенты!CS14</f>
        <v>0</v>
      </c>
      <c r="CT69" s="188">
        <f>SUMIF('Расчёт (ТН)'!$A:$A,CT$58,'Расчёт (ТН)'!$AH:$AH)+доп_клиенты!CT14</f>
        <v>0</v>
      </c>
      <c r="CU69" s="188">
        <f>SUMIF('Расчёт (ТН)'!$A:$A,CU$58,'Расчёт (ТН)'!$AH:$AH)+доп_клиенты!CU14</f>
        <v>0</v>
      </c>
      <c r="CV69" s="188">
        <f>SUMIF('Расчёт (ТН)'!$A:$A,CV$58,'Расчёт (ТН)'!$AH:$AH)+доп_клиенты!CV14</f>
        <v>0</v>
      </c>
      <c r="CW69" s="188">
        <f>SUMIF('Расчёт (ТН)'!$A:$A,CW$58,'Расчёт (ТН)'!$AH:$AH)+доп_клиенты!CW14</f>
        <v>0</v>
      </c>
      <c r="CX69" s="188">
        <f>SUMIF('Расчёт (ТН)'!$A:$A,CX$58,'Расчёт (ТН)'!$AH:$AH)+доп_клиенты!CX14</f>
        <v>0</v>
      </c>
      <c r="CY69" s="188">
        <f>SUMIF('Расчёт (ТН)'!$A:$A,CY$58,'Расчёт (ТН)'!$AH:$AH)+доп_клиенты!CY14</f>
        <v>0</v>
      </c>
      <c r="CZ69" s="188">
        <f>SUMIF('Расчёт (ТН)'!$A:$A,CZ$58,'Расчёт (ТН)'!$AH:$AH)+доп_клиенты!CZ14</f>
        <v>0</v>
      </c>
      <c r="DA69" s="188">
        <f>SUMIF('Расчёт (ТН)'!$A:$A,DA$58,'Расчёт (ТН)'!$AH:$AH)+доп_клиенты!DA14</f>
        <v>0</v>
      </c>
      <c r="DB69" s="188">
        <f>SUMIF('Расчёт (ТН)'!$A:$A,DB$58,'Расчёт (ТН)'!$AH:$AH)+доп_клиенты!DB14</f>
        <v>0</v>
      </c>
      <c r="DC69" s="188">
        <f>SUMIF('Расчёт (ТН)'!$A:$A,DC$58,'Расчёт (ТН)'!$AH:$AH)+доп_клиенты!DC14</f>
        <v>0</v>
      </c>
      <c r="DD69" s="188">
        <f>SUMIF('Расчёт (ТН)'!$A:$A,DD$58,'Расчёт (ТН)'!$AH:$AH)+доп_клиенты!DD14</f>
        <v>0</v>
      </c>
      <c r="DE69" s="188">
        <f>SUMIF('Расчёт (ТН)'!$A:$A,DE$58,'Расчёт (ТН)'!$AH:$AH)+доп_клиенты!DE14</f>
        <v>0</v>
      </c>
      <c r="DF69" s="188">
        <f>SUMIF('Расчёт (ТН)'!$A:$A,DF$58,'Расчёт (ТН)'!$AH:$AH)+доп_клиенты!DF14</f>
        <v>0</v>
      </c>
      <c r="DG69" s="188">
        <f>SUMIF('Расчёт (ТН)'!$A:$A,DG$58,'Расчёт (ТН)'!$AH:$AH)+доп_клиенты!DG14</f>
        <v>0</v>
      </c>
      <c r="DH69" s="188">
        <f>SUMIF('Расчёт (ТН)'!$A:$A,DH$58,'Расчёт (ТН)'!$AH:$AH)+доп_клиенты!DH14</f>
        <v>0</v>
      </c>
      <c r="DI69" s="188">
        <f>SUMIF('Расчёт (ТН)'!$A:$A,DI$58,'Расчёт (ТН)'!$AH:$AH)+доп_клиенты!DI14</f>
        <v>0</v>
      </c>
      <c r="DJ69" s="188">
        <f>SUMIF('Расчёт (ТН)'!$A:$A,DJ$58,'Расчёт (ТН)'!$AH:$AH)+доп_клиенты!DJ14</f>
        <v>0</v>
      </c>
      <c r="DK69" s="188">
        <f>SUMIF('Расчёт (ТН)'!$A:$A,DK$58,'Расчёт (ТН)'!$AH:$AH)+доп_клиенты!DK14</f>
        <v>0</v>
      </c>
      <c r="DL69" s="188">
        <f>SUMIF('Расчёт (ТН)'!$A:$A,DL$58,'Расчёт (ТН)'!$AH:$AH)+доп_клиенты!DL14</f>
        <v>0</v>
      </c>
      <c r="DM69" s="188">
        <f>SUMIF('Расчёт (ТН)'!$A:$A,DM$58,'Расчёт (ТН)'!$AH:$AH)+доп_клиенты!DM14</f>
        <v>0</v>
      </c>
      <c r="DN69" s="188">
        <f>SUMIF('Расчёт (ТН)'!$A:$A,DN$58,'Расчёт (ТН)'!$AH:$AH)+доп_клиенты!DN14</f>
        <v>0</v>
      </c>
      <c r="DO69" s="188">
        <f>SUMIF('Расчёт (ТН)'!$A:$A,DO$58,'Расчёт (ТН)'!$AH:$AH)+доп_клиенты!DO14</f>
        <v>0</v>
      </c>
      <c r="DP69" s="188">
        <f>SUMIF('Расчёт (ТН)'!$A:$A,DP$58,'Расчёт (ТН)'!$AH:$AH)+доп_клиенты!DP14</f>
        <v>0</v>
      </c>
      <c r="DQ69" s="188">
        <f>SUMIF('Расчёт (ТН)'!$A:$A,DQ$58,'Расчёт (ТН)'!$AH:$AH)+доп_клиенты!DQ14</f>
        <v>0</v>
      </c>
      <c r="DR69" s="188">
        <f>SUMIF('Расчёт (ТН)'!$A:$A,DR$58,'Расчёт (ТН)'!$AH:$AH)+доп_клиенты!DR14</f>
        <v>0</v>
      </c>
    </row>
    <row r="70" spans="1:122" hidden="1" outlineLevel="1">
      <c r="A70" s="84"/>
      <c r="B70" s="85"/>
      <c r="C70" s="86"/>
      <c r="D70" s="86"/>
      <c r="E70" s="86"/>
      <c r="F70" s="86"/>
      <c r="G70" s="86"/>
      <c r="H70" s="86"/>
      <c r="I70" s="86"/>
      <c r="J70" s="86"/>
      <c r="K70" s="86"/>
      <c r="L70" s="86"/>
      <c r="M70" s="86"/>
      <c r="N70" s="86"/>
      <c r="O70" s="86"/>
      <c r="P70" s="86"/>
      <c r="Q70" s="86"/>
      <c r="R70" s="86"/>
      <c r="S70" s="86"/>
      <c r="T70" s="86"/>
      <c r="U70" s="86"/>
      <c r="V70" s="86"/>
      <c r="W70" s="86"/>
      <c r="X70" s="86"/>
      <c r="Y70" s="86"/>
      <c r="Z70" s="86"/>
      <c r="AA70" s="86"/>
      <c r="AB70" s="86"/>
      <c r="AC70" s="86"/>
      <c r="AD70" s="86"/>
      <c r="AE70" s="86"/>
      <c r="AF70" s="86"/>
      <c r="AG70" s="86"/>
      <c r="AH70" s="86"/>
      <c r="AI70" s="86"/>
      <c r="AJ70" s="86"/>
      <c r="AK70" s="86"/>
      <c r="AL70" s="86"/>
      <c r="AM70" s="86"/>
      <c r="AN70" s="86"/>
      <c r="AO70" s="86"/>
      <c r="AP70" s="86"/>
      <c r="AQ70" s="86"/>
      <c r="AR70" s="86"/>
      <c r="AS70" s="86"/>
      <c r="AT70" s="86"/>
      <c r="AU70" s="86"/>
      <c r="AV70" s="86"/>
      <c r="AW70" s="86"/>
      <c r="AX70" s="86"/>
      <c r="AY70" s="86"/>
      <c r="AZ70" s="86"/>
      <c r="BA70" s="86"/>
      <c r="BB70" s="86"/>
      <c r="BC70" s="86"/>
      <c r="BD70" s="86"/>
      <c r="BE70" s="86"/>
      <c r="BF70" s="86"/>
      <c r="BG70" s="86"/>
      <c r="BH70" s="86"/>
      <c r="BI70" s="86"/>
      <c r="BJ70" s="86"/>
      <c r="BK70" s="86"/>
      <c r="BL70" s="86"/>
      <c r="BM70" s="86"/>
      <c r="BN70" s="86"/>
      <c r="BO70" s="86"/>
      <c r="BP70" s="86"/>
      <c r="BQ70" s="86"/>
      <c r="BR70" s="86"/>
      <c r="BS70" s="86"/>
      <c r="BT70" s="86"/>
      <c r="BU70" s="86"/>
      <c r="BV70" s="86"/>
      <c r="BW70" s="86"/>
      <c r="BX70" s="86"/>
      <c r="BY70" s="86"/>
      <c r="BZ70" s="86"/>
      <c r="CA70" s="86"/>
      <c r="CB70" s="86"/>
      <c r="CC70" s="86"/>
      <c r="CD70" s="86"/>
      <c r="CE70" s="86"/>
      <c r="CF70" s="86"/>
      <c r="CG70" s="86"/>
      <c r="CH70" s="86"/>
      <c r="CI70" s="86"/>
      <c r="CJ70" s="86"/>
      <c r="CK70" s="86"/>
      <c r="CL70" s="86"/>
      <c r="CM70" s="86"/>
      <c r="CN70" s="86"/>
      <c r="CO70" s="86"/>
      <c r="CP70" s="86"/>
      <c r="CQ70" s="86"/>
      <c r="CR70" s="86"/>
      <c r="CS70" s="86"/>
      <c r="CT70" s="86"/>
      <c r="CU70" s="86"/>
      <c r="CV70" s="86"/>
      <c r="CW70" s="86"/>
      <c r="CX70" s="86"/>
      <c r="CY70" s="86"/>
      <c r="CZ70" s="86"/>
      <c r="DA70" s="86"/>
      <c r="DB70" s="86"/>
      <c r="DC70" s="86"/>
      <c r="DD70" s="86"/>
      <c r="DE70" s="86"/>
      <c r="DF70" s="86"/>
      <c r="DG70" s="86"/>
      <c r="DH70" s="86"/>
      <c r="DI70" s="86"/>
      <c r="DJ70" s="86"/>
      <c r="DK70" s="86"/>
      <c r="DL70" s="86"/>
      <c r="DM70" s="86"/>
      <c r="DN70" s="86"/>
      <c r="DO70" s="86"/>
      <c r="DP70" s="86"/>
      <c r="DQ70" s="86"/>
      <c r="DR70" s="86"/>
    </row>
    <row r="71" spans="1:122" s="77" customFormat="1" hidden="1" outlineLevel="1">
      <c r="A71" s="7" t="s">
        <v>116</v>
      </c>
      <c r="B71" s="7" t="s">
        <v>111</v>
      </c>
      <c r="C71" s="88">
        <f>C74+C77</f>
        <v>0</v>
      </c>
      <c r="D71" s="88">
        <f t="shared" ref="D71:AL73" si="266">D74+D77</f>
        <v>0</v>
      </c>
      <c r="E71" s="88">
        <f t="shared" si="266"/>
        <v>0</v>
      </c>
      <c r="F71" s="88">
        <f t="shared" si="266"/>
        <v>0</v>
      </c>
      <c r="G71" s="88">
        <f t="shared" si="266"/>
        <v>0</v>
      </c>
      <c r="H71" s="88">
        <f t="shared" si="266"/>
        <v>0</v>
      </c>
      <c r="I71" s="88">
        <f t="shared" si="266"/>
        <v>0</v>
      </c>
      <c r="J71" s="88">
        <f t="shared" si="266"/>
        <v>0</v>
      </c>
      <c r="K71" s="88">
        <f t="shared" si="266"/>
        <v>0</v>
      </c>
      <c r="L71" s="88">
        <f t="shared" si="266"/>
        <v>0</v>
      </c>
      <c r="M71" s="88">
        <f t="shared" si="266"/>
        <v>0</v>
      </c>
      <c r="N71" s="88">
        <f t="shared" si="266"/>
        <v>0</v>
      </c>
      <c r="O71" s="88">
        <f t="shared" si="266"/>
        <v>0</v>
      </c>
      <c r="P71" s="88">
        <f t="shared" si="266"/>
        <v>0</v>
      </c>
      <c r="Q71" s="88">
        <f t="shared" si="266"/>
        <v>0</v>
      </c>
      <c r="R71" s="88">
        <f t="shared" si="266"/>
        <v>0</v>
      </c>
      <c r="S71" s="88">
        <f t="shared" si="266"/>
        <v>0</v>
      </c>
      <c r="T71" s="88">
        <f t="shared" si="266"/>
        <v>0</v>
      </c>
      <c r="U71" s="88">
        <f t="shared" si="266"/>
        <v>0</v>
      </c>
      <c r="V71" s="88">
        <f t="shared" si="266"/>
        <v>0</v>
      </c>
      <c r="W71" s="88">
        <f t="shared" si="266"/>
        <v>0</v>
      </c>
      <c r="X71" s="88">
        <f t="shared" si="266"/>
        <v>0</v>
      </c>
      <c r="Y71" s="88">
        <f t="shared" si="266"/>
        <v>0</v>
      </c>
      <c r="Z71" s="88">
        <f t="shared" si="266"/>
        <v>0</v>
      </c>
      <c r="AA71" s="88">
        <f t="shared" si="266"/>
        <v>0</v>
      </c>
      <c r="AB71" s="88">
        <f t="shared" si="266"/>
        <v>0</v>
      </c>
      <c r="AC71" s="88">
        <f t="shared" si="266"/>
        <v>0</v>
      </c>
      <c r="AD71" s="88">
        <f t="shared" si="266"/>
        <v>0</v>
      </c>
      <c r="AE71" s="88">
        <f t="shared" si="266"/>
        <v>0</v>
      </c>
      <c r="AF71" s="88">
        <f t="shared" si="266"/>
        <v>0</v>
      </c>
      <c r="AG71" s="88">
        <f t="shared" si="266"/>
        <v>0</v>
      </c>
      <c r="AH71" s="88">
        <f t="shared" si="266"/>
        <v>0</v>
      </c>
      <c r="AI71" s="88">
        <f t="shared" si="266"/>
        <v>0</v>
      </c>
      <c r="AJ71" s="88">
        <f t="shared" si="266"/>
        <v>0</v>
      </c>
      <c r="AK71" s="88">
        <f t="shared" si="266"/>
        <v>0</v>
      </c>
      <c r="AL71" s="88">
        <f t="shared" si="266"/>
        <v>0</v>
      </c>
      <c r="AM71" s="88">
        <f t="shared" ref="AM71:BD71" si="267">AM74+AM77</f>
        <v>0</v>
      </c>
      <c r="AN71" s="88">
        <f t="shared" si="267"/>
        <v>0</v>
      </c>
      <c r="AO71" s="88">
        <f t="shared" si="267"/>
        <v>0</v>
      </c>
      <c r="AP71" s="88">
        <f t="shared" si="267"/>
        <v>0</v>
      </c>
      <c r="AQ71" s="88">
        <f t="shared" si="267"/>
        <v>0</v>
      </c>
      <c r="AR71" s="88">
        <f t="shared" si="267"/>
        <v>0</v>
      </c>
      <c r="AS71" s="88">
        <f t="shared" si="267"/>
        <v>0</v>
      </c>
      <c r="AT71" s="88">
        <f t="shared" si="267"/>
        <v>0</v>
      </c>
      <c r="AU71" s="88">
        <f t="shared" si="267"/>
        <v>0</v>
      </c>
      <c r="AV71" s="88">
        <f t="shared" si="267"/>
        <v>0</v>
      </c>
      <c r="AW71" s="88">
        <f t="shared" si="267"/>
        <v>0</v>
      </c>
      <c r="AX71" s="88">
        <f t="shared" si="267"/>
        <v>0</v>
      </c>
      <c r="AY71" s="88">
        <f t="shared" si="267"/>
        <v>0</v>
      </c>
      <c r="AZ71" s="88">
        <f t="shared" si="267"/>
        <v>0</v>
      </c>
      <c r="BA71" s="88">
        <f t="shared" si="267"/>
        <v>0</v>
      </c>
      <c r="BB71" s="88">
        <f t="shared" si="267"/>
        <v>0</v>
      </c>
      <c r="BC71" s="88">
        <f t="shared" si="267"/>
        <v>0</v>
      </c>
      <c r="BD71" s="88">
        <f t="shared" si="267"/>
        <v>0</v>
      </c>
      <c r="BE71" s="88">
        <f t="shared" ref="BE71:DN71" si="268">BE74+BE77</f>
        <v>0</v>
      </c>
      <c r="BF71" s="88">
        <f t="shared" si="268"/>
        <v>0</v>
      </c>
      <c r="BG71" s="88">
        <f t="shared" si="268"/>
        <v>0</v>
      </c>
      <c r="BH71" s="88">
        <f t="shared" si="268"/>
        <v>0</v>
      </c>
      <c r="BI71" s="88">
        <f t="shared" si="268"/>
        <v>0</v>
      </c>
      <c r="BJ71" s="88">
        <f t="shared" si="268"/>
        <v>0</v>
      </c>
      <c r="BK71" s="88">
        <f t="shared" si="268"/>
        <v>0</v>
      </c>
      <c r="BL71" s="88">
        <f t="shared" si="268"/>
        <v>0</v>
      </c>
      <c r="BM71" s="88">
        <f t="shared" si="268"/>
        <v>0</v>
      </c>
      <c r="BN71" s="88">
        <f t="shared" si="268"/>
        <v>0</v>
      </c>
      <c r="BO71" s="88">
        <f t="shared" si="268"/>
        <v>0</v>
      </c>
      <c r="BP71" s="88">
        <f t="shared" si="268"/>
        <v>0</v>
      </c>
      <c r="BQ71" s="88">
        <f t="shared" si="268"/>
        <v>0</v>
      </c>
      <c r="BR71" s="88">
        <f t="shared" si="268"/>
        <v>0</v>
      </c>
      <c r="BS71" s="88">
        <f t="shared" si="268"/>
        <v>0</v>
      </c>
      <c r="BT71" s="88">
        <f t="shared" si="268"/>
        <v>0</v>
      </c>
      <c r="BU71" s="88">
        <f t="shared" si="268"/>
        <v>0</v>
      </c>
      <c r="BV71" s="88">
        <f t="shared" si="268"/>
        <v>0</v>
      </c>
      <c r="BW71" s="88">
        <f t="shared" si="268"/>
        <v>0</v>
      </c>
      <c r="BX71" s="88">
        <f t="shared" si="268"/>
        <v>0</v>
      </c>
      <c r="BY71" s="88">
        <f t="shared" si="268"/>
        <v>0</v>
      </c>
      <c r="BZ71" s="88">
        <f t="shared" si="268"/>
        <v>0</v>
      </c>
      <c r="CA71" s="88">
        <f t="shared" si="268"/>
        <v>0</v>
      </c>
      <c r="CB71" s="88">
        <f t="shared" si="268"/>
        <v>0</v>
      </c>
      <c r="CC71" s="88">
        <f t="shared" si="268"/>
        <v>0</v>
      </c>
      <c r="CD71" s="88">
        <f t="shared" si="268"/>
        <v>0</v>
      </c>
      <c r="CE71" s="88">
        <f t="shared" si="268"/>
        <v>0</v>
      </c>
      <c r="CF71" s="88">
        <f t="shared" si="268"/>
        <v>0</v>
      </c>
      <c r="CG71" s="88">
        <f t="shared" si="268"/>
        <v>0</v>
      </c>
      <c r="CH71" s="88">
        <f t="shared" si="268"/>
        <v>0</v>
      </c>
      <c r="CI71" s="88">
        <f t="shared" si="268"/>
        <v>0</v>
      </c>
      <c r="CJ71" s="88">
        <f t="shared" si="268"/>
        <v>0</v>
      </c>
      <c r="CK71" s="88">
        <f t="shared" si="268"/>
        <v>0</v>
      </c>
      <c r="CL71" s="88">
        <f t="shared" si="268"/>
        <v>0</v>
      </c>
      <c r="CM71" s="88">
        <f t="shared" si="268"/>
        <v>0</v>
      </c>
      <c r="CN71" s="88">
        <f t="shared" si="268"/>
        <v>0</v>
      </c>
      <c r="CO71" s="88">
        <f t="shared" si="268"/>
        <v>0</v>
      </c>
      <c r="CP71" s="88">
        <f t="shared" si="268"/>
        <v>0</v>
      </c>
      <c r="CQ71" s="88">
        <f t="shared" si="268"/>
        <v>0</v>
      </c>
      <c r="CR71" s="88">
        <f t="shared" si="268"/>
        <v>0</v>
      </c>
      <c r="CS71" s="88">
        <f t="shared" si="268"/>
        <v>0</v>
      </c>
      <c r="CT71" s="88">
        <f t="shared" si="268"/>
        <v>0</v>
      </c>
      <c r="CU71" s="88">
        <f t="shared" si="268"/>
        <v>0</v>
      </c>
      <c r="CV71" s="88">
        <f t="shared" si="268"/>
        <v>0</v>
      </c>
      <c r="CW71" s="88">
        <f t="shared" si="268"/>
        <v>0</v>
      </c>
      <c r="CX71" s="88">
        <f t="shared" si="268"/>
        <v>0</v>
      </c>
      <c r="CY71" s="88">
        <f t="shared" si="268"/>
        <v>0</v>
      </c>
      <c r="CZ71" s="88">
        <f t="shared" si="268"/>
        <v>0</v>
      </c>
      <c r="DA71" s="88">
        <f t="shared" si="268"/>
        <v>0</v>
      </c>
      <c r="DB71" s="88">
        <f t="shared" si="268"/>
        <v>0</v>
      </c>
      <c r="DC71" s="88">
        <f t="shared" si="268"/>
        <v>0</v>
      </c>
      <c r="DD71" s="88">
        <f t="shared" si="268"/>
        <v>0</v>
      </c>
      <c r="DE71" s="88">
        <f t="shared" si="268"/>
        <v>0</v>
      </c>
      <c r="DF71" s="88">
        <f t="shared" si="268"/>
        <v>0</v>
      </c>
      <c r="DG71" s="88">
        <f t="shared" si="268"/>
        <v>0</v>
      </c>
      <c r="DH71" s="88">
        <f t="shared" si="268"/>
        <v>0</v>
      </c>
      <c r="DI71" s="88">
        <f t="shared" si="268"/>
        <v>0</v>
      </c>
      <c r="DJ71" s="88">
        <f t="shared" si="268"/>
        <v>0</v>
      </c>
      <c r="DK71" s="88">
        <f t="shared" si="268"/>
        <v>0</v>
      </c>
      <c r="DL71" s="88">
        <f t="shared" si="268"/>
        <v>0</v>
      </c>
      <c r="DM71" s="88">
        <f t="shared" si="268"/>
        <v>0</v>
      </c>
      <c r="DN71" s="88">
        <f t="shared" si="268"/>
        <v>0</v>
      </c>
      <c r="DO71" s="88">
        <f t="shared" ref="DO71:DR71" si="269">DO74+DO77</f>
        <v>0</v>
      </c>
      <c r="DP71" s="88">
        <f t="shared" si="269"/>
        <v>0</v>
      </c>
      <c r="DQ71" s="88">
        <f t="shared" si="269"/>
        <v>0</v>
      </c>
      <c r="DR71" s="88">
        <f t="shared" si="269"/>
        <v>0</v>
      </c>
    </row>
    <row r="72" spans="1:122" s="77" customFormat="1" hidden="1" outlineLevel="1">
      <c r="A72" s="7" t="s">
        <v>116</v>
      </c>
      <c r="B72" s="7" t="s">
        <v>112</v>
      </c>
      <c r="C72" s="88" t="e">
        <f>C75+C78</f>
        <v>#N/A</v>
      </c>
      <c r="D72" s="88" t="e">
        <f t="shared" si="266"/>
        <v>#N/A</v>
      </c>
      <c r="E72" s="88" t="e">
        <f t="shared" si="266"/>
        <v>#N/A</v>
      </c>
      <c r="F72" s="88" t="e">
        <f t="shared" si="266"/>
        <v>#N/A</v>
      </c>
      <c r="G72" s="88" t="e">
        <f t="shared" si="266"/>
        <v>#N/A</v>
      </c>
      <c r="H72" s="88" t="e">
        <f t="shared" si="266"/>
        <v>#N/A</v>
      </c>
      <c r="I72" s="88" t="e">
        <f t="shared" si="266"/>
        <v>#N/A</v>
      </c>
      <c r="J72" s="88" t="e">
        <f t="shared" si="266"/>
        <v>#N/A</v>
      </c>
      <c r="K72" s="88" t="e">
        <f t="shared" si="266"/>
        <v>#N/A</v>
      </c>
      <c r="L72" s="88" t="e">
        <f t="shared" si="266"/>
        <v>#N/A</v>
      </c>
      <c r="M72" s="88" t="e">
        <f t="shared" si="266"/>
        <v>#N/A</v>
      </c>
      <c r="N72" s="88" t="e">
        <f t="shared" si="266"/>
        <v>#N/A</v>
      </c>
      <c r="O72" s="88" t="e">
        <f t="shared" si="266"/>
        <v>#N/A</v>
      </c>
      <c r="P72" s="88" t="e">
        <f t="shared" si="266"/>
        <v>#N/A</v>
      </c>
      <c r="Q72" s="88" t="e">
        <f t="shared" si="266"/>
        <v>#N/A</v>
      </c>
      <c r="R72" s="88" t="e">
        <f t="shared" si="266"/>
        <v>#N/A</v>
      </c>
      <c r="S72" s="88" t="e">
        <f t="shared" si="266"/>
        <v>#N/A</v>
      </c>
      <c r="T72" s="88" t="e">
        <f t="shared" si="266"/>
        <v>#N/A</v>
      </c>
      <c r="U72" s="88" t="e">
        <f t="shared" si="266"/>
        <v>#N/A</v>
      </c>
      <c r="V72" s="88" t="e">
        <f t="shared" si="266"/>
        <v>#N/A</v>
      </c>
      <c r="W72" s="88" t="e">
        <f t="shared" si="266"/>
        <v>#N/A</v>
      </c>
      <c r="X72" s="88" t="e">
        <f t="shared" si="266"/>
        <v>#N/A</v>
      </c>
      <c r="Y72" s="88" t="e">
        <f t="shared" si="266"/>
        <v>#N/A</v>
      </c>
      <c r="Z72" s="88" t="e">
        <f t="shared" si="266"/>
        <v>#N/A</v>
      </c>
      <c r="AA72" s="88" t="e">
        <f t="shared" si="266"/>
        <v>#N/A</v>
      </c>
      <c r="AB72" s="88" t="e">
        <f t="shared" si="266"/>
        <v>#N/A</v>
      </c>
      <c r="AC72" s="88" t="e">
        <f t="shared" si="266"/>
        <v>#N/A</v>
      </c>
      <c r="AD72" s="88" t="e">
        <f t="shared" si="266"/>
        <v>#N/A</v>
      </c>
      <c r="AE72" s="88" t="e">
        <f t="shared" si="266"/>
        <v>#N/A</v>
      </c>
      <c r="AF72" s="88" t="e">
        <f t="shared" si="266"/>
        <v>#N/A</v>
      </c>
      <c r="AG72" s="88" t="e">
        <f t="shared" si="266"/>
        <v>#N/A</v>
      </c>
      <c r="AH72" s="88" t="e">
        <f t="shared" si="266"/>
        <v>#N/A</v>
      </c>
      <c r="AI72" s="88" t="e">
        <f t="shared" si="266"/>
        <v>#N/A</v>
      </c>
      <c r="AJ72" s="88" t="e">
        <f t="shared" si="266"/>
        <v>#N/A</v>
      </c>
      <c r="AK72" s="88" t="e">
        <f t="shared" si="266"/>
        <v>#N/A</v>
      </c>
      <c r="AL72" s="88" t="e">
        <f t="shared" si="266"/>
        <v>#N/A</v>
      </c>
      <c r="AM72" s="88" t="e">
        <f t="shared" ref="AM72:BD72" si="270">AM75+AM78</f>
        <v>#N/A</v>
      </c>
      <c r="AN72" s="88" t="e">
        <f t="shared" si="270"/>
        <v>#N/A</v>
      </c>
      <c r="AO72" s="88" t="e">
        <f t="shared" si="270"/>
        <v>#N/A</v>
      </c>
      <c r="AP72" s="88" t="e">
        <f t="shared" si="270"/>
        <v>#N/A</v>
      </c>
      <c r="AQ72" s="88" t="e">
        <f t="shared" si="270"/>
        <v>#N/A</v>
      </c>
      <c r="AR72" s="88" t="e">
        <f t="shared" si="270"/>
        <v>#N/A</v>
      </c>
      <c r="AS72" s="88" t="e">
        <f t="shared" si="270"/>
        <v>#N/A</v>
      </c>
      <c r="AT72" s="88" t="e">
        <f t="shared" si="270"/>
        <v>#N/A</v>
      </c>
      <c r="AU72" s="88" t="e">
        <f t="shared" si="270"/>
        <v>#N/A</v>
      </c>
      <c r="AV72" s="88" t="e">
        <f t="shared" si="270"/>
        <v>#N/A</v>
      </c>
      <c r="AW72" s="88" t="e">
        <f t="shared" si="270"/>
        <v>#N/A</v>
      </c>
      <c r="AX72" s="88" t="e">
        <f t="shared" si="270"/>
        <v>#N/A</v>
      </c>
      <c r="AY72" s="88" t="e">
        <f t="shared" si="270"/>
        <v>#N/A</v>
      </c>
      <c r="AZ72" s="88" t="e">
        <f t="shared" si="270"/>
        <v>#N/A</v>
      </c>
      <c r="BA72" s="88" t="e">
        <f t="shared" si="270"/>
        <v>#N/A</v>
      </c>
      <c r="BB72" s="88" t="e">
        <f t="shared" si="270"/>
        <v>#N/A</v>
      </c>
      <c r="BC72" s="88" t="e">
        <f t="shared" si="270"/>
        <v>#N/A</v>
      </c>
      <c r="BD72" s="88" t="e">
        <f t="shared" si="270"/>
        <v>#N/A</v>
      </c>
      <c r="BE72" s="88" t="e">
        <f t="shared" ref="BE72:DN72" si="271">BE75+BE78</f>
        <v>#N/A</v>
      </c>
      <c r="BF72" s="88" t="e">
        <f t="shared" si="271"/>
        <v>#N/A</v>
      </c>
      <c r="BG72" s="88" t="e">
        <f t="shared" si="271"/>
        <v>#N/A</v>
      </c>
      <c r="BH72" s="88" t="e">
        <f t="shared" si="271"/>
        <v>#N/A</v>
      </c>
      <c r="BI72" s="88" t="e">
        <f t="shared" si="271"/>
        <v>#N/A</v>
      </c>
      <c r="BJ72" s="88" t="e">
        <f t="shared" si="271"/>
        <v>#N/A</v>
      </c>
      <c r="BK72" s="88" t="e">
        <f t="shared" si="271"/>
        <v>#N/A</v>
      </c>
      <c r="BL72" s="88" t="e">
        <f t="shared" si="271"/>
        <v>#N/A</v>
      </c>
      <c r="BM72" s="88" t="e">
        <f t="shared" si="271"/>
        <v>#N/A</v>
      </c>
      <c r="BN72" s="88" t="e">
        <f t="shared" si="271"/>
        <v>#N/A</v>
      </c>
      <c r="BO72" s="88" t="e">
        <f t="shared" si="271"/>
        <v>#N/A</v>
      </c>
      <c r="BP72" s="88" t="e">
        <f t="shared" si="271"/>
        <v>#N/A</v>
      </c>
      <c r="BQ72" s="88" t="e">
        <f t="shared" si="271"/>
        <v>#N/A</v>
      </c>
      <c r="BR72" s="88" t="e">
        <f t="shared" si="271"/>
        <v>#N/A</v>
      </c>
      <c r="BS72" s="88" t="e">
        <f t="shared" si="271"/>
        <v>#N/A</v>
      </c>
      <c r="BT72" s="88" t="e">
        <f t="shared" si="271"/>
        <v>#N/A</v>
      </c>
      <c r="BU72" s="88" t="e">
        <f t="shared" si="271"/>
        <v>#N/A</v>
      </c>
      <c r="BV72" s="88" t="e">
        <f t="shared" si="271"/>
        <v>#N/A</v>
      </c>
      <c r="BW72" s="88" t="e">
        <f t="shared" si="271"/>
        <v>#N/A</v>
      </c>
      <c r="BX72" s="88" t="e">
        <f t="shared" si="271"/>
        <v>#N/A</v>
      </c>
      <c r="BY72" s="88" t="e">
        <f t="shared" si="271"/>
        <v>#N/A</v>
      </c>
      <c r="BZ72" s="88" t="e">
        <f t="shared" si="271"/>
        <v>#N/A</v>
      </c>
      <c r="CA72" s="88" t="e">
        <f t="shared" si="271"/>
        <v>#N/A</v>
      </c>
      <c r="CB72" s="88" t="e">
        <f t="shared" si="271"/>
        <v>#N/A</v>
      </c>
      <c r="CC72" s="88" t="e">
        <f t="shared" si="271"/>
        <v>#N/A</v>
      </c>
      <c r="CD72" s="88" t="e">
        <f t="shared" si="271"/>
        <v>#N/A</v>
      </c>
      <c r="CE72" s="88" t="e">
        <f t="shared" si="271"/>
        <v>#N/A</v>
      </c>
      <c r="CF72" s="88" t="e">
        <f t="shared" si="271"/>
        <v>#N/A</v>
      </c>
      <c r="CG72" s="88" t="e">
        <f t="shared" si="271"/>
        <v>#N/A</v>
      </c>
      <c r="CH72" s="88" t="e">
        <f t="shared" si="271"/>
        <v>#N/A</v>
      </c>
      <c r="CI72" s="88" t="e">
        <f t="shared" si="271"/>
        <v>#N/A</v>
      </c>
      <c r="CJ72" s="88" t="e">
        <f t="shared" si="271"/>
        <v>#N/A</v>
      </c>
      <c r="CK72" s="88" t="e">
        <f t="shared" si="271"/>
        <v>#N/A</v>
      </c>
      <c r="CL72" s="88" t="e">
        <f t="shared" si="271"/>
        <v>#N/A</v>
      </c>
      <c r="CM72" s="88" t="e">
        <f t="shared" si="271"/>
        <v>#N/A</v>
      </c>
      <c r="CN72" s="88" t="e">
        <f t="shared" si="271"/>
        <v>#N/A</v>
      </c>
      <c r="CO72" s="88" t="e">
        <f t="shared" si="271"/>
        <v>#N/A</v>
      </c>
      <c r="CP72" s="88" t="e">
        <f t="shared" si="271"/>
        <v>#N/A</v>
      </c>
      <c r="CQ72" s="88" t="e">
        <f t="shared" si="271"/>
        <v>#N/A</v>
      </c>
      <c r="CR72" s="88" t="e">
        <f t="shared" si="271"/>
        <v>#N/A</v>
      </c>
      <c r="CS72" s="88" t="e">
        <f t="shared" si="271"/>
        <v>#N/A</v>
      </c>
      <c r="CT72" s="88" t="e">
        <f t="shared" si="271"/>
        <v>#N/A</v>
      </c>
      <c r="CU72" s="88" t="e">
        <f t="shared" si="271"/>
        <v>#N/A</v>
      </c>
      <c r="CV72" s="88" t="e">
        <f t="shared" si="271"/>
        <v>#N/A</v>
      </c>
      <c r="CW72" s="88" t="e">
        <f t="shared" si="271"/>
        <v>#N/A</v>
      </c>
      <c r="CX72" s="88" t="e">
        <f t="shared" si="271"/>
        <v>#N/A</v>
      </c>
      <c r="CY72" s="88" t="e">
        <f t="shared" si="271"/>
        <v>#N/A</v>
      </c>
      <c r="CZ72" s="88" t="e">
        <f t="shared" si="271"/>
        <v>#N/A</v>
      </c>
      <c r="DA72" s="88" t="e">
        <f t="shared" si="271"/>
        <v>#N/A</v>
      </c>
      <c r="DB72" s="88" t="e">
        <f t="shared" si="271"/>
        <v>#N/A</v>
      </c>
      <c r="DC72" s="88" t="e">
        <f t="shared" si="271"/>
        <v>#N/A</v>
      </c>
      <c r="DD72" s="88" t="e">
        <f t="shared" si="271"/>
        <v>#N/A</v>
      </c>
      <c r="DE72" s="88" t="e">
        <f t="shared" si="271"/>
        <v>#N/A</v>
      </c>
      <c r="DF72" s="88" t="e">
        <f t="shared" si="271"/>
        <v>#N/A</v>
      </c>
      <c r="DG72" s="88" t="e">
        <f t="shared" si="271"/>
        <v>#N/A</v>
      </c>
      <c r="DH72" s="88" t="e">
        <f t="shared" si="271"/>
        <v>#N/A</v>
      </c>
      <c r="DI72" s="88" t="e">
        <f t="shared" si="271"/>
        <v>#N/A</v>
      </c>
      <c r="DJ72" s="88" t="e">
        <f t="shared" si="271"/>
        <v>#N/A</v>
      </c>
      <c r="DK72" s="88" t="e">
        <f t="shared" si="271"/>
        <v>#N/A</v>
      </c>
      <c r="DL72" s="88" t="e">
        <f t="shared" si="271"/>
        <v>#N/A</v>
      </c>
      <c r="DM72" s="88" t="e">
        <f t="shared" si="271"/>
        <v>#N/A</v>
      </c>
      <c r="DN72" s="88" t="e">
        <f t="shared" si="271"/>
        <v>#N/A</v>
      </c>
      <c r="DO72" s="88" t="e">
        <f t="shared" ref="DO72:DR72" si="272">DO75+DO78</f>
        <v>#N/A</v>
      </c>
      <c r="DP72" s="88" t="e">
        <f t="shared" si="272"/>
        <v>#N/A</v>
      </c>
      <c r="DQ72" s="88" t="e">
        <f t="shared" si="272"/>
        <v>#N/A</v>
      </c>
      <c r="DR72" s="88" t="e">
        <f t="shared" si="272"/>
        <v>#N/A</v>
      </c>
    </row>
    <row r="73" spans="1:122" s="77" customFormat="1" ht="13.8" hidden="1" outlineLevel="1" thickBot="1">
      <c r="A73" s="89" t="s">
        <v>116</v>
      </c>
      <c r="B73" s="89" t="s">
        <v>113</v>
      </c>
      <c r="C73" s="90">
        <f>C76+C79</f>
        <v>0</v>
      </c>
      <c r="D73" s="90">
        <f t="shared" si="266"/>
        <v>0</v>
      </c>
      <c r="E73" s="90">
        <f t="shared" si="266"/>
        <v>0</v>
      </c>
      <c r="F73" s="90">
        <f t="shared" si="266"/>
        <v>0</v>
      </c>
      <c r="G73" s="90">
        <f t="shared" si="266"/>
        <v>0</v>
      </c>
      <c r="H73" s="90">
        <f t="shared" si="266"/>
        <v>0</v>
      </c>
      <c r="I73" s="90">
        <f t="shared" si="266"/>
        <v>0</v>
      </c>
      <c r="J73" s="90">
        <f t="shared" si="266"/>
        <v>0</v>
      </c>
      <c r="K73" s="90">
        <f t="shared" si="266"/>
        <v>0</v>
      </c>
      <c r="L73" s="90">
        <f t="shared" si="266"/>
        <v>0</v>
      </c>
      <c r="M73" s="90">
        <f t="shared" si="266"/>
        <v>0</v>
      </c>
      <c r="N73" s="90">
        <f t="shared" si="266"/>
        <v>0</v>
      </c>
      <c r="O73" s="90">
        <f t="shared" si="266"/>
        <v>0</v>
      </c>
      <c r="P73" s="90">
        <f t="shared" si="266"/>
        <v>0</v>
      </c>
      <c r="Q73" s="90">
        <f t="shared" si="266"/>
        <v>0</v>
      </c>
      <c r="R73" s="90">
        <f t="shared" si="266"/>
        <v>0</v>
      </c>
      <c r="S73" s="90">
        <f t="shared" si="266"/>
        <v>0</v>
      </c>
      <c r="T73" s="90">
        <f t="shared" si="266"/>
        <v>0</v>
      </c>
      <c r="U73" s="90">
        <f t="shared" si="266"/>
        <v>0</v>
      </c>
      <c r="V73" s="90">
        <f t="shared" si="266"/>
        <v>0</v>
      </c>
      <c r="W73" s="90">
        <f t="shared" si="266"/>
        <v>0</v>
      </c>
      <c r="X73" s="90">
        <f t="shared" si="266"/>
        <v>0</v>
      </c>
      <c r="Y73" s="90">
        <f t="shared" si="266"/>
        <v>0</v>
      </c>
      <c r="Z73" s="90">
        <f t="shared" si="266"/>
        <v>0</v>
      </c>
      <c r="AA73" s="90">
        <f t="shared" si="266"/>
        <v>0</v>
      </c>
      <c r="AB73" s="90">
        <f t="shared" si="266"/>
        <v>0</v>
      </c>
      <c r="AC73" s="90">
        <f t="shared" si="266"/>
        <v>0</v>
      </c>
      <c r="AD73" s="90">
        <f t="shared" si="266"/>
        <v>0</v>
      </c>
      <c r="AE73" s="90">
        <f t="shared" si="266"/>
        <v>0</v>
      </c>
      <c r="AF73" s="90">
        <f t="shared" si="266"/>
        <v>0</v>
      </c>
      <c r="AG73" s="90">
        <f t="shared" si="266"/>
        <v>0</v>
      </c>
      <c r="AH73" s="90">
        <f t="shared" si="266"/>
        <v>0</v>
      </c>
      <c r="AI73" s="90">
        <f t="shared" si="266"/>
        <v>0</v>
      </c>
      <c r="AJ73" s="90">
        <f t="shared" si="266"/>
        <v>0</v>
      </c>
      <c r="AK73" s="90">
        <f t="shared" si="266"/>
        <v>0</v>
      </c>
      <c r="AL73" s="90">
        <f t="shared" si="266"/>
        <v>0</v>
      </c>
      <c r="AM73" s="90">
        <f t="shared" ref="AM73:BD73" si="273">AM76+AM79</f>
        <v>0</v>
      </c>
      <c r="AN73" s="90">
        <f t="shared" si="273"/>
        <v>0</v>
      </c>
      <c r="AO73" s="90">
        <f t="shared" si="273"/>
        <v>0</v>
      </c>
      <c r="AP73" s="90">
        <f t="shared" si="273"/>
        <v>0</v>
      </c>
      <c r="AQ73" s="90">
        <f t="shared" si="273"/>
        <v>0</v>
      </c>
      <c r="AR73" s="90">
        <f t="shared" si="273"/>
        <v>0</v>
      </c>
      <c r="AS73" s="90">
        <f t="shared" si="273"/>
        <v>0</v>
      </c>
      <c r="AT73" s="90">
        <f t="shared" si="273"/>
        <v>0</v>
      </c>
      <c r="AU73" s="90">
        <f t="shared" si="273"/>
        <v>0</v>
      </c>
      <c r="AV73" s="90">
        <f t="shared" si="273"/>
        <v>0</v>
      </c>
      <c r="AW73" s="90">
        <f t="shared" si="273"/>
        <v>0</v>
      </c>
      <c r="AX73" s="90">
        <f t="shared" si="273"/>
        <v>0</v>
      </c>
      <c r="AY73" s="90">
        <f t="shared" si="273"/>
        <v>0</v>
      </c>
      <c r="AZ73" s="90">
        <f t="shared" si="273"/>
        <v>0</v>
      </c>
      <c r="BA73" s="90">
        <f t="shared" si="273"/>
        <v>0</v>
      </c>
      <c r="BB73" s="90">
        <f t="shared" si="273"/>
        <v>0</v>
      </c>
      <c r="BC73" s="90">
        <f t="shared" si="273"/>
        <v>0</v>
      </c>
      <c r="BD73" s="90">
        <f t="shared" si="273"/>
        <v>0</v>
      </c>
      <c r="BE73" s="90">
        <f t="shared" ref="BE73:DN73" si="274">BE76+BE79</f>
        <v>0</v>
      </c>
      <c r="BF73" s="90">
        <f t="shared" si="274"/>
        <v>0</v>
      </c>
      <c r="BG73" s="90">
        <f t="shared" si="274"/>
        <v>0</v>
      </c>
      <c r="BH73" s="90">
        <f t="shared" si="274"/>
        <v>0</v>
      </c>
      <c r="BI73" s="90">
        <f t="shared" si="274"/>
        <v>0</v>
      </c>
      <c r="BJ73" s="90">
        <f t="shared" si="274"/>
        <v>0</v>
      </c>
      <c r="BK73" s="90">
        <f t="shared" si="274"/>
        <v>0</v>
      </c>
      <c r="BL73" s="90">
        <f t="shared" si="274"/>
        <v>0</v>
      </c>
      <c r="BM73" s="90">
        <f t="shared" si="274"/>
        <v>0</v>
      </c>
      <c r="BN73" s="90">
        <f t="shared" si="274"/>
        <v>0</v>
      </c>
      <c r="BO73" s="90">
        <f t="shared" si="274"/>
        <v>0</v>
      </c>
      <c r="BP73" s="90">
        <f t="shared" si="274"/>
        <v>0</v>
      </c>
      <c r="BQ73" s="90">
        <f t="shared" si="274"/>
        <v>0</v>
      </c>
      <c r="BR73" s="90">
        <f t="shared" si="274"/>
        <v>0</v>
      </c>
      <c r="BS73" s="90">
        <f t="shared" si="274"/>
        <v>0</v>
      </c>
      <c r="BT73" s="90">
        <f t="shared" si="274"/>
        <v>0</v>
      </c>
      <c r="BU73" s="90">
        <f t="shared" si="274"/>
        <v>0</v>
      </c>
      <c r="BV73" s="90">
        <f t="shared" si="274"/>
        <v>0</v>
      </c>
      <c r="BW73" s="90">
        <f t="shared" si="274"/>
        <v>0</v>
      </c>
      <c r="BX73" s="90">
        <f t="shared" si="274"/>
        <v>0</v>
      </c>
      <c r="BY73" s="90">
        <f t="shared" si="274"/>
        <v>0</v>
      </c>
      <c r="BZ73" s="90">
        <f t="shared" si="274"/>
        <v>0</v>
      </c>
      <c r="CA73" s="90">
        <f t="shared" si="274"/>
        <v>0</v>
      </c>
      <c r="CB73" s="90">
        <f t="shared" si="274"/>
        <v>0</v>
      </c>
      <c r="CC73" s="90">
        <f t="shared" si="274"/>
        <v>0</v>
      </c>
      <c r="CD73" s="90">
        <f t="shared" si="274"/>
        <v>0</v>
      </c>
      <c r="CE73" s="90">
        <f t="shared" si="274"/>
        <v>0</v>
      </c>
      <c r="CF73" s="90">
        <f t="shared" si="274"/>
        <v>0</v>
      </c>
      <c r="CG73" s="90">
        <f t="shared" si="274"/>
        <v>0</v>
      </c>
      <c r="CH73" s="90">
        <f t="shared" si="274"/>
        <v>0</v>
      </c>
      <c r="CI73" s="90">
        <f t="shared" si="274"/>
        <v>0</v>
      </c>
      <c r="CJ73" s="90">
        <f t="shared" si="274"/>
        <v>0</v>
      </c>
      <c r="CK73" s="90">
        <f t="shared" si="274"/>
        <v>0</v>
      </c>
      <c r="CL73" s="90">
        <f t="shared" si="274"/>
        <v>0</v>
      </c>
      <c r="CM73" s="90">
        <f t="shared" si="274"/>
        <v>0</v>
      </c>
      <c r="CN73" s="90">
        <f t="shared" si="274"/>
        <v>0</v>
      </c>
      <c r="CO73" s="90">
        <f t="shared" si="274"/>
        <v>0</v>
      </c>
      <c r="CP73" s="90">
        <f t="shared" si="274"/>
        <v>0</v>
      </c>
      <c r="CQ73" s="90">
        <f t="shared" si="274"/>
        <v>0</v>
      </c>
      <c r="CR73" s="90">
        <f t="shared" si="274"/>
        <v>0</v>
      </c>
      <c r="CS73" s="90">
        <f t="shared" si="274"/>
        <v>0</v>
      </c>
      <c r="CT73" s="90">
        <f t="shared" si="274"/>
        <v>0</v>
      </c>
      <c r="CU73" s="90">
        <f t="shared" si="274"/>
        <v>0</v>
      </c>
      <c r="CV73" s="90">
        <f t="shared" si="274"/>
        <v>0</v>
      </c>
      <c r="CW73" s="90">
        <f t="shared" si="274"/>
        <v>0</v>
      </c>
      <c r="CX73" s="90">
        <f t="shared" si="274"/>
        <v>0</v>
      </c>
      <c r="CY73" s="90">
        <f t="shared" si="274"/>
        <v>0</v>
      </c>
      <c r="CZ73" s="90">
        <f t="shared" si="274"/>
        <v>0</v>
      </c>
      <c r="DA73" s="90">
        <f t="shared" si="274"/>
        <v>0</v>
      </c>
      <c r="DB73" s="90">
        <f t="shared" si="274"/>
        <v>0</v>
      </c>
      <c r="DC73" s="90">
        <f t="shared" si="274"/>
        <v>0</v>
      </c>
      <c r="DD73" s="90">
        <f t="shared" si="274"/>
        <v>0</v>
      </c>
      <c r="DE73" s="90">
        <f t="shared" si="274"/>
        <v>0</v>
      </c>
      <c r="DF73" s="90">
        <f t="shared" si="274"/>
        <v>0</v>
      </c>
      <c r="DG73" s="90">
        <f t="shared" si="274"/>
        <v>0</v>
      </c>
      <c r="DH73" s="90">
        <f t="shared" si="274"/>
        <v>0</v>
      </c>
      <c r="DI73" s="90">
        <f t="shared" si="274"/>
        <v>0</v>
      </c>
      <c r="DJ73" s="90">
        <f t="shared" si="274"/>
        <v>0</v>
      </c>
      <c r="DK73" s="90">
        <f t="shared" si="274"/>
        <v>0</v>
      </c>
      <c r="DL73" s="90">
        <f t="shared" si="274"/>
        <v>0</v>
      </c>
      <c r="DM73" s="90">
        <f t="shared" si="274"/>
        <v>0</v>
      </c>
      <c r="DN73" s="90">
        <f t="shared" si="274"/>
        <v>0</v>
      </c>
      <c r="DO73" s="90">
        <f t="shared" ref="DO73:DR73" si="275">DO76+DO79</f>
        <v>0</v>
      </c>
      <c r="DP73" s="90">
        <f t="shared" si="275"/>
        <v>0</v>
      </c>
      <c r="DQ73" s="90">
        <f t="shared" si="275"/>
        <v>0</v>
      </c>
      <c r="DR73" s="90">
        <f t="shared" si="275"/>
        <v>0</v>
      </c>
    </row>
    <row r="74" spans="1:122" hidden="1" outlineLevel="1">
      <c r="A74" s="91" t="s">
        <v>117</v>
      </c>
      <c r="B74" s="91" t="s">
        <v>111</v>
      </c>
      <c r="C74" s="92">
        <f>SUMIF('Расчёт (кг)'!$A:$A,C$58,'Расчёт (кг)'!$AJ:$AJ)</f>
        <v>0</v>
      </c>
      <c r="D74" s="92">
        <f>SUMIF('Расчёт (кг)'!$A:$A,D$58,'Расчёт (кг)'!$AJ:$AJ)</f>
        <v>0</v>
      </c>
      <c r="E74" s="92">
        <f>SUMIF('Расчёт (кг)'!$A:$A,E$58,'Расчёт (кг)'!$AJ:$AJ)</f>
        <v>0</v>
      </c>
      <c r="F74" s="92">
        <f>SUMIF('Расчёт (кг)'!$A:$A,F$58,'Расчёт (кг)'!$AJ:$AJ)</f>
        <v>0</v>
      </c>
      <c r="G74" s="92">
        <f>SUMIF('Расчёт (кг)'!$A:$A,G$58,'Расчёт (кг)'!$AJ:$AJ)</f>
        <v>0</v>
      </c>
      <c r="H74" s="92">
        <f>SUMIF('Расчёт (кг)'!$A:$A,H$58,'Расчёт (кг)'!$AJ:$AJ)</f>
        <v>0</v>
      </c>
      <c r="I74" s="92">
        <f>SUMIF('Расчёт (кг)'!$A:$A,I$58,'Расчёт (кг)'!$AJ:$AJ)</f>
        <v>0</v>
      </c>
      <c r="J74" s="92">
        <f>SUMIF('Расчёт (кг)'!$A:$A,J$58,'Расчёт (кг)'!$AJ:$AJ)</f>
        <v>0</v>
      </c>
      <c r="K74" s="92">
        <f>SUMIF('Расчёт (кг)'!$A:$A,K$58,'Расчёт (кг)'!$AJ:$AJ)</f>
        <v>0</v>
      </c>
      <c r="L74" s="92">
        <f>SUMIF('Расчёт (кг)'!$A:$A,L$58,'Расчёт (кг)'!$AJ:$AJ)</f>
        <v>0</v>
      </c>
      <c r="M74" s="92">
        <f>SUMIF('Расчёт (кг)'!$A:$A,M$58,'Расчёт (кг)'!$AJ:$AJ)</f>
        <v>0</v>
      </c>
      <c r="N74" s="92">
        <f>SUMIF('Расчёт (кг)'!$A:$A,N$58,'Расчёт (кг)'!$AJ:$AJ)</f>
        <v>0</v>
      </c>
      <c r="O74" s="92">
        <f>SUMIF('Расчёт (кг)'!$A:$A,O$58,'Расчёт (кг)'!$AJ:$AJ)</f>
        <v>0</v>
      </c>
      <c r="P74" s="92">
        <f>SUMIF('Расчёт (кг)'!$A:$A,P$58,'Расчёт (кг)'!$AJ:$AJ)</f>
        <v>0</v>
      </c>
      <c r="Q74" s="92">
        <f>SUMIF('Расчёт (кг)'!$A:$A,Q$58,'Расчёт (кг)'!$AJ:$AJ)</f>
        <v>0</v>
      </c>
      <c r="R74" s="92">
        <f>SUMIF('Расчёт (кг)'!$A:$A,R$58,'Расчёт (кг)'!$AJ:$AJ)</f>
        <v>0</v>
      </c>
      <c r="S74" s="92">
        <f>SUMIF('Расчёт (кг)'!$A:$A,S$58,'Расчёт (кг)'!$AJ:$AJ)</f>
        <v>0</v>
      </c>
      <c r="T74" s="92">
        <f>SUMIF('Расчёт (кг)'!$A:$A,T$58,'Расчёт (кг)'!$AJ:$AJ)</f>
        <v>0</v>
      </c>
      <c r="U74" s="92">
        <f>SUMIF('Расчёт (кг)'!$A:$A,U$58,'Расчёт (кг)'!$AJ:$AJ)</f>
        <v>0</v>
      </c>
      <c r="V74" s="92">
        <f>SUMIF('Расчёт (кг)'!$A:$A,V$58,'Расчёт (кг)'!$AJ:$AJ)</f>
        <v>0</v>
      </c>
      <c r="W74" s="92">
        <f>SUMIF('Расчёт (кг)'!$A:$A,W$58,'Расчёт (кг)'!$AJ:$AJ)</f>
        <v>0</v>
      </c>
      <c r="X74" s="92">
        <f>SUMIF('Расчёт (кг)'!$A:$A,X$58,'Расчёт (кг)'!$AJ:$AJ)</f>
        <v>0</v>
      </c>
      <c r="Y74" s="92">
        <f>SUMIF('Расчёт (кг)'!$A:$A,Y$58,'Расчёт (кг)'!$AJ:$AJ)</f>
        <v>0</v>
      </c>
      <c r="Z74" s="92">
        <f>SUMIF('Расчёт (кг)'!$A:$A,Z$58,'Расчёт (кг)'!$AJ:$AJ)</f>
        <v>0</v>
      </c>
      <c r="AA74" s="92">
        <f>SUMIF('Расчёт (кг)'!$A:$A,AA$58,'Расчёт (кг)'!$AJ:$AJ)</f>
        <v>0</v>
      </c>
      <c r="AB74" s="92">
        <f>SUMIF('Расчёт (кг)'!$A:$A,AB$58,'Расчёт (кг)'!$AJ:$AJ)</f>
        <v>0</v>
      </c>
      <c r="AC74" s="92">
        <f>SUMIF('Расчёт (кг)'!$A:$A,AC$58,'Расчёт (кг)'!$AJ:$AJ)</f>
        <v>0</v>
      </c>
      <c r="AD74" s="92">
        <f>SUMIF('Расчёт (кг)'!$A:$A,AD$58,'Расчёт (кг)'!$AJ:$AJ)</f>
        <v>0</v>
      </c>
      <c r="AE74" s="92">
        <f>SUMIF('Расчёт (кг)'!$A:$A,AE$58,'Расчёт (кг)'!$AJ:$AJ)</f>
        <v>0</v>
      </c>
      <c r="AF74" s="92">
        <f>SUMIF('Расчёт (кг)'!$A:$A,AF$58,'Расчёт (кг)'!$AJ:$AJ)</f>
        <v>0</v>
      </c>
      <c r="AG74" s="92">
        <f>SUMIF('Расчёт (кг)'!$A:$A,AG$58,'Расчёт (кг)'!$AJ:$AJ)</f>
        <v>0</v>
      </c>
      <c r="AH74" s="92">
        <f>SUMIF('Расчёт (кг)'!$A:$A,AH$58,'Расчёт (кг)'!$AJ:$AJ)</f>
        <v>0</v>
      </c>
      <c r="AI74" s="92">
        <f>SUMIF('Расчёт (кг)'!$A:$A,AI$58,'Расчёт (кг)'!$AJ:$AJ)</f>
        <v>0</v>
      </c>
      <c r="AJ74" s="92">
        <f>SUMIF('Расчёт (кг)'!$A:$A,AJ$58,'Расчёт (кг)'!$AJ:$AJ)</f>
        <v>0</v>
      </c>
      <c r="AK74" s="92">
        <f>SUMIF('Расчёт (кг)'!$A:$A,AK$58,'Расчёт (кг)'!$AJ:$AJ)</f>
        <v>0</v>
      </c>
      <c r="AL74" s="92">
        <f>SUMIF('Расчёт (кг)'!$A:$A,AL$58,'Расчёт (кг)'!$AJ:$AJ)</f>
        <v>0</v>
      </c>
      <c r="AM74" s="92">
        <f>SUMIF('Расчёт (кг)'!$A:$A,AM$58,'Расчёт (кг)'!$AJ:$AJ)</f>
        <v>0</v>
      </c>
      <c r="AN74" s="92">
        <f>SUMIF('Расчёт (кг)'!$A:$A,AN$58,'Расчёт (кг)'!$AJ:$AJ)</f>
        <v>0</v>
      </c>
      <c r="AO74" s="92">
        <f>SUMIF('Расчёт (кг)'!$A:$A,AO$58,'Расчёт (кг)'!$AJ:$AJ)</f>
        <v>0</v>
      </c>
      <c r="AP74" s="92">
        <f>SUMIF('Расчёт (кг)'!$A:$A,AP$58,'Расчёт (кг)'!$AJ:$AJ)</f>
        <v>0</v>
      </c>
      <c r="AQ74" s="92">
        <f>SUMIF('Расчёт (кг)'!$A:$A,AQ$58,'Расчёт (кг)'!$AJ:$AJ)</f>
        <v>0</v>
      </c>
      <c r="AR74" s="92">
        <f>SUMIF('Расчёт (кг)'!$A:$A,AR$58,'Расчёт (кг)'!$AJ:$AJ)</f>
        <v>0</v>
      </c>
      <c r="AS74" s="92">
        <f>SUMIF('Расчёт (кг)'!$A:$A,AS$58,'Расчёт (кг)'!$AJ:$AJ)</f>
        <v>0</v>
      </c>
      <c r="AT74" s="92">
        <f>SUMIF('Расчёт (кг)'!$A:$A,AT$58,'Расчёт (кг)'!$AJ:$AJ)</f>
        <v>0</v>
      </c>
      <c r="AU74" s="92">
        <f>SUMIF('Расчёт (кг)'!$A:$A,AU$58,'Расчёт (кг)'!$AJ:$AJ)</f>
        <v>0</v>
      </c>
      <c r="AV74" s="92">
        <f>SUMIF('Расчёт (кг)'!$A:$A,AV$58,'Расчёт (кг)'!$AJ:$AJ)</f>
        <v>0</v>
      </c>
      <c r="AW74" s="92">
        <f>SUMIF('Расчёт (кг)'!$A:$A,AW$58,'Расчёт (кг)'!$AJ:$AJ)</f>
        <v>0</v>
      </c>
      <c r="AX74" s="92">
        <f>SUMIF('Расчёт (кг)'!$A:$A,AX$58,'Расчёт (кг)'!$AJ:$AJ)</f>
        <v>0</v>
      </c>
      <c r="AY74" s="92">
        <f>SUMIF('Расчёт (кг)'!$A:$A,AY$58,'Расчёт (кг)'!$AJ:$AJ)</f>
        <v>0</v>
      </c>
      <c r="AZ74" s="92">
        <f>SUMIF('Расчёт (кг)'!$A:$A,AZ$58,'Расчёт (кг)'!$AJ:$AJ)</f>
        <v>0</v>
      </c>
      <c r="BA74" s="92">
        <f>SUMIF('Расчёт (кг)'!$A:$A,BA$58,'Расчёт (кг)'!$AJ:$AJ)</f>
        <v>0</v>
      </c>
      <c r="BB74" s="92">
        <f>SUMIF('Расчёт (кг)'!$A:$A,BB$58,'Расчёт (кг)'!$AJ:$AJ)</f>
        <v>0</v>
      </c>
      <c r="BC74" s="92">
        <f>SUMIF('Расчёт (кг)'!$A:$A,BC$58,'Расчёт (кг)'!$AJ:$AJ)</f>
        <v>0</v>
      </c>
      <c r="BD74" s="92">
        <f>SUMIF('Расчёт (кг)'!$A:$A,BD$58,'Расчёт (кг)'!$AJ:$AJ)</f>
        <v>0</v>
      </c>
      <c r="BE74" s="92">
        <f>SUMIF('Расчёт (кг)'!$A:$A,BE$58,'Расчёт (кг)'!$AJ:$AJ)</f>
        <v>0</v>
      </c>
      <c r="BF74" s="92">
        <f>SUMIF('Расчёт (кг)'!$A:$A,BF$58,'Расчёт (кг)'!$AJ:$AJ)</f>
        <v>0</v>
      </c>
      <c r="BG74" s="92">
        <f>SUMIF('Расчёт (кг)'!$A:$A,BG$58,'Расчёт (кг)'!$AJ:$AJ)</f>
        <v>0</v>
      </c>
      <c r="BH74" s="92">
        <f>SUMIF('Расчёт (кг)'!$A:$A,BH$58,'Расчёт (кг)'!$AJ:$AJ)</f>
        <v>0</v>
      </c>
      <c r="BI74" s="92">
        <f>SUMIF('Расчёт (кг)'!$A:$A,BI$58,'Расчёт (кг)'!$AJ:$AJ)</f>
        <v>0</v>
      </c>
      <c r="BJ74" s="92">
        <f>SUMIF('Расчёт (кг)'!$A:$A,BJ$58,'Расчёт (кг)'!$AJ:$AJ)</f>
        <v>0</v>
      </c>
      <c r="BK74" s="92">
        <f>SUMIF('Расчёт (кг)'!$A:$A,BK$58,'Расчёт (кг)'!$AJ:$AJ)</f>
        <v>0</v>
      </c>
      <c r="BL74" s="92">
        <f>SUMIF('Расчёт (кг)'!$A:$A,BL$58,'Расчёт (кг)'!$AJ:$AJ)</f>
        <v>0</v>
      </c>
      <c r="BM74" s="92">
        <f>SUMIF('Расчёт (кг)'!$A:$A,BM$58,'Расчёт (кг)'!$AJ:$AJ)</f>
        <v>0</v>
      </c>
      <c r="BN74" s="92">
        <f>SUMIF('Расчёт (кг)'!$A:$A,BN$58,'Расчёт (кг)'!$AJ:$AJ)</f>
        <v>0</v>
      </c>
      <c r="BO74" s="92">
        <f>SUMIF('Расчёт (кг)'!$A:$A,BO$58,'Расчёт (кг)'!$AJ:$AJ)</f>
        <v>0</v>
      </c>
      <c r="BP74" s="92">
        <f>SUMIF('Расчёт (кг)'!$A:$A,BP$58,'Расчёт (кг)'!$AJ:$AJ)</f>
        <v>0</v>
      </c>
      <c r="BQ74" s="92">
        <f>SUMIF('Расчёт (кг)'!$A:$A,BQ$58,'Расчёт (кг)'!$AJ:$AJ)</f>
        <v>0</v>
      </c>
      <c r="BR74" s="92">
        <f>SUMIF('Расчёт (кг)'!$A:$A,BR$58,'Расчёт (кг)'!$AJ:$AJ)</f>
        <v>0</v>
      </c>
      <c r="BS74" s="92">
        <f>SUMIF('Расчёт (кг)'!$A:$A,BS$58,'Расчёт (кг)'!$AJ:$AJ)</f>
        <v>0</v>
      </c>
      <c r="BT74" s="92">
        <f>SUMIF('Расчёт (кг)'!$A:$A,BT$58,'Расчёт (кг)'!$AJ:$AJ)</f>
        <v>0</v>
      </c>
      <c r="BU74" s="92">
        <f>SUMIF('Расчёт (кг)'!$A:$A,BU$58,'Расчёт (кг)'!$AJ:$AJ)</f>
        <v>0</v>
      </c>
      <c r="BV74" s="92">
        <f>SUMIF('Расчёт (кг)'!$A:$A,BV$58,'Расчёт (кг)'!$AJ:$AJ)</f>
        <v>0</v>
      </c>
      <c r="BW74" s="92">
        <f>SUMIF('Расчёт (кг)'!$A:$A,BW$58,'Расчёт (кг)'!$AJ:$AJ)</f>
        <v>0</v>
      </c>
      <c r="BX74" s="92">
        <f>SUMIF('Расчёт (кг)'!$A:$A,BX$58,'Расчёт (кг)'!$AJ:$AJ)</f>
        <v>0</v>
      </c>
      <c r="BY74" s="92">
        <f>SUMIF('Расчёт (кг)'!$A:$A,BY$58,'Расчёт (кг)'!$AJ:$AJ)</f>
        <v>0</v>
      </c>
      <c r="BZ74" s="92">
        <f>SUMIF('Расчёт (кг)'!$A:$A,BZ$58,'Расчёт (кг)'!$AJ:$AJ)</f>
        <v>0</v>
      </c>
      <c r="CA74" s="92">
        <f>SUMIF('Расчёт (кг)'!$A:$A,CA$58,'Расчёт (кг)'!$AJ:$AJ)</f>
        <v>0</v>
      </c>
      <c r="CB74" s="92">
        <f>SUMIF('Расчёт (кг)'!$A:$A,CB$58,'Расчёт (кг)'!$AJ:$AJ)</f>
        <v>0</v>
      </c>
      <c r="CC74" s="92">
        <f>SUMIF('Расчёт (кг)'!$A:$A,CC$58,'Расчёт (кг)'!$AJ:$AJ)</f>
        <v>0</v>
      </c>
      <c r="CD74" s="92">
        <f>SUMIF('Расчёт (кг)'!$A:$A,CD$58,'Расчёт (кг)'!$AJ:$AJ)</f>
        <v>0</v>
      </c>
      <c r="CE74" s="92">
        <f>SUMIF('Расчёт (кг)'!$A:$A,CE$58,'Расчёт (кг)'!$AJ:$AJ)</f>
        <v>0</v>
      </c>
      <c r="CF74" s="92">
        <f>SUMIF('Расчёт (кг)'!$A:$A,CF$58,'Расчёт (кг)'!$AJ:$AJ)</f>
        <v>0</v>
      </c>
      <c r="CG74" s="92">
        <f>SUMIF('Расчёт (кг)'!$A:$A,CG$58,'Расчёт (кг)'!$AJ:$AJ)</f>
        <v>0</v>
      </c>
      <c r="CH74" s="92">
        <f>SUMIF('Расчёт (кг)'!$A:$A,CH$58,'Расчёт (кг)'!$AJ:$AJ)</f>
        <v>0</v>
      </c>
      <c r="CI74" s="92">
        <f>SUMIF('Расчёт (кг)'!$A:$A,CI$58,'Расчёт (кг)'!$AJ:$AJ)</f>
        <v>0</v>
      </c>
      <c r="CJ74" s="92">
        <f>SUMIF('Расчёт (кг)'!$A:$A,CJ$58,'Расчёт (кг)'!$AJ:$AJ)</f>
        <v>0</v>
      </c>
      <c r="CK74" s="92">
        <f>SUMIF('Расчёт (кг)'!$A:$A,CK$58,'Расчёт (кг)'!$AJ:$AJ)</f>
        <v>0</v>
      </c>
      <c r="CL74" s="92">
        <f>SUMIF('Расчёт (кг)'!$A:$A,CL$58,'Расчёт (кг)'!$AJ:$AJ)</f>
        <v>0</v>
      </c>
      <c r="CM74" s="92">
        <f>SUMIF('Расчёт (кг)'!$A:$A,CM$58,'Расчёт (кг)'!$AJ:$AJ)</f>
        <v>0</v>
      </c>
      <c r="CN74" s="92">
        <f>SUMIF('Расчёт (кг)'!$A:$A,CN$58,'Расчёт (кг)'!$AJ:$AJ)</f>
        <v>0</v>
      </c>
      <c r="CO74" s="92">
        <f>SUMIF('Расчёт (кг)'!$A:$A,CO$58,'Расчёт (кг)'!$AJ:$AJ)</f>
        <v>0</v>
      </c>
      <c r="CP74" s="92">
        <f>SUMIF('Расчёт (кг)'!$A:$A,CP$58,'Расчёт (кг)'!$AJ:$AJ)</f>
        <v>0</v>
      </c>
      <c r="CQ74" s="92">
        <f>SUMIF('Расчёт (кг)'!$A:$A,CQ$58,'Расчёт (кг)'!$AJ:$AJ)</f>
        <v>0</v>
      </c>
      <c r="CR74" s="92">
        <f>SUMIF('Расчёт (кг)'!$A:$A,CR$58,'Расчёт (кг)'!$AJ:$AJ)</f>
        <v>0</v>
      </c>
      <c r="CS74" s="92">
        <f>SUMIF('Расчёт (кг)'!$A:$A,CS$58,'Расчёт (кг)'!$AJ:$AJ)</f>
        <v>0</v>
      </c>
      <c r="CT74" s="92">
        <f>SUMIF('Расчёт (кг)'!$A:$A,CT$58,'Расчёт (кг)'!$AJ:$AJ)</f>
        <v>0</v>
      </c>
      <c r="CU74" s="92">
        <f>SUMIF('Расчёт (кг)'!$A:$A,CU$58,'Расчёт (кг)'!$AJ:$AJ)</f>
        <v>0</v>
      </c>
      <c r="CV74" s="92">
        <f>SUMIF('Расчёт (кг)'!$A:$A,CV$58,'Расчёт (кг)'!$AJ:$AJ)</f>
        <v>0</v>
      </c>
      <c r="CW74" s="92">
        <f>SUMIF('Расчёт (кг)'!$A:$A,CW$58,'Расчёт (кг)'!$AJ:$AJ)</f>
        <v>0</v>
      </c>
      <c r="CX74" s="92">
        <f>SUMIF('Расчёт (кг)'!$A:$A,CX$58,'Расчёт (кг)'!$AJ:$AJ)</f>
        <v>0</v>
      </c>
      <c r="CY74" s="92">
        <f>SUMIF('Расчёт (кг)'!$A:$A,CY$58,'Расчёт (кг)'!$AJ:$AJ)</f>
        <v>0</v>
      </c>
      <c r="CZ74" s="92">
        <f>SUMIF('Расчёт (кг)'!$A:$A,CZ$58,'Расчёт (кг)'!$AJ:$AJ)</f>
        <v>0</v>
      </c>
      <c r="DA74" s="92">
        <f>SUMIF('Расчёт (кг)'!$A:$A,DA$58,'Расчёт (кг)'!$AJ:$AJ)</f>
        <v>0</v>
      </c>
      <c r="DB74" s="92">
        <f>SUMIF('Расчёт (кг)'!$A:$A,DB$58,'Расчёт (кг)'!$AJ:$AJ)</f>
        <v>0</v>
      </c>
      <c r="DC74" s="92">
        <f>SUMIF('Расчёт (кг)'!$A:$A,DC$58,'Расчёт (кг)'!$AJ:$AJ)</f>
        <v>0</v>
      </c>
      <c r="DD74" s="92">
        <f>SUMIF('Расчёт (кг)'!$A:$A,DD$58,'Расчёт (кг)'!$AJ:$AJ)</f>
        <v>0</v>
      </c>
      <c r="DE74" s="92">
        <f>SUMIF('Расчёт (кг)'!$A:$A,DE$58,'Расчёт (кг)'!$AJ:$AJ)</f>
        <v>0</v>
      </c>
      <c r="DF74" s="92">
        <f>SUMIF('Расчёт (кг)'!$A:$A,DF$58,'Расчёт (кг)'!$AJ:$AJ)</f>
        <v>0</v>
      </c>
      <c r="DG74" s="92">
        <f>SUMIF('Расчёт (кг)'!$A:$A,DG$58,'Расчёт (кг)'!$AJ:$AJ)</f>
        <v>0</v>
      </c>
      <c r="DH74" s="92">
        <f>SUMIF('Расчёт (кг)'!$A:$A,DH$58,'Расчёт (кг)'!$AJ:$AJ)</f>
        <v>0</v>
      </c>
      <c r="DI74" s="92">
        <f>SUMIF('Расчёт (кг)'!$A:$A,DI$58,'Расчёт (кг)'!$AJ:$AJ)</f>
        <v>0</v>
      </c>
      <c r="DJ74" s="92">
        <f>SUMIF('Расчёт (кг)'!$A:$A,DJ$58,'Расчёт (кг)'!$AJ:$AJ)</f>
        <v>0</v>
      </c>
      <c r="DK74" s="92">
        <f>SUMIF('Расчёт (кг)'!$A:$A,DK$58,'Расчёт (кг)'!$AJ:$AJ)</f>
        <v>0</v>
      </c>
      <c r="DL74" s="92">
        <f>SUMIF('Расчёт (кг)'!$A:$A,DL$58,'Расчёт (кг)'!$AJ:$AJ)</f>
        <v>0</v>
      </c>
      <c r="DM74" s="92">
        <f>SUMIF('Расчёт (кг)'!$A:$A,DM$58,'Расчёт (кг)'!$AJ:$AJ)</f>
        <v>0</v>
      </c>
      <c r="DN74" s="92">
        <f>SUMIF('Расчёт (кг)'!$A:$A,DN$58,'Расчёт (кг)'!$AJ:$AJ)</f>
        <v>0</v>
      </c>
      <c r="DO74" s="92">
        <f>SUMIF('Расчёт (кг)'!$A:$A,DO$58,'Расчёт (кг)'!$AJ:$AJ)</f>
        <v>0</v>
      </c>
      <c r="DP74" s="92">
        <f>SUMIF('Расчёт (кг)'!$A:$A,DP$58,'Расчёт (кг)'!$AJ:$AJ)</f>
        <v>0</v>
      </c>
      <c r="DQ74" s="92">
        <f>SUMIF('Расчёт (кг)'!$A:$A,DQ$58,'Расчёт (кг)'!$AJ:$AJ)</f>
        <v>0</v>
      </c>
      <c r="DR74" s="92">
        <f>SUMIF('Расчёт (кг)'!$A:$A,DR$58,'Расчёт (кг)'!$AJ:$AJ)</f>
        <v>0</v>
      </c>
    </row>
    <row r="75" spans="1:122" hidden="1" outlineLevel="1">
      <c r="A75" s="93" t="s">
        <v>117</v>
      </c>
      <c r="B75" s="93" t="s">
        <v>112</v>
      </c>
      <c r="C75" s="94" t="e">
        <f>INDEX(Тарифы!$1:$1048576,MATCH($A75,Тарифы!$A:$A,0),MATCH(VLOOKUP(C$58,'Расчёт (кг)'!$A:$C,3,0),Тарифы!$2:$2,0))*C74</f>
        <v>#N/A</v>
      </c>
      <c r="D75" s="94" t="e">
        <f>INDEX(Тарифы!$1:$1048576,MATCH($A75,Тарифы!$A:$A,0),MATCH(VLOOKUP(D$58,'Расчёт (кг)'!$A:$C,3,0),Тарифы!$2:$2,0))*D74</f>
        <v>#N/A</v>
      </c>
      <c r="E75" s="94" t="e">
        <f>INDEX(Тарифы!$1:$1048576,MATCH($A75,Тарифы!$A:$A,0),MATCH(VLOOKUP(E$58,'Расчёт (кг)'!$A:$C,3,0),Тарифы!$2:$2,0))*E74</f>
        <v>#N/A</v>
      </c>
      <c r="F75" s="94" t="e">
        <f>INDEX(Тарифы!$1:$1048576,MATCH($A75,Тарифы!$A:$A,0),MATCH(VLOOKUP(F$58,'Расчёт (кг)'!$A:$C,3,0),Тарифы!$2:$2,0))*F74</f>
        <v>#N/A</v>
      </c>
      <c r="G75" s="94" t="e">
        <f>INDEX(Тарифы!$1:$1048576,MATCH($A75,Тарифы!$A:$A,0),MATCH(VLOOKUP(G$58,'Расчёт (кг)'!$A:$C,3,0),Тарифы!$2:$2,0))*G74</f>
        <v>#N/A</v>
      </c>
      <c r="H75" s="94" t="e">
        <f>INDEX(Тарифы!$1:$1048576,MATCH($A75,Тарифы!$A:$A,0),MATCH(VLOOKUP(H$58,'Расчёт (кг)'!$A:$C,3,0),Тарифы!$2:$2,0))*H74</f>
        <v>#N/A</v>
      </c>
      <c r="I75" s="94" t="e">
        <f>INDEX(Тарифы!$1:$1048576,MATCH($A75,Тарифы!$A:$A,0),MATCH(VLOOKUP(I$58,'Расчёт (кг)'!$A:$C,3,0),Тарифы!$2:$2,0))*I74</f>
        <v>#N/A</v>
      </c>
      <c r="J75" s="94" t="e">
        <f>INDEX(Тарифы!$1:$1048576,MATCH($A75,Тарифы!$A:$A,0),MATCH(VLOOKUP(J$58,'Расчёт (кг)'!$A:$C,3,0),Тарифы!$2:$2,0))*J74</f>
        <v>#N/A</v>
      </c>
      <c r="K75" s="94" t="e">
        <f>INDEX(Тарифы!$1:$1048576,MATCH($A75,Тарифы!$A:$A,0),MATCH(VLOOKUP(K$58,'Расчёт (кг)'!$A:$C,3,0),Тарифы!$2:$2,0))*K74</f>
        <v>#N/A</v>
      </c>
      <c r="L75" s="94" t="e">
        <f>INDEX(Тарифы!$1:$1048576,MATCH($A75,Тарифы!$A:$A,0),MATCH(VLOOKUP(L$58,'Расчёт (кг)'!$A:$C,3,0),Тарифы!$2:$2,0))*L74</f>
        <v>#N/A</v>
      </c>
      <c r="M75" s="94" t="e">
        <f>INDEX(Тарифы!$1:$1048576,MATCH($A75,Тарифы!$A:$A,0),MATCH(VLOOKUP(M$58,'Расчёт (кг)'!$A:$C,3,0),Тарифы!$2:$2,0))*M74</f>
        <v>#N/A</v>
      </c>
      <c r="N75" s="94" t="e">
        <f>INDEX(Тарифы!$1:$1048576,MATCH($A75,Тарифы!$A:$A,0),MATCH(VLOOKUP(N$58,'Расчёт (кг)'!$A:$C,3,0),Тарифы!$2:$2,0))*N74</f>
        <v>#N/A</v>
      </c>
      <c r="O75" s="94" t="e">
        <f>INDEX(Тарифы!$1:$1048576,MATCH($A75,Тарифы!$A:$A,0),MATCH(VLOOKUP(O$58,'Расчёт (кг)'!$A:$C,3,0),Тарифы!$2:$2,0))*O74</f>
        <v>#N/A</v>
      </c>
      <c r="P75" s="94" t="e">
        <f>INDEX(Тарифы!$1:$1048576,MATCH($A75,Тарифы!$A:$A,0),MATCH(VLOOKUP(P$58,'Расчёт (кг)'!$A:$C,3,0),Тарифы!$2:$2,0))*P74</f>
        <v>#N/A</v>
      </c>
      <c r="Q75" s="94" t="e">
        <f>INDEX(Тарифы!$1:$1048576,MATCH($A75,Тарифы!$A:$A,0),MATCH(VLOOKUP(Q$58,'Расчёт (кг)'!$A:$C,3,0),Тарифы!$2:$2,0))*Q74</f>
        <v>#N/A</v>
      </c>
      <c r="R75" s="94" t="e">
        <f>INDEX(Тарифы!$1:$1048576,MATCH($A75,Тарифы!$A:$A,0),MATCH(VLOOKUP(R$58,'Расчёт (кг)'!$A:$C,3,0),Тарифы!$2:$2,0))*R74</f>
        <v>#N/A</v>
      </c>
      <c r="S75" s="94" t="e">
        <f>INDEX(Тарифы!$1:$1048576,MATCH($A75,Тарифы!$A:$A,0),MATCH(VLOOKUP(S$58,'Расчёт (кг)'!$A:$C,3,0),Тарифы!$2:$2,0))*S74</f>
        <v>#N/A</v>
      </c>
      <c r="T75" s="94" t="e">
        <f>INDEX(Тарифы!$1:$1048576,MATCH($A75,Тарифы!$A:$A,0),MATCH(VLOOKUP(T$58,'Расчёт (кг)'!$A:$C,3,0),Тарифы!$2:$2,0))*T74</f>
        <v>#N/A</v>
      </c>
      <c r="U75" s="94" t="e">
        <f>INDEX(Тарифы!$1:$1048576,MATCH($A75,Тарифы!$A:$A,0),MATCH(VLOOKUP(U$58,'Расчёт (кг)'!$A:$C,3,0),Тарифы!$2:$2,0))*U74</f>
        <v>#N/A</v>
      </c>
      <c r="V75" s="94" t="e">
        <f>INDEX(Тарифы!$1:$1048576,MATCH($A75,Тарифы!$A:$A,0),MATCH(VLOOKUP(V$58,'Расчёт (кг)'!$A:$C,3,0),Тарифы!$2:$2,0))*V74</f>
        <v>#N/A</v>
      </c>
      <c r="W75" s="94" t="e">
        <f>INDEX(Тарифы!$1:$1048576,MATCH($A75,Тарифы!$A:$A,0),MATCH(VLOOKUP(W$58,'Расчёт (кг)'!$A:$C,3,0),Тарифы!$2:$2,0))*W74</f>
        <v>#N/A</v>
      </c>
      <c r="X75" s="94" t="e">
        <f>INDEX(Тарифы!$1:$1048576,MATCH($A75,Тарифы!$A:$A,0),MATCH(VLOOKUP(X$58,'Расчёт (кг)'!$A:$C,3,0),Тарифы!$2:$2,0))*X74</f>
        <v>#N/A</v>
      </c>
      <c r="Y75" s="94" t="e">
        <f>INDEX(Тарифы!$1:$1048576,MATCH($A75,Тарифы!$A:$A,0),MATCH(VLOOKUP(Y$58,'Расчёт (кг)'!$A:$C,3,0),Тарифы!$2:$2,0))*Y74</f>
        <v>#N/A</v>
      </c>
      <c r="Z75" s="94" t="e">
        <f>INDEX(Тарифы!$1:$1048576,MATCH($A75,Тарифы!$A:$A,0),MATCH(VLOOKUP(Z$58,'Расчёт (кг)'!$A:$C,3,0),Тарифы!$2:$2,0))*Z74</f>
        <v>#N/A</v>
      </c>
      <c r="AA75" s="94" t="e">
        <f>INDEX(Тарифы!$1:$1048576,MATCH($A75,Тарифы!$A:$A,0),MATCH(VLOOKUP(AA$58,'Расчёт (кг)'!$A:$C,3,0),Тарифы!$2:$2,0))*AA74</f>
        <v>#N/A</v>
      </c>
      <c r="AB75" s="94" t="e">
        <f>INDEX(Тарифы!$1:$1048576,MATCH($A75,Тарифы!$A:$A,0),MATCH(VLOOKUP(AB$58,'Расчёт (кг)'!$A:$C,3,0),Тарифы!$2:$2,0))*AB74</f>
        <v>#N/A</v>
      </c>
      <c r="AC75" s="94" t="e">
        <f>INDEX(Тарифы!$1:$1048576,MATCH($A75,Тарифы!$A:$A,0),MATCH(VLOOKUP(AC$58,'Расчёт (кг)'!$A:$C,3,0),Тарифы!$2:$2,0))*AC74</f>
        <v>#N/A</v>
      </c>
      <c r="AD75" s="94" t="e">
        <f>INDEX(Тарифы!$1:$1048576,MATCH($A75,Тарифы!$A:$A,0),MATCH(VLOOKUP(AD$58,'Расчёт (кг)'!$A:$C,3,0),Тарифы!$2:$2,0))*AD74</f>
        <v>#N/A</v>
      </c>
      <c r="AE75" s="94" t="e">
        <f>INDEX(Тарифы!$1:$1048576,MATCH($A75,Тарифы!$A:$A,0),MATCH(VLOOKUP(AE$58,'Расчёт (кг)'!$A:$C,3,0),Тарифы!$2:$2,0))*AE74</f>
        <v>#N/A</v>
      </c>
      <c r="AF75" s="94" t="e">
        <f>INDEX(Тарифы!$1:$1048576,MATCH($A75,Тарифы!$A:$A,0),MATCH(VLOOKUP(AF$58,'Расчёт (кг)'!$A:$C,3,0),Тарифы!$2:$2,0))*AF74</f>
        <v>#N/A</v>
      </c>
      <c r="AG75" s="94" t="e">
        <f>INDEX(Тарифы!$1:$1048576,MATCH($A75,Тарифы!$A:$A,0),MATCH(VLOOKUP(AG$58,'Расчёт (кг)'!$A:$C,3,0),Тарифы!$2:$2,0))*AG74</f>
        <v>#N/A</v>
      </c>
      <c r="AH75" s="94" t="e">
        <f>INDEX(Тарифы!$1:$1048576,MATCH($A75,Тарифы!$A:$A,0),MATCH(VLOOKUP(AH$58,'Расчёт (кг)'!$A:$C,3,0),Тарифы!$2:$2,0))*AH74</f>
        <v>#N/A</v>
      </c>
      <c r="AI75" s="94" t="e">
        <f>INDEX(Тарифы!$1:$1048576,MATCH($A75,Тарифы!$A:$A,0),MATCH(VLOOKUP(AI$58,'Расчёт (кг)'!$A:$C,3,0),Тарифы!$2:$2,0))*AI74</f>
        <v>#N/A</v>
      </c>
      <c r="AJ75" s="94" t="e">
        <f>INDEX(Тарифы!$1:$1048576,MATCH($A75,Тарифы!$A:$A,0),MATCH(VLOOKUP(AJ$58,'Расчёт (кг)'!$A:$C,3,0),Тарифы!$2:$2,0))*AJ74</f>
        <v>#N/A</v>
      </c>
      <c r="AK75" s="94" t="e">
        <f>INDEX(Тарифы!$1:$1048576,MATCH($A75,Тарифы!$A:$A,0),MATCH(VLOOKUP(AK$58,'Расчёт (кг)'!$A:$C,3,0),Тарифы!$2:$2,0))*AK74</f>
        <v>#N/A</v>
      </c>
      <c r="AL75" s="94" t="e">
        <f>INDEX(Тарифы!$1:$1048576,MATCH($A75,Тарифы!$A:$A,0),MATCH(VLOOKUP(AL$58,'Расчёт (кг)'!$A:$C,3,0),Тарифы!$2:$2,0))*AL74</f>
        <v>#N/A</v>
      </c>
      <c r="AM75" s="94" t="e">
        <f>INDEX(Тарифы!$1:$1048576,MATCH($A75,Тарифы!$A:$A,0),MATCH(VLOOKUP(AM$58,'Расчёт (кг)'!$A:$C,3,0),Тарифы!$2:$2,0))*AM74</f>
        <v>#N/A</v>
      </c>
      <c r="AN75" s="94" t="e">
        <f>INDEX(Тарифы!$1:$1048576,MATCH($A75,Тарифы!$A:$A,0),MATCH(VLOOKUP(AN$58,'Расчёт (кг)'!$A:$C,3,0),Тарифы!$2:$2,0))*AN74</f>
        <v>#N/A</v>
      </c>
      <c r="AO75" s="94" t="e">
        <f>INDEX(Тарифы!$1:$1048576,MATCH($A75,Тарифы!$A:$A,0),MATCH(VLOOKUP(AO$58,'Расчёт (кг)'!$A:$C,3,0),Тарифы!$2:$2,0))*AO74</f>
        <v>#N/A</v>
      </c>
      <c r="AP75" s="94" t="e">
        <f>INDEX(Тарифы!$1:$1048576,MATCH($A75,Тарифы!$A:$A,0),MATCH(VLOOKUP(AP$58,'Расчёт (кг)'!$A:$C,3,0),Тарифы!$2:$2,0))*AP74</f>
        <v>#N/A</v>
      </c>
      <c r="AQ75" s="94" t="e">
        <f>INDEX(Тарифы!$1:$1048576,MATCH($A75,Тарифы!$A:$A,0),MATCH(VLOOKUP(AQ$58,'Расчёт (кг)'!$A:$C,3,0),Тарифы!$2:$2,0))*AQ74</f>
        <v>#N/A</v>
      </c>
      <c r="AR75" s="94" t="e">
        <f>INDEX(Тарифы!$1:$1048576,MATCH($A75,Тарифы!$A:$A,0),MATCH(VLOOKUP(AR$58,'Расчёт (кг)'!$A:$C,3,0),Тарифы!$2:$2,0))*AR74</f>
        <v>#N/A</v>
      </c>
      <c r="AS75" s="94" t="e">
        <f>INDEX(Тарифы!$1:$1048576,MATCH($A75,Тарифы!$A:$A,0),MATCH(VLOOKUP(AS$58,'Расчёт (кг)'!$A:$C,3,0),Тарифы!$2:$2,0))*AS74</f>
        <v>#N/A</v>
      </c>
      <c r="AT75" s="94" t="e">
        <f>INDEX(Тарифы!$1:$1048576,MATCH($A75,Тарифы!$A:$A,0),MATCH(VLOOKUP(AT$58,'Расчёт (кг)'!$A:$C,3,0),Тарифы!$2:$2,0))*AT74</f>
        <v>#N/A</v>
      </c>
      <c r="AU75" s="94" t="e">
        <f>INDEX(Тарифы!$1:$1048576,MATCH($A75,Тарифы!$A:$A,0),MATCH(VLOOKUP(AU$58,'Расчёт (кг)'!$A:$C,3,0),Тарифы!$2:$2,0))*AU74</f>
        <v>#N/A</v>
      </c>
      <c r="AV75" s="94" t="e">
        <f>INDEX(Тарифы!$1:$1048576,MATCH($A75,Тарифы!$A:$A,0),MATCH(VLOOKUP(AV$58,'Расчёт (кг)'!$A:$C,3,0),Тарифы!$2:$2,0))*AV74</f>
        <v>#N/A</v>
      </c>
      <c r="AW75" s="94" t="e">
        <f>INDEX(Тарифы!$1:$1048576,MATCH($A75,Тарифы!$A:$A,0),MATCH(VLOOKUP(AW$58,'Расчёт (кг)'!$A:$C,3,0),Тарифы!$2:$2,0))*AW74</f>
        <v>#N/A</v>
      </c>
      <c r="AX75" s="94" t="e">
        <f>INDEX(Тарифы!$1:$1048576,MATCH($A75,Тарифы!$A:$A,0),MATCH(VLOOKUP(AX$58,'Расчёт (кг)'!$A:$C,3,0),Тарифы!$2:$2,0))*AX74</f>
        <v>#N/A</v>
      </c>
      <c r="AY75" s="94" t="e">
        <f>INDEX(Тарифы!$1:$1048576,MATCH($A75,Тарифы!$A:$A,0),MATCH(VLOOKUP(AY$58,'Расчёт (кг)'!$A:$C,3,0),Тарифы!$2:$2,0))*AY74</f>
        <v>#N/A</v>
      </c>
      <c r="AZ75" s="94" t="e">
        <f>INDEX(Тарифы!$1:$1048576,MATCH($A75,Тарифы!$A:$A,0),MATCH(VLOOKUP(AZ$58,'Расчёт (кг)'!$A:$C,3,0),Тарифы!$2:$2,0))*AZ74</f>
        <v>#N/A</v>
      </c>
      <c r="BA75" s="94" t="e">
        <f>INDEX(Тарифы!$1:$1048576,MATCH($A75,Тарифы!$A:$A,0),MATCH(VLOOKUP(BA$58,'Расчёт (кг)'!$A:$C,3,0),Тарифы!$2:$2,0))*BA74</f>
        <v>#N/A</v>
      </c>
      <c r="BB75" s="94" t="e">
        <f>INDEX(Тарифы!$1:$1048576,MATCH($A75,Тарифы!$A:$A,0),MATCH(VLOOKUP(BB$58,'Расчёт (кг)'!$A:$C,3,0),Тарифы!$2:$2,0))*BB74</f>
        <v>#N/A</v>
      </c>
      <c r="BC75" s="94" t="e">
        <f>INDEX(Тарифы!$1:$1048576,MATCH($A75,Тарифы!$A:$A,0),MATCH(VLOOKUP(BC$58,'Расчёт (кг)'!$A:$C,3,0),Тарифы!$2:$2,0))*BC74</f>
        <v>#N/A</v>
      </c>
      <c r="BD75" s="94" t="e">
        <f>INDEX(Тарифы!$1:$1048576,MATCH($A75,Тарифы!$A:$A,0),MATCH(VLOOKUP(BD$58,'Расчёт (кг)'!$A:$C,3,0),Тарифы!$2:$2,0))*BD74</f>
        <v>#N/A</v>
      </c>
      <c r="BE75" s="94" t="e">
        <f>INDEX(Тарифы!$1:$1048576,MATCH($A75,Тарифы!$A:$A,0),MATCH(VLOOKUP(BE$58,'Расчёт (кг)'!$A:$C,3,0),Тарифы!$2:$2,0))*BE74</f>
        <v>#N/A</v>
      </c>
      <c r="BF75" s="94" t="e">
        <f>INDEX(Тарифы!$1:$1048576,MATCH($A75,Тарифы!$A:$A,0),MATCH(VLOOKUP(BF$58,'Расчёт (кг)'!$A:$C,3,0),Тарифы!$2:$2,0))*BF74</f>
        <v>#N/A</v>
      </c>
      <c r="BG75" s="94" t="e">
        <f>INDEX(Тарифы!$1:$1048576,MATCH($A75,Тарифы!$A:$A,0),MATCH(VLOOKUP(BG$58,'Расчёт (кг)'!$A:$C,3,0),Тарифы!$2:$2,0))*BG74</f>
        <v>#N/A</v>
      </c>
      <c r="BH75" s="94" t="e">
        <f>INDEX(Тарифы!$1:$1048576,MATCH($A75,Тарифы!$A:$A,0),MATCH(VLOOKUP(BH$58,'Расчёт (кг)'!$A:$C,3,0),Тарифы!$2:$2,0))*BH74</f>
        <v>#N/A</v>
      </c>
      <c r="BI75" s="94" t="e">
        <f>INDEX(Тарифы!$1:$1048576,MATCH($A75,Тарифы!$A:$A,0),MATCH(VLOOKUP(BI$58,'Расчёт (кг)'!$A:$C,3,0),Тарифы!$2:$2,0))*BI74</f>
        <v>#N/A</v>
      </c>
      <c r="BJ75" s="94" t="e">
        <f>INDEX(Тарифы!$1:$1048576,MATCH($A75,Тарифы!$A:$A,0),MATCH(VLOOKUP(BJ$58,'Расчёт (кг)'!$A:$C,3,0),Тарифы!$2:$2,0))*BJ74</f>
        <v>#N/A</v>
      </c>
      <c r="BK75" s="94" t="e">
        <f>INDEX(Тарифы!$1:$1048576,MATCH($A75,Тарифы!$A:$A,0),MATCH(VLOOKUP(BK$58,'Расчёт (кг)'!$A:$C,3,0),Тарифы!$2:$2,0))*BK74</f>
        <v>#N/A</v>
      </c>
      <c r="BL75" s="94" t="e">
        <f>INDEX(Тарифы!$1:$1048576,MATCH($A75,Тарифы!$A:$A,0),MATCH(VLOOKUP(BL$58,'Расчёт (кг)'!$A:$C,3,0),Тарифы!$2:$2,0))*BL74</f>
        <v>#N/A</v>
      </c>
      <c r="BM75" s="94" t="e">
        <f>INDEX(Тарифы!$1:$1048576,MATCH($A75,Тарифы!$A:$A,0),MATCH(VLOOKUP(BM$58,'Расчёт (кг)'!$A:$C,3,0),Тарифы!$2:$2,0))*BM74</f>
        <v>#N/A</v>
      </c>
      <c r="BN75" s="94" t="e">
        <f>INDEX(Тарифы!$1:$1048576,MATCH($A75,Тарифы!$A:$A,0),MATCH(VLOOKUP(BN$58,'Расчёт (кг)'!$A:$C,3,0),Тарифы!$2:$2,0))*BN74</f>
        <v>#N/A</v>
      </c>
      <c r="BO75" s="94" t="e">
        <f>INDEX(Тарифы!$1:$1048576,MATCH($A75,Тарифы!$A:$A,0),MATCH(VLOOKUP(BO$58,'Расчёт (кг)'!$A:$C,3,0),Тарифы!$2:$2,0))*BO74</f>
        <v>#N/A</v>
      </c>
      <c r="BP75" s="94" t="e">
        <f>INDEX(Тарифы!$1:$1048576,MATCH($A75,Тарифы!$A:$A,0),MATCH(VLOOKUP(BP$58,'Расчёт (кг)'!$A:$C,3,0),Тарифы!$2:$2,0))*BP74</f>
        <v>#N/A</v>
      </c>
      <c r="BQ75" s="94" t="e">
        <f>INDEX(Тарифы!$1:$1048576,MATCH($A75,Тарифы!$A:$A,0),MATCH(VLOOKUP(BQ$58,'Расчёт (кг)'!$A:$C,3,0),Тарифы!$2:$2,0))*BQ74</f>
        <v>#N/A</v>
      </c>
      <c r="BR75" s="94" t="e">
        <f>INDEX(Тарифы!$1:$1048576,MATCH($A75,Тарифы!$A:$A,0),MATCH(VLOOKUP(BR$58,'Расчёт (кг)'!$A:$C,3,0),Тарифы!$2:$2,0))*BR74</f>
        <v>#N/A</v>
      </c>
      <c r="BS75" s="94" t="e">
        <f>INDEX(Тарифы!$1:$1048576,MATCH($A75,Тарифы!$A:$A,0),MATCH(VLOOKUP(BS$58,'Расчёт (кг)'!$A:$C,3,0),Тарифы!$2:$2,0))*BS74</f>
        <v>#N/A</v>
      </c>
      <c r="BT75" s="94" t="e">
        <f>INDEX(Тарифы!$1:$1048576,MATCH($A75,Тарифы!$A:$A,0),MATCH(VLOOKUP(BT$58,'Расчёт (кг)'!$A:$C,3,0),Тарифы!$2:$2,0))*BT74</f>
        <v>#N/A</v>
      </c>
      <c r="BU75" s="94" t="e">
        <f>INDEX(Тарифы!$1:$1048576,MATCH($A75,Тарифы!$A:$A,0),MATCH(VLOOKUP(BU$58,'Расчёт (кг)'!$A:$C,3,0),Тарифы!$2:$2,0))*BU74</f>
        <v>#N/A</v>
      </c>
      <c r="BV75" s="94" t="e">
        <f>INDEX(Тарифы!$1:$1048576,MATCH($A75,Тарифы!$A:$A,0),MATCH(VLOOKUP(BV$58,'Расчёт (кг)'!$A:$C,3,0),Тарифы!$2:$2,0))*BV74</f>
        <v>#N/A</v>
      </c>
      <c r="BW75" s="94" t="e">
        <f>INDEX(Тарифы!$1:$1048576,MATCH($A75,Тарифы!$A:$A,0),MATCH(VLOOKUP(BW$58,'Расчёт (кг)'!$A:$C,3,0),Тарифы!$2:$2,0))*BW74</f>
        <v>#N/A</v>
      </c>
      <c r="BX75" s="94" t="e">
        <f>INDEX(Тарифы!$1:$1048576,MATCH($A75,Тарифы!$A:$A,0),MATCH(VLOOKUP(BX$58,'Расчёт (кг)'!$A:$C,3,0),Тарифы!$2:$2,0))*BX74</f>
        <v>#N/A</v>
      </c>
      <c r="BY75" s="94" t="e">
        <f>INDEX(Тарифы!$1:$1048576,MATCH($A75,Тарифы!$A:$A,0),MATCH(VLOOKUP(BY$58,'Расчёт (кг)'!$A:$C,3,0),Тарифы!$2:$2,0))*BY74</f>
        <v>#N/A</v>
      </c>
      <c r="BZ75" s="94" t="e">
        <f>INDEX(Тарифы!$1:$1048576,MATCH($A75,Тарифы!$A:$A,0),MATCH(VLOOKUP(BZ$58,'Расчёт (кг)'!$A:$C,3,0),Тарифы!$2:$2,0))*BZ74</f>
        <v>#N/A</v>
      </c>
      <c r="CA75" s="94" t="e">
        <f>INDEX(Тарифы!$1:$1048576,MATCH($A75,Тарифы!$A:$A,0),MATCH(VLOOKUP(CA$58,'Расчёт (кг)'!$A:$C,3,0),Тарифы!$2:$2,0))*CA74</f>
        <v>#N/A</v>
      </c>
      <c r="CB75" s="94" t="e">
        <f>INDEX(Тарифы!$1:$1048576,MATCH($A75,Тарифы!$A:$A,0),MATCH(VLOOKUP(CB$58,'Расчёт (кг)'!$A:$C,3,0),Тарифы!$2:$2,0))*CB74</f>
        <v>#N/A</v>
      </c>
      <c r="CC75" s="94" t="e">
        <f>INDEX(Тарифы!$1:$1048576,MATCH($A75,Тарифы!$A:$A,0),MATCH(VLOOKUP(CC$58,'Расчёт (кг)'!$A:$C,3,0),Тарифы!$2:$2,0))*CC74</f>
        <v>#N/A</v>
      </c>
      <c r="CD75" s="94" t="e">
        <f>INDEX(Тарифы!$1:$1048576,MATCH($A75,Тарифы!$A:$A,0),MATCH(VLOOKUP(CD$58,'Расчёт (кг)'!$A:$C,3,0),Тарифы!$2:$2,0))*CD74</f>
        <v>#N/A</v>
      </c>
      <c r="CE75" s="94" t="e">
        <f>INDEX(Тарифы!$1:$1048576,MATCH($A75,Тарифы!$A:$A,0),MATCH(VLOOKUP(CE$58,'Расчёт (кг)'!$A:$C,3,0),Тарифы!$2:$2,0))*CE74</f>
        <v>#N/A</v>
      </c>
      <c r="CF75" s="94" t="e">
        <f>INDEX(Тарифы!$1:$1048576,MATCH($A75,Тарифы!$A:$A,0),MATCH(VLOOKUP(CF$58,'Расчёт (кг)'!$A:$C,3,0),Тарифы!$2:$2,0))*CF74</f>
        <v>#N/A</v>
      </c>
      <c r="CG75" s="94" t="e">
        <f>INDEX(Тарифы!$1:$1048576,MATCH($A75,Тарифы!$A:$A,0),MATCH(VLOOKUP(CG$58,'Расчёт (кг)'!$A:$C,3,0),Тарифы!$2:$2,0))*CG74</f>
        <v>#N/A</v>
      </c>
      <c r="CH75" s="94" t="e">
        <f>INDEX(Тарифы!$1:$1048576,MATCH($A75,Тарифы!$A:$A,0),MATCH(VLOOKUP(CH$58,'Расчёт (кг)'!$A:$C,3,0),Тарифы!$2:$2,0))*CH74</f>
        <v>#N/A</v>
      </c>
      <c r="CI75" s="94" t="e">
        <f>INDEX(Тарифы!$1:$1048576,MATCH($A75,Тарифы!$A:$A,0),MATCH(VLOOKUP(CI$58,'Расчёт (кг)'!$A:$C,3,0),Тарифы!$2:$2,0))*CI74</f>
        <v>#N/A</v>
      </c>
      <c r="CJ75" s="94" t="e">
        <f>INDEX(Тарифы!$1:$1048576,MATCH($A75,Тарифы!$A:$A,0),MATCH(VLOOKUP(CJ$58,'Расчёт (кг)'!$A:$C,3,0),Тарифы!$2:$2,0))*CJ74</f>
        <v>#N/A</v>
      </c>
      <c r="CK75" s="94" t="e">
        <f>INDEX(Тарифы!$1:$1048576,MATCH($A75,Тарифы!$A:$A,0),MATCH(VLOOKUP(CK$58,'Расчёт (кг)'!$A:$C,3,0),Тарифы!$2:$2,0))*CK74</f>
        <v>#N/A</v>
      </c>
      <c r="CL75" s="94" t="e">
        <f>INDEX(Тарифы!$1:$1048576,MATCH($A75,Тарифы!$A:$A,0),MATCH(VLOOKUP(CL$58,'Расчёт (кг)'!$A:$C,3,0),Тарифы!$2:$2,0))*CL74</f>
        <v>#N/A</v>
      </c>
      <c r="CM75" s="94" t="e">
        <f>INDEX(Тарифы!$1:$1048576,MATCH($A75,Тарифы!$A:$A,0),MATCH(VLOOKUP(CM$58,'Расчёт (кг)'!$A:$C,3,0),Тарифы!$2:$2,0))*CM74</f>
        <v>#N/A</v>
      </c>
      <c r="CN75" s="94" t="e">
        <f>INDEX(Тарифы!$1:$1048576,MATCH($A75,Тарифы!$A:$A,0),MATCH(VLOOKUP(CN$58,'Расчёт (кг)'!$A:$C,3,0),Тарифы!$2:$2,0))*CN74</f>
        <v>#N/A</v>
      </c>
      <c r="CO75" s="94" t="e">
        <f>INDEX(Тарифы!$1:$1048576,MATCH($A75,Тарифы!$A:$A,0),MATCH(VLOOKUP(CO$58,'Расчёт (кг)'!$A:$C,3,0),Тарифы!$2:$2,0))*CO74</f>
        <v>#N/A</v>
      </c>
      <c r="CP75" s="94" t="e">
        <f>INDEX(Тарифы!$1:$1048576,MATCH($A75,Тарифы!$A:$A,0),MATCH(VLOOKUP(CP$58,'Расчёт (кг)'!$A:$C,3,0),Тарифы!$2:$2,0))*CP74</f>
        <v>#N/A</v>
      </c>
      <c r="CQ75" s="94" t="e">
        <f>INDEX(Тарифы!$1:$1048576,MATCH($A75,Тарифы!$A:$A,0),MATCH(VLOOKUP(CQ$58,'Расчёт (кг)'!$A:$C,3,0),Тарифы!$2:$2,0))*CQ74</f>
        <v>#N/A</v>
      </c>
      <c r="CR75" s="94" t="e">
        <f>INDEX(Тарифы!$1:$1048576,MATCH($A75,Тарифы!$A:$A,0),MATCH(VLOOKUP(CR$58,'Расчёт (кг)'!$A:$C,3,0),Тарифы!$2:$2,0))*CR74</f>
        <v>#N/A</v>
      </c>
      <c r="CS75" s="94" t="e">
        <f>INDEX(Тарифы!$1:$1048576,MATCH($A75,Тарифы!$A:$A,0),MATCH(VLOOKUP(CS$58,'Расчёт (кг)'!$A:$C,3,0),Тарифы!$2:$2,0))*CS74</f>
        <v>#N/A</v>
      </c>
      <c r="CT75" s="94" t="e">
        <f>INDEX(Тарифы!$1:$1048576,MATCH($A75,Тарифы!$A:$A,0),MATCH(VLOOKUP(CT$58,'Расчёт (кг)'!$A:$C,3,0),Тарифы!$2:$2,0))*CT74</f>
        <v>#N/A</v>
      </c>
      <c r="CU75" s="94" t="e">
        <f>INDEX(Тарифы!$1:$1048576,MATCH($A75,Тарифы!$A:$A,0),MATCH(VLOOKUP(CU$58,'Расчёт (кг)'!$A:$C,3,0),Тарифы!$2:$2,0))*CU74</f>
        <v>#N/A</v>
      </c>
      <c r="CV75" s="94" t="e">
        <f>INDEX(Тарифы!$1:$1048576,MATCH($A75,Тарифы!$A:$A,0),MATCH(VLOOKUP(CV$58,'Расчёт (кг)'!$A:$C,3,0),Тарифы!$2:$2,0))*CV74</f>
        <v>#N/A</v>
      </c>
      <c r="CW75" s="94" t="e">
        <f>INDEX(Тарифы!$1:$1048576,MATCH($A75,Тарифы!$A:$A,0),MATCH(VLOOKUP(CW$58,'Расчёт (кг)'!$A:$C,3,0),Тарифы!$2:$2,0))*CW74</f>
        <v>#N/A</v>
      </c>
      <c r="CX75" s="94" t="e">
        <f>INDEX(Тарифы!$1:$1048576,MATCH($A75,Тарифы!$A:$A,0),MATCH(VLOOKUP(CX$58,'Расчёт (кг)'!$A:$C,3,0),Тарифы!$2:$2,0))*CX74</f>
        <v>#N/A</v>
      </c>
      <c r="CY75" s="94" t="e">
        <f>INDEX(Тарифы!$1:$1048576,MATCH($A75,Тарифы!$A:$A,0),MATCH(VLOOKUP(CY$58,'Расчёт (кг)'!$A:$C,3,0),Тарифы!$2:$2,0))*CY74</f>
        <v>#N/A</v>
      </c>
      <c r="CZ75" s="94" t="e">
        <f>INDEX(Тарифы!$1:$1048576,MATCH($A75,Тарифы!$A:$A,0),MATCH(VLOOKUP(CZ$58,'Расчёт (кг)'!$A:$C,3,0),Тарифы!$2:$2,0))*CZ74</f>
        <v>#N/A</v>
      </c>
      <c r="DA75" s="94" t="e">
        <f>INDEX(Тарифы!$1:$1048576,MATCH($A75,Тарифы!$A:$A,0),MATCH(VLOOKUP(DA$58,'Расчёт (кг)'!$A:$C,3,0),Тарифы!$2:$2,0))*DA74</f>
        <v>#N/A</v>
      </c>
      <c r="DB75" s="94" t="e">
        <f>INDEX(Тарифы!$1:$1048576,MATCH($A75,Тарифы!$A:$A,0),MATCH(VLOOKUP(DB$58,'Расчёт (кг)'!$A:$C,3,0),Тарифы!$2:$2,0))*DB74</f>
        <v>#N/A</v>
      </c>
      <c r="DC75" s="94" t="e">
        <f>INDEX(Тарифы!$1:$1048576,MATCH($A75,Тарифы!$A:$A,0),MATCH(VLOOKUP(DC$58,'Расчёт (кг)'!$A:$C,3,0),Тарифы!$2:$2,0))*DC74</f>
        <v>#N/A</v>
      </c>
      <c r="DD75" s="94" t="e">
        <f>INDEX(Тарифы!$1:$1048576,MATCH($A75,Тарифы!$A:$A,0),MATCH(VLOOKUP(DD$58,'Расчёт (кг)'!$A:$C,3,0),Тарифы!$2:$2,0))*DD74</f>
        <v>#N/A</v>
      </c>
      <c r="DE75" s="94" t="e">
        <f>INDEX(Тарифы!$1:$1048576,MATCH($A75,Тарифы!$A:$A,0),MATCH(VLOOKUP(DE$58,'Расчёт (кг)'!$A:$C,3,0),Тарифы!$2:$2,0))*DE74</f>
        <v>#N/A</v>
      </c>
      <c r="DF75" s="94" t="e">
        <f>INDEX(Тарифы!$1:$1048576,MATCH($A75,Тарифы!$A:$A,0),MATCH(VLOOKUP(DF$58,'Расчёт (кг)'!$A:$C,3,0),Тарифы!$2:$2,0))*DF74</f>
        <v>#N/A</v>
      </c>
      <c r="DG75" s="94" t="e">
        <f>INDEX(Тарифы!$1:$1048576,MATCH($A75,Тарифы!$A:$A,0),MATCH(VLOOKUP(DG$58,'Расчёт (кг)'!$A:$C,3,0),Тарифы!$2:$2,0))*DG74</f>
        <v>#N/A</v>
      </c>
      <c r="DH75" s="94" t="e">
        <f>INDEX(Тарифы!$1:$1048576,MATCH($A75,Тарифы!$A:$A,0),MATCH(VLOOKUP(DH$58,'Расчёт (кг)'!$A:$C,3,0),Тарифы!$2:$2,0))*DH74</f>
        <v>#N/A</v>
      </c>
      <c r="DI75" s="94" t="e">
        <f>INDEX(Тарифы!$1:$1048576,MATCH($A75,Тарифы!$A:$A,0),MATCH(VLOOKUP(DI$58,'Расчёт (кг)'!$A:$C,3,0),Тарифы!$2:$2,0))*DI74</f>
        <v>#N/A</v>
      </c>
      <c r="DJ75" s="94" t="e">
        <f>INDEX(Тарифы!$1:$1048576,MATCH($A75,Тарифы!$A:$A,0),MATCH(VLOOKUP(DJ$58,'Расчёт (кг)'!$A:$C,3,0),Тарифы!$2:$2,0))*DJ74</f>
        <v>#N/A</v>
      </c>
      <c r="DK75" s="94" t="e">
        <f>INDEX(Тарифы!$1:$1048576,MATCH($A75,Тарифы!$A:$A,0),MATCH(VLOOKUP(DK$58,'Расчёт (кг)'!$A:$C,3,0),Тарифы!$2:$2,0))*DK74</f>
        <v>#N/A</v>
      </c>
      <c r="DL75" s="94" t="e">
        <f>INDEX(Тарифы!$1:$1048576,MATCH($A75,Тарифы!$A:$A,0),MATCH(VLOOKUP(DL$58,'Расчёт (кг)'!$A:$C,3,0),Тарифы!$2:$2,0))*DL74</f>
        <v>#N/A</v>
      </c>
      <c r="DM75" s="94" t="e">
        <f>INDEX(Тарифы!$1:$1048576,MATCH($A75,Тарифы!$A:$A,0),MATCH(VLOOKUP(DM$58,'Расчёт (кг)'!$A:$C,3,0),Тарифы!$2:$2,0))*DM74</f>
        <v>#N/A</v>
      </c>
      <c r="DN75" s="94" t="e">
        <f>INDEX(Тарифы!$1:$1048576,MATCH($A75,Тарифы!$A:$A,0),MATCH(VLOOKUP(DN$58,'Расчёт (кг)'!$A:$C,3,0),Тарифы!$2:$2,0))*DN74</f>
        <v>#N/A</v>
      </c>
      <c r="DO75" s="94" t="e">
        <f>INDEX(Тарифы!$1:$1048576,MATCH($A75,Тарифы!$A:$A,0),MATCH(VLOOKUP(DO$58,'Расчёт (кг)'!$A:$C,3,0),Тарифы!$2:$2,0))*DO74</f>
        <v>#N/A</v>
      </c>
      <c r="DP75" s="94" t="e">
        <f>INDEX(Тарифы!$1:$1048576,MATCH($A75,Тарифы!$A:$A,0),MATCH(VLOOKUP(DP$58,'Расчёт (кг)'!$A:$C,3,0),Тарифы!$2:$2,0))*DP74</f>
        <v>#N/A</v>
      </c>
      <c r="DQ75" s="94" t="e">
        <f>INDEX(Тарифы!$1:$1048576,MATCH($A75,Тарифы!$A:$A,0),MATCH(VLOOKUP(DQ$58,'Расчёт (кг)'!$A:$C,3,0),Тарифы!$2:$2,0))*DQ74</f>
        <v>#N/A</v>
      </c>
      <c r="DR75" s="94" t="e">
        <f>INDEX(Тарифы!$1:$1048576,MATCH($A75,Тарифы!$A:$A,0),MATCH(VLOOKUP(DR$58,'Расчёт (кг)'!$A:$C,3,0),Тарифы!$2:$2,0))*DR74</f>
        <v>#N/A</v>
      </c>
    </row>
    <row r="76" spans="1:122" hidden="1" outlineLevel="1">
      <c r="A76" s="93" t="s">
        <v>117</v>
      </c>
      <c r="B76" s="93" t="s">
        <v>113</v>
      </c>
      <c r="C76" s="94">
        <f>SUMIF('Расчёт (ТН)'!$A:$A,C$58,'Расчёт (ТН)'!$AJ:$AJ)</f>
        <v>0</v>
      </c>
      <c r="D76" s="94">
        <f>SUMIF('Расчёт (ТН)'!$A:$A,D$58,'Расчёт (ТН)'!$AJ:$AJ)</f>
        <v>0</v>
      </c>
      <c r="E76" s="94">
        <f>SUMIF('Расчёт (ТН)'!$A:$A,E$58,'Расчёт (ТН)'!$AJ:$AJ)</f>
        <v>0</v>
      </c>
      <c r="F76" s="94">
        <f>SUMIF('Расчёт (ТН)'!$A:$A,F$58,'Расчёт (ТН)'!$AJ:$AJ)</f>
        <v>0</v>
      </c>
      <c r="G76" s="94">
        <f>SUMIF('Расчёт (ТН)'!$A:$A,G$58,'Расчёт (ТН)'!$AJ:$AJ)</f>
        <v>0</v>
      </c>
      <c r="H76" s="94">
        <f>SUMIF('Расчёт (ТН)'!$A:$A,H$58,'Расчёт (ТН)'!$AJ:$AJ)</f>
        <v>0</v>
      </c>
      <c r="I76" s="94">
        <f>SUMIF('Расчёт (ТН)'!$A:$A,I$58,'Расчёт (ТН)'!$AJ:$AJ)</f>
        <v>0</v>
      </c>
      <c r="J76" s="94">
        <f>SUMIF('Расчёт (ТН)'!$A:$A,J$58,'Расчёт (ТН)'!$AJ:$AJ)</f>
        <v>0</v>
      </c>
      <c r="K76" s="94">
        <f>SUMIF('Расчёт (ТН)'!$A:$A,K$58,'Расчёт (ТН)'!$AJ:$AJ)</f>
        <v>0</v>
      </c>
      <c r="L76" s="94">
        <f>SUMIF('Расчёт (ТН)'!$A:$A,L$58,'Расчёт (ТН)'!$AJ:$AJ)</f>
        <v>0</v>
      </c>
      <c r="M76" s="94">
        <f>SUMIF('Расчёт (ТН)'!$A:$A,M$58,'Расчёт (ТН)'!$AJ:$AJ)</f>
        <v>0</v>
      </c>
      <c r="N76" s="94">
        <f>SUMIF('Расчёт (ТН)'!$A:$A,N$58,'Расчёт (ТН)'!$AJ:$AJ)</f>
        <v>0</v>
      </c>
      <c r="O76" s="94">
        <f>SUMIF('Расчёт (ТН)'!$A:$A,O$58,'Расчёт (ТН)'!$AJ:$AJ)</f>
        <v>0</v>
      </c>
      <c r="P76" s="94">
        <f>SUMIF('Расчёт (ТН)'!$A:$A,P$58,'Расчёт (ТН)'!$AJ:$AJ)</f>
        <v>0</v>
      </c>
      <c r="Q76" s="94">
        <f>SUMIF('Расчёт (ТН)'!$A:$A,Q$58,'Расчёт (ТН)'!$AJ:$AJ)</f>
        <v>0</v>
      </c>
      <c r="R76" s="94">
        <f>SUMIF('Расчёт (ТН)'!$A:$A,R$58,'Расчёт (ТН)'!$AJ:$AJ)</f>
        <v>0</v>
      </c>
      <c r="S76" s="94">
        <f>SUMIF('Расчёт (ТН)'!$A:$A,S$58,'Расчёт (ТН)'!$AJ:$AJ)</f>
        <v>0</v>
      </c>
      <c r="T76" s="94">
        <f>SUMIF('Расчёт (ТН)'!$A:$A,T$58,'Расчёт (ТН)'!$AJ:$AJ)</f>
        <v>0</v>
      </c>
      <c r="U76" s="94">
        <f>SUMIF('Расчёт (ТН)'!$A:$A,U$58,'Расчёт (ТН)'!$AJ:$AJ)</f>
        <v>0</v>
      </c>
      <c r="V76" s="94">
        <f>SUMIF('Расчёт (ТН)'!$A:$A,V$58,'Расчёт (ТН)'!$AJ:$AJ)</f>
        <v>0</v>
      </c>
      <c r="W76" s="94">
        <f>SUMIF('Расчёт (ТН)'!$A:$A,W$58,'Расчёт (ТН)'!$AJ:$AJ)</f>
        <v>0</v>
      </c>
      <c r="X76" s="94">
        <f>SUMIF('Расчёт (ТН)'!$A:$A,X$58,'Расчёт (ТН)'!$AJ:$AJ)</f>
        <v>0</v>
      </c>
      <c r="Y76" s="94">
        <f>SUMIF('Расчёт (ТН)'!$A:$A,Y$58,'Расчёт (ТН)'!$AJ:$AJ)</f>
        <v>0</v>
      </c>
      <c r="Z76" s="94">
        <f>SUMIF('Расчёт (ТН)'!$A:$A,Z$58,'Расчёт (ТН)'!$AJ:$AJ)</f>
        <v>0</v>
      </c>
      <c r="AA76" s="94">
        <f>SUMIF('Расчёт (ТН)'!$A:$A,AA$58,'Расчёт (ТН)'!$AJ:$AJ)</f>
        <v>0</v>
      </c>
      <c r="AB76" s="94">
        <f>SUMIF('Расчёт (ТН)'!$A:$A,AB$58,'Расчёт (ТН)'!$AJ:$AJ)</f>
        <v>0</v>
      </c>
      <c r="AC76" s="94">
        <f>SUMIF('Расчёт (ТН)'!$A:$A,AC$58,'Расчёт (ТН)'!$AJ:$AJ)</f>
        <v>0</v>
      </c>
      <c r="AD76" s="94">
        <f>SUMIF('Расчёт (ТН)'!$A:$A,AD$58,'Расчёт (ТН)'!$AJ:$AJ)</f>
        <v>0</v>
      </c>
      <c r="AE76" s="94">
        <f>SUMIF('Расчёт (ТН)'!$A:$A,AE$58,'Расчёт (ТН)'!$AJ:$AJ)</f>
        <v>0</v>
      </c>
      <c r="AF76" s="94">
        <f>SUMIF('Расчёт (ТН)'!$A:$A,AF$58,'Расчёт (ТН)'!$AJ:$AJ)</f>
        <v>0</v>
      </c>
      <c r="AG76" s="94">
        <f>SUMIF('Расчёт (ТН)'!$A:$A,AG$58,'Расчёт (ТН)'!$AJ:$AJ)</f>
        <v>0</v>
      </c>
      <c r="AH76" s="94">
        <f>SUMIF('Расчёт (ТН)'!$A:$A,AH$58,'Расчёт (ТН)'!$AJ:$AJ)</f>
        <v>0</v>
      </c>
      <c r="AI76" s="94">
        <f>SUMIF('Расчёт (ТН)'!$A:$A,AI$58,'Расчёт (ТН)'!$AJ:$AJ)</f>
        <v>0</v>
      </c>
      <c r="AJ76" s="94">
        <f>SUMIF('Расчёт (ТН)'!$A:$A,AJ$58,'Расчёт (ТН)'!$AJ:$AJ)</f>
        <v>0</v>
      </c>
      <c r="AK76" s="94">
        <f>SUMIF('Расчёт (ТН)'!$A:$A,AK$58,'Расчёт (ТН)'!$AJ:$AJ)</f>
        <v>0</v>
      </c>
      <c r="AL76" s="94">
        <f>SUMIF('Расчёт (ТН)'!$A:$A,AL$58,'Расчёт (ТН)'!$AJ:$AJ)</f>
        <v>0</v>
      </c>
      <c r="AM76" s="94">
        <f>SUMIF('Расчёт (ТН)'!$A:$A,AM$58,'Расчёт (ТН)'!$AJ:$AJ)</f>
        <v>0</v>
      </c>
      <c r="AN76" s="94">
        <f>SUMIF('Расчёт (ТН)'!$A:$A,AN$58,'Расчёт (ТН)'!$AJ:$AJ)</f>
        <v>0</v>
      </c>
      <c r="AO76" s="94">
        <f>SUMIF('Расчёт (ТН)'!$A:$A,AO$58,'Расчёт (ТН)'!$AJ:$AJ)</f>
        <v>0</v>
      </c>
      <c r="AP76" s="94">
        <f>SUMIF('Расчёт (ТН)'!$A:$A,AP$58,'Расчёт (ТН)'!$AJ:$AJ)</f>
        <v>0</v>
      </c>
      <c r="AQ76" s="94">
        <f>SUMIF('Расчёт (ТН)'!$A:$A,AQ$58,'Расчёт (ТН)'!$AJ:$AJ)</f>
        <v>0</v>
      </c>
      <c r="AR76" s="94">
        <f>SUMIF('Расчёт (ТН)'!$A:$A,AR$58,'Расчёт (ТН)'!$AJ:$AJ)</f>
        <v>0</v>
      </c>
      <c r="AS76" s="94">
        <f>SUMIF('Расчёт (ТН)'!$A:$A,AS$58,'Расчёт (ТН)'!$AJ:$AJ)</f>
        <v>0</v>
      </c>
      <c r="AT76" s="94">
        <f>SUMIF('Расчёт (ТН)'!$A:$A,AT$58,'Расчёт (ТН)'!$AJ:$AJ)</f>
        <v>0</v>
      </c>
      <c r="AU76" s="94">
        <f>SUMIF('Расчёт (ТН)'!$A:$A,AU$58,'Расчёт (ТН)'!$AJ:$AJ)</f>
        <v>0</v>
      </c>
      <c r="AV76" s="94">
        <f>SUMIF('Расчёт (ТН)'!$A:$A,AV$58,'Расчёт (ТН)'!$AJ:$AJ)</f>
        <v>0</v>
      </c>
      <c r="AW76" s="94">
        <f>SUMIF('Расчёт (ТН)'!$A:$A,AW$58,'Расчёт (ТН)'!$AJ:$AJ)</f>
        <v>0</v>
      </c>
      <c r="AX76" s="94">
        <f>SUMIF('Расчёт (ТН)'!$A:$A,AX$58,'Расчёт (ТН)'!$AJ:$AJ)</f>
        <v>0</v>
      </c>
      <c r="AY76" s="94">
        <f>SUMIF('Расчёт (ТН)'!$A:$A,AY$58,'Расчёт (ТН)'!$AJ:$AJ)</f>
        <v>0</v>
      </c>
      <c r="AZ76" s="94">
        <f>SUMIF('Расчёт (ТН)'!$A:$A,AZ$58,'Расчёт (ТН)'!$AJ:$AJ)</f>
        <v>0</v>
      </c>
      <c r="BA76" s="94">
        <f>SUMIF('Расчёт (ТН)'!$A:$A,BA$58,'Расчёт (ТН)'!$AJ:$AJ)</f>
        <v>0</v>
      </c>
      <c r="BB76" s="94">
        <f>SUMIF('Расчёт (ТН)'!$A:$A,BB$58,'Расчёт (ТН)'!$AJ:$AJ)</f>
        <v>0</v>
      </c>
      <c r="BC76" s="94">
        <f>SUMIF('Расчёт (ТН)'!$A:$A,BC$58,'Расчёт (ТН)'!$AJ:$AJ)</f>
        <v>0</v>
      </c>
      <c r="BD76" s="94">
        <f>SUMIF('Расчёт (ТН)'!$A:$A,BD$58,'Расчёт (ТН)'!$AJ:$AJ)</f>
        <v>0</v>
      </c>
      <c r="BE76" s="94">
        <f>SUMIF('Расчёт (ТН)'!$A:$A,BE$58,'Расчёт (ТН)'!$AJ:$AJ)</f>
        <v>0</v>
      </c>
      <c r="BF76" s="94">
        <f>SUMIF('Расчёт (ТН)'!$A:$A,BF$58,'Расчёт (ТН)'!$AJ:$AJ)</f>
        <v>0</v>
      </c>
      <c r="BG76" s="94">
        <f>SUMIF('Расчёт (ТН)'!$A:$A,BG$58,'Расчёт (ТН)'!$AJ:$AJ)</f>
        <v>0</v>
      </c>
      <c r="BH76" s="94">
        <f>SUMIF('Расчёт (ТН)'!$A:$A,BH$58,'Расчёт (ТН)'!$AJ:$AJ)</f>
        <v>0</v>
      </c>
      <c r="BI76" s="94">
        <f>SUMIF('Расчёт (ТН)'!$A:$A,BI$58,'Расчёт (ТН)'!$AJ:$AJ)</f>
        <v>0</v>
      </c>
      <c r="BJ76" s="94">
        <f>SUMIF('Расчёт (ТН)'!$A:$A,BJ$58,'Расчёт (ТН)'!$AJ:$AJ)</f>
        <v>0</v>
      </c>
      <c r="BK76" s="94">
        <f>SUMIF('Расчёт (ТН)'!$A:$A,BK$58,'Расчёт (ТН)'!$AJ:$AJ)</f>
        <v>0</v>
      </c>
      <c r="BL76" s="94">
        <f>SUMIF('Расчёт (ТН)'!$A:$A,BL$58,'Расчёт (ТН)'!$AJ:$AJ)</f>
        <v>0</v>
      </c>
      <c r="BM76" s="94">
        <f>SUMIF('Расчёт (ТН)'!$A:$A,BM$58,'Расчёт (ТН)'!$AJ:$AJ)</f>
        <v>0</v>
      </c>
      <c r="BN76" s="94">
        <f>SUMIF('Расчёт (ТН)'!$A:$A,BN$58,'Расчёт (ТН)'!$AJ:$AJ)</f>
        <v>0</v>
      </c>
      <c r="BO76" s="94">
        <f>SUMIF('Расчёт (ТН)'!$A:$A,BO$58,'Расчёт (ТН)'!$AJ:$AJ)</f>
        <v>0</v>
      </c>
      <c r="BP76" s="94">
        <f>SUMIF('Расчёт (ТН)'!$A:$A,BP$58,'Расчёт (ТН)'!$AJ:$AJ)</f>
        <v>0</v>
      </c>
      <c r="BQ76" s="94">
        <f>SUMIF('Расчёт (ТН)'!$A:$A,BQ$58,'Расчёт (ТН)'!$AJ:$AJ)</f>
        <v>0</v>
      </c>
      <c r="BR76" s="94">
        <f>SUMIF('Расчёт (ТН)'!$A:$A,BR$58,'Расчёт (ТН)'!$AJ:$AJ)</f>
        <v>0</v>
      </c>
      <c r="BS76" s="94">
        <f>SUMIF('Расчёт (ТН)'!$A:$A,BS$58,'Расчёт (ТН)'!$AJ:$AJ)</f>
        <v>0</v>
      </c>
      <c r="BT76" s="94">
        <f>SUMIF('Расчёт (ТН)'!$A:$A,BT$58,'Расчёт (ТН)'!$AJ:$AJ)</f>
        <v>0</v>
      </c>
      <c r="BU76" s="94">
        <f>SUMIF('Расчёт (ТН)'!$A:$A,BU$58,'Расчёт (ТН)'!$AJ:$AJ)</f>
        <v>0</v>
      </c>
      <c r="BV76" s="94">
        <f>SUMIF('Расчёт (ТН)'!$A:$A,BV$58,'Расчёт (ТН)'!$AJ:$AJ)</f>
        <v>0</v>
      </c>
      <c r="BW76" s="94">
        <f>SUMIF('Расчёт (ТН)'!$A:$A,BW$58,'Расчёт (ТН)'!$AJ:$AJ)</f>
        <v>0</v>
      </c>
      <c r="BX76" s="94">
        <f>SUMIF('Расчёт (ТН)'!$A:$A,BX$58,'Расчёт (ТН)'!$AJ:$AJ)</f>
        <v>0</v>
      </c>
      <c r="BY76" s="94">
        <f>SUMIF('Расчёт (ТН)'!$A:$A,BY$58,'Расчёт (ТН)'!$AJ:$AJ)</f>
        <v>0</v>
      </c>
      <c r="BZ76" s="94">
        <f>SUMIF('Расчёт (ТН)'!$A:$A,BZ$58,'Расчёт (ТН)'!$AJ:$AJ)</f>
        <v>0</v>
      </c>
      <c r="CA76" s="94">
        <f>SUMIF('Расчёт (ТН)'!$A:$A,CA$58,'Расчёт (ТН)'!$AJ:$AJ)</f>
        <v>0</v>
      </c>
      <c r="CB76" s="94">
        <f>SUMIF('Расчёт (ТН)'!$A:$A,CB$58,'Расчёт (ТН)'!$AJ:$AJ)</f>
        <v>0</v>
      </c>
      <c r="CC76" s="94">
        <f>SUMIF('Расчёт (ТН)'!$A:$A,CC$58,'Расчёт (ТН)'!$AJ:$AJ)</f>
        <v>0</v>
      </c>
      <c r="CD76" s="94">
        <f>SUMIF('Расчёт (ТН)'!$A:$A,CD$58,'Расчёт (ТН)'!$AJ:$AJ)</f>
        <v>0</v>
      </c>
      <c r="CE76" s="94">
        <f>SUMIF('Расчёт (ТН)'!$A:$A,CE$58,'Расчёт (ТН)'!$AJ:$AJ)</f>
        <v>0</v>
      </c>
      <c r="CF76" s="94">
        <f>SUMIF('Расчёт (ТН)'!$A:$A,CF$58,'Расчёт (ТН)'!$AJ:$AJ)</f>
        <v>0</v>
      </c>
      <c r="CG76" s="94">
        <f>SUMIF('Расчёт (ТН)'!$A:$A,CG$58,'Расчёт (ТН)'!$AJ:$AJ)</f>
        <v>0</v>
      </c>
      <c r="CH76" s="94">
        <f>SUMIF('Расчёт (ТН)'!$A:$A,CH$58,'Расчёт (ТН)'!$AJ:$AJ)</f>
        <v>0</v>
      </c>
      <c r="CI76" s="94">
        <f>SUMIF('Расчёт (ТН)'!$A:$A,CI$58,'Расчёт (ТН)'!$AJ:$AJ)</f>
        <v>0</v>
      </c>
      <c r="CJ76" s="94">
        <f>SUMIF('Расчёт (ТН)'!$A:$A,CJ$58,'Расчёт (ТН)'!$AJ:$AJ)</f>
        <v>0</v>
      </c>
      <c r="CK76" s="94">
        <f>SUMIF('Расчёт (ТН)'!$A:$A,CK$58,'Расчёт (ТН)'!$AJ:$AJ)</f>
        <v>0</v>
      </c>
      <c r="CL76" s="94">
        <f>SUMIF('Расчёт (ТН)'!$A:$A,CL$58,'Расчёт (ТН)'!$AJ:$AJ)</f>
        <v>0</v>
      </c>
      <c r="CM76" s="94">
        <f>SUMIF('Расчёт (ТН)'!$A:$A,CM$58,'Расчёт (ТН)'!$AJ:$AJ)</f>
        <v>0</v>
      </c>
      <c r="CN76" s="94">
        <f>SUMIF('Расчёт (ТН)'!$A:$A,CN$58,'Расчёт (ТН)'!$AJ:$AJ)</f>
        <v>0</v>
      </c>
      <c r="CO76" s="94">
        <f>SUMIF('Расчёт (ТН)'!$A:$A,CO$58,'Расчёт (ТН)'!$AJ:$AJ)</f>
        <v>0</v>
      </c>
      <c r="CP76" s="94">
        <f>SUMIF('Расчёт (ТН)'!$A:$A,CP$58,'Расчёт (ТН)'!$AJ:$AJ)</f>
        <v>0</v>
      </c>
      <c r="CQ76" s="94">
        <f>SUMIF('Расчёт (ТН)'!$A:$A,CQ$58,'Расчёт (ТН)'!$AJ:$AJ)</f>
        <v>0</v>
      </c>
      <c r="CR76" s="94">
        <f>SUMIF('Расчёт (ТН)'!$A:$A,CR$58,'Расчёт (ТН)'!$AJ:$AJ)</f>
        <v>0</v>
      </c>
      <c r="CS76" s="94">
        <f>SUMIF('Расчёт (ТН)'!$A:$A,CS$58,'Расчёт (ТН)'!$AJ:$AJ)</f>
        <v>0</v>
      </c>
      <c r="CT76" s="94">
        <f>SUMIF('Расчёт (ТН)'!$A:$A,CT$58,'Расчёт (ТН)'!$AJ:$AJ)</f>
        <v>0</v>
      </c>
      <c r="CU76" s="94">
        <f>SUMIF('Расчёт (ТН)'!$A:$A,CU$58,'Расчёт (ТН)'!$AJ:$AJ)</f>
        <v>0</v>
      </c>
      <c r="CV76" s="94">
        <f>SUMIF('Расчёт (ТН)'!$A:$A,CV$58,'Расчёт (ТН)'!$AJ:$AJ)</f>
        <v>0</v>
      </c>
      <c r="CW76" s="94">
        <f>SUMIF('Расчёт (ТН)'!$A:$A,CW$58,'Расчёт (ТН)'!$AJ:$AJ)</f>
        <v>0</v>
      </c>
      <c r="CX76" s="94">
        <f>SUMIF('Расчёт (ТН)'!$A:$A,CX$58,'Расчёт (ТН)'!$AJ:$AJ)</f>
        <v>0</v>
      </c>
      <c r="CY76" s="94">
        <f>SUMIF('Расчёт (ТН)'!$A:$A,CY$58,'Расчёт (ТН)'!$AJ:$AJ)</f>
        <v>0</v>
      </c>
      <c r="CZ76" s="94">
        <f>SUMIF('Расчёт (ТН)'!$A:$A,CZ$58,'Расчёт (ТН)'!$AJ:$AJ)</f>
        <v>0</v>
      </c>
      <c r="DA76" s="94">
        <f>SUMIF('Расчёт (ТН)'!$A:$A,DA$58,'Расчёт (ТН)'!$AJ:$AJ)</f>
        <v>0</v>
      </c>
      <c r="DB76" s="94">
        <f>SUMIF('Расчёт (ТН)'!$A:$A,DB$58,'Расчёт (ТН)'!$AJ:$AJ)</f>
        <v>0</v>
      </c>
      <c r="DC76" s="94">
        <f>SUMIF('Расчёт (ТН)'!$A:$A,DC$58,'Расчёт (ТН)'!$AJ:$AJ)</f>
        <v>0</v>
      </c>
      <c r="DD76" s="94">
        <f>SUMIF('Расчёт (ТН)'!$A:$A,DD$58,'Расчёт (ТН)'!$AJ:$AJ)</f>
        <v>0</v>
      </c>
      <c r="DE76" s="94">
        <f>SUMIF('Расчёт (ТН)'!$A:$A,DE$58,'Расчёт (ТН)'!$AJ:$AJ)</f>
        <v>0</v>
      </c>
      <c r="DF76" s="94">
        <f>SUMIF('Расчёт (ТН)'!$A:$A,DF$58,'Расчёт (ТН)'!$AJ:$AJ)</f>
        <v>0</v>
      </c>
      <c r="DG76" s="94">
        <f>SUMIF('Расчёт (ТН)'!$A:$A,DG$58,'Расчёт (ТН)'!$AJ:$AJ)</f>
        <v>0</v>
      </c>
      <c r="DH76" s="94">
        <f>SUMIF('Расчёт (ТН)'!$A:$A,DH$58,'Расчёт (ТН)'!$AJ:$AJ)</f>
        <v>0</v>
      </c>
      <c r="DI76" s="94">
        <f>SUMIF('Расчёт (ТН)'!$A:$A,DI$58,'Расчёт (ТН)'!$AJ:$AJ)</f>
        <v>0</v>
      </c>
      <c r="DJ76" s="94">
        <f>SUMIF('Расчёт (ТН)'!$A:$A,DJ$58,'Расчёт (ТН)'!$AJ:$AJ)</f>
        <v>0</v>
      </c>
      <c r="DK76" s="94">
        <f>SUMIF('Расчёт (ТН)'!$A:$A,DK$58,'Расчёт (ТН)'!$AJ:$AJ)</f>
        <v>0</v>
      </c>
      <c r="DL76" s="94">
        <f>SUMIF('Расчёт (ТН)'!$A:$A,DL$58,'Расчёт (ТН)'!$AJ:$AJ)</f>
        <v>0</v>
      </c>
      <c r="DM76" s="94">
        <f>SUMIF('Расчёт (ТН)'!$A:$A,DM$58,'Расчёт (ТН)'!$AJ:$AJ)</f>
        <v>0</v>
      </c>
      <c r="DN76" s="94">
        <f>SUMIF('Расчёт (ТН)'!$A:$A,DN$58,'Расчёт (ТН)'!$AJ:$AJ)</f>
        <v>0</v>
      </c>
      <c r="DO76" s="94">
        <f>SUMIF('Расчёт (ТН)'!$A:$A,DO$58,'Расчёт (ТН)'!$AJ:$AJ)</f>
        <v>0</v>
      </c>
      <c r="DP76" s="94">
        <f>SUMIF('Расчёт (ТН)'!$A:$A,DP$58,'Расчёт (ТН)'!$AJ:$AJ)</f>
        <v>0</v>
      </c>
      <c r="DQ76" s="94">
        <f>SUMIF('Расчёт (ТН)'!$A:$A,DQ$58,'Расчёт (ТН)'!$AJ:$AJ)</f>
        <v>0</v>
      </c>
      <c r="DR76" s="94">
        <f>SUMIF('Расчёт (ТН)'!$A:$A,DR$58,'Расчёт (ТН)'!$AJ:$AJ)</f>
        <v>0</v>
      </c>
    </row>
    <row r="77" spans="1:122" hidden="1" outlineLevel="1">
      <c r="A77" s="93" t="s">
        <v>118</v>
      </c>
      <c r="B77" s="93" t="s">
        <v>111</v>
      </c>
      <c r="C77" s="94">
        <f>SUMIF('Расчёт (кг)'!$A:$A,C$58,'Расчёт (кг)'!$AN:$AN)</f>
        <v>0</v>
      </c>
      <c r="D77" s="94">
        <f>SUMIF('Расчёт (кг)'!$A:$A,D$58,'Расчёт (кг)'!$AN:$AN)</f>
        <v>0</v>
      </c>
      <c r="E77" s="94">
        <f>SUMIF('Расчёт (кг)'!$A:$A,E$58,'Расчёт (кг)'!$AN:$AN)</f>
        <v>0</v>
      </c>
      <c r="F77" s="94">
        <f>SUMIF('Расчёт (кг)'!$A:$A,F$58,'Расчёт (кг)'!$AN:$AN)</f>
        <v>0</v>
      </c>
      <c r="G77" s="94">
        <f>SUMIF('Расчёт (кг)'!$A:$A,G$58,'Расчёт (кг)'!$AN:$AN)</f>
        <v>0</v>
      </c>
      <c r="H77" s="94">
        <f>SUMIF('Расчёт (кг)'!$A:$A,H$58,'Расчёт (кг)'!$AN:$AN)</f>
        <v>0</v>
      </c>
      <c r="I77" s="94">
        <f>SUMIF('Расчёт (кг)'!$A:$A,I$58,'Расчёт (кг)'!$AN:$AN)</f>
        <v>0</v>
      </c>
      <c r="J77" s="94">
        <f>SUMIF('Расчёт (кг)'!$A:$A,J$58,'Расчёт (кг)'!$AN:$AN)</f>
        <v>0</v>
      </c>
      <c r="K77" s="94">
        <f>SUMIF('Расчёт (кг)'!$A:$A,K$58,'Расчёт (кг)'!$AN:$AN)</f>
        <v>0</v>
      </c>
      <c r="L77" s="94">
        <f>SUMIF('Расчёт (кг)'!$A:$A,L$58,'Расчёт (кг)'!$AN:$AN)</f>
        <v>0</v>
      </c>
      <c r="M77" s="94">
        <f>SUMIF('Расчёт (кг)'!$A:$A,M$58,'Расчёт (кг)'!$AN:$AN)</f>
        <v>0</v>
      </c>
      <c r="N77" s="94">
        <f>SUMIF('Расчёт (кг)'!$A:$A,N$58,'Расчёт (кг)'!$AN:$AN)</f>
        <v>0</v>
      </c>
      <c r="O77" s="94">
        <f>SUMIF('Расчёт (кг)'!$A:$A,O$58,'Расчёт (кг)'!$AN:$AN)</f>
        <v>0</v>
      </c>
      <c r="P77" s="94">
        <f>SUMIF('Расчёт (кг)'!$A:$A,P$58,'Расчёт (кг)'!$AN:$AN)</f>
        <v>0</v>
      </c>
      <c r="Q77" s="94">
        <f>SUMIF('Расчёт (кг)'!$A:$A,Q$58,'Расчёт (кг)'!$AN:$AN)</f>
        <v>0</v>
      </c>
      <c r="R77" s="94">
        <f>SUMIF('Расчёт (кг)'!$A:$A,R$58,'Расчёт (кг)'!$AN:$AN)</f>
        <v>0</v>
      </c>
      <c r="S77" s="94">
        <f>SUMIF('Расчёт (кг)'!$A:$A,S$58,'Расчёт (кг)'!$AN:$AN)</f>
        <v>0</v>
      </c>
      <c r="T77" s="94">
        <f>SUMIF('Расчёт (кг)'!$A:$A,T$58,'Расчёт (кг)'!$AN:$AN)</f>
        <v>0</v>
      </c>
      <c r="U77" s="94">
        <f>SUMIF('Расчёт (кг)'!$A:$A,U$58,'Расчёт (кг)'!$AN:$AN)</f>
        <v>0</v>
      </c>
      <c r="V77" s="94">
        <f>SUMIF('Расчёт (кг)'!$A:$A,V$58,'Расчёт (кг)'!$AN:$AN)</f>
        <v>0</v>
      </c>
      <c r="W77" s="94">
        <f>SUMIF('Расчёт (кг)'!$A:$A,W$58,'Расчёт (кг)'!$AN:$AN)</f>
        <v>0</v>
      </c>
      <c r="X77" s="94">
        <f>SUMIF('Расчёт (кг)'!$A:$A,X$58,'Расчёт (кг)'!$AN:$AN)</f>
        <v>0</v>
      </c>
      <c r="Y77" s="94">
        <f>SUMIF('Расчёт (кг)'!$A:$A,Y$58,'Расчёт (кг)'!$AN:$AN)</f>
        <v>0</v>
      </c>
      <c r="Z77" s="94">
        <f>SUMIF('Расчёт (кг)'!$A:$A,Z$58,'Расчёт (кг)'!$AN:$AN)</f>
        <v>0</v>
      </c>
      <c r="AA77" s="94">
        <f>SUMIF('Расчёт (кг)'!$A:$A,AA$58,'Расчёт (кг)'!$AN:$AN)</f>
        <v>0</v>
      </c>
      <c r="AB77" s="94">
        <f>SUMIF('Расчёт (кг)'!$A:$A,AB$58,'Расчёт (кг)'!$AN:$AN)</f>
        <v>0</v>
      </c>
      <c r="AC77" s="94">
        <f>SUMIF('Расчёт (кг)'!$A:$A,AC$58,'Расчёт (кг)'!$AN:$AN)</f>
        <v>0</v>
      </c>
      <c r="AD77" s="94">
        <f>SUMIF('Расчёт (кг)'!$A:$A,AD$58,'Расчёт (кг)'!$AN:$AN)</f>
        <v>0</v>
      </c>
      <c r="AE77" s="94">
        <f>SUMIF('Расчёт (кг)'!$A:$A,AE$58,'Расчёт (кг)'!$AN:$AN)</f>
        <v>0</v>
      </c>
      <c r="AF77" s="94">
        <f>SUMIF('Расчёт (кг)'!$A:$A,AF$58,'Расчёт (кг)'!$AN:$AN)</f>
        <v>0</v>
      </c>
      <c r="AG77" s="94">
        <f>SUMIF('Расчёт (кг)'!$A:$A,AG$58,'Расчёт (кг)'!$AN:$AN)</f>
        <v>0</v>
      </c>
      <c r="AH77" s="94">
        <f>SUMIF('Расчёт (кг)'!$A:$A,AH$58,'Расчёт (кг)'!$AN:$AN)</f>
        <v>0</v>
      </c>
      <c r="AI77" s="94">
        <f>SUMIF('Расчёт (кг)'!$A:$A,AI$58,'Расчёт (кг)'!$AN:$AN)</f>
        <v>0</v>
      </c>
      <c r="AJ77" s="94">
        <f>SUMIF('Расчёт (кг)'!$A:$A,AJ$58,'Расчёт (кг)'!$AN:$AN)</f>
        <v>0</v>
      </c>
      <c r="AK77" s="94">
        <f>SUMIF('Расчёт (кг)'!$A:$A,AK$58,'Расчёт (кг)'!$AN:$AN)</f>
        <v>0</v>
      </c>
      <c r="AL77" s="94">
        <f>SUMIF('Расчёт (кг)'!$A:$A,AL$58,'Расчёт (кг)'!$AN:$AN)</f>
        <v>0</v>
      </c>
      <c r="AM77" s="94">
        <f>SUMIF('Расчёт (кг)'!$A:$A,AM$58,'Расчёт (кг)'!$AN:$AN)</f>
        <v>0</v>
      </c>
      <c r="AN77" s="94">
        <f>SUMIF('Расчёт (кг)'!$A:$A,AN$58,'Расчёт (кг)'!$AN:$AN)</f>
        <v>0</v>
      </c>
      <c r="AO77" s="94">
        <f>SUMIF('Расчёт (кг)'!$A:$A,AO$58,'Расчёт (кг)'!$AN:$AN)</f>
        <v>0</v>
      </c>
      <c r="AP77" s="94">
        <f>SUMIF('Расчёт (кг)'!$A:$A,AP$58,'Расчёт (кг)'!$AN:$AN)</f>
        <v>0</v>
      </c>
      <c r="AQ77" s="94">
        <f>SUMIF('Расчёт (кг)'!$A:$A,AQ$58,'Расчёт (кг)'!$AN:$AN)</f>
        <v>0</v>
      </c>
      <c r="AR77" s="94">
        <f>SUMIF('Расчёт (кг)'!$A:$A,AR$58,'Расчёт (кг)'!$AN:$AN)</f>
        <v>0</v>
      </c>
      <c r="AS77" s="94">
        <f>SUMIF('Расчёт (кг)'!$A:$A,AS$58,'Расчёт (кг)'!$AN:$AN)</f>
        <v>0</v>
      </c>
      <c r="AT77" s="94">
        <f>SUMIF('Расчёт (кг)'!$A:$A,AT$58,'Расчёт (кг)'!$AN:$AN)</f>
        <v>0</v>
      </c>
      <c r="AU77" s="94">
        <f>SUMIF('Расчёт (кг)'!$A:$A,AU$58,'Расчёт (кг)'!$AN:$AN)</f>
        <v>0</v>
      </c>
      <c r="AV77" s="94">
        <f>SUMIF('Расчёт (кг)'!$A:$A,AV$58,'Расчёт (кг)'!$AN:$AN)</f>
        <v>0</v>
      </c>
      <c r="AW77" s="94">
        <f>SUMIF('Расчёт (кг)'!$A:$A,AW$58,'Расчёт (кг)'!$AN:$AN)</f>
        <v>0</v>
      </c>
      <c r="AX77" s="94">
        <f>SUMIF('Расчёт (кг)'!$A:$A,AX$58,'Расчёт (кг)'!$AN:$AN)</f>
        <v>0</v>
      </c>
      <c r="AY77" s="94">
        <f>SUMIF('Расчёт (кг)'!$A:$A,AY$58,'Расчёт (кг)'!$AN:$AN)</f>
        <v>0</v>
      </c>
      <c r="AZ77" s="94">
        <f>SUMIF('Расчёт (кг)'!$A:$A,AZ$58,'Расчёт (кг)'!$AN:$AN)</f>
        <v>0</v>
      </c>
      <c r="BA77" s="94">
        <f>SUMIF('Расчёт (кг)'!$A:$A,BA$58,'Расчёт (кг)'!$AN:$AN)</f>
        <v>0</v>
      </c>
      <c r="BB77" s="94">
        <f>SUMIF('Расчёт (кг)'!$A:$A,BB$58,'Расчёт (кг)'!$AN:$AN)</f>
        <v>0</v>
      </c>
      <c r="BC77" s="94">
        <f>SUMIF('Расчёт (кг)'!$A:$A,BC$58,'Расчёт (кг)'!$AN:$AN)</f>
        <v>0</v>
      </c>
      <c r="BD77" s="94">
        <f>SUMIF('Расчёт (кг)'!$A:$A,BD$58,'Расчёт (кг)'!$AN:$AN)</f>
        <v>0</v>
      </c>
      <c r="BE77" s="94">
        <f>SUMIF('Расчёт (кг)'!$A:$A,BE$58,'Расчёт (кг)'!$AN:$AN)</f>
        <v>0</v>
      </c>
      <c r="BF77" s="94">
        <f>SUMIF('Расчёт (кг)'!$A:$A,BF$58,'Расчёт (кг)'!$AN:$AN)</f>
        <v>0</v>
      </c>
      <c r="BG77" s="94">
        <f>SUMIF('Расчёт (кг)'!$A:$A,BG$58,'Расчёт (кг)'!$AN:$AN)</f>
        <v>0</v>
      </c>
      <c r="BH77" s="94">
        <f>SUMIF('Расчёт (кг)'!$A:$A,BH$58,'Расчёт (кг)'!$AN:$AN)</f>
        <v>0</v>
      </c>
      <c r="BI77" s="94">
        <f>SUMIF('Расчёт (кг)'!$A:$A,BI$58,'Расчёт (кг)'!$AN:$AN)</f>
        <v>0</v>
      </c>
      <c r="BJ77" s="94">
        <f>SUMIF('Расчёт (кг)'!$A:$A,BJ$58,'Расчёт (кг)'!$AN:$AN)</f>
        <v>0</v>
      </c>
      <c r="BK77" s="94">
        <f>SUMIF('Расчёт (кг)'!$A:$A,BK$58,'Расчёт (кг)'!$AN:$AN)</f>
        <v>0</v>
      </c>
      <c r="BL77" s="94">
        <f>SUMIF('Расчёт (кг)'!$A:$A,BL$58,'Расчёт (кг)'!$AN:$AN)</f>
        <v>0</v>
      </c>
      <c r="BM77" s="94">
        <f>SUMIF('Расчёт (кг)'!$A:$A,BM$58,'Расчёт (кг)'!$AN:$AN)</f>
        <v>0</v>
      </c>
      <c r="BN77" s="94">
        <f>SUMIF('Расчёт (кг)'!$A:$A,BN$58,'Расчёт (кг)'!$AN:$AN)</f>
        <v>0</v>
      </c>
      <c r="BO77" s="94">
        <f>SUMIF('Расчёт (кг)'!$A:$A,BO$58,'Расчёт (кг)'!$AN:$AN)</f>
        <v>0</v>
      </c>
      <c r="BP77" s="94">
        <f>SUMIF('Расчёт (кг)'!$A:$A,BP$58,'Расчёт (кг)'!$AN:$AN)</f>
        <v>0</v>
      </c>
      <c r="BQ77" s="94">
        <f>SUMIF('Расчёт (кг)'!$A:$A,BQ$58,'Расчёт (кг)'!$AN:$AN)</f>
        <v>0</v>
      </c>
      <c r="BR77" s="94">
        <f>SUMIF('Расчёт (кг)'!$A:$A,BR$58,'Расчёт (кг)'!$AN:$AN)</f>
        <v>0</v>
      </c>
      <c r="BS77" s="94">
        <f>SUMIF('Расчёт (кг)'!$A:$A,BS$58,'Расчёт (кг)'!$AN:$AN)</f>
        <v>0</v>
      </c>
      <c r="BT77" s="94">
        <f>SUMIF('Расчёт (кг)'!$A:$A,BT$58,'Расчёт (кг)'!$AN:$AN)</f>
        <v>0</v>
      </c>
      <c r="BU77" s="94">
        <f>SUMIF('Расчёт (кг)'!$A:$A,BU$58,'Расчёт (кг)'!$AN:$AN)</f>
        <v>0</v>
      </c>
      <c r="BV77" s="94">
        <f>SUMIF('Расчёт (кг)'!$A:$A,BV$58,'Расчёт (кг)'!$AN:$AN)</f>
        <v>0</v>
      </c>
      <c r="BW77" s="94">
        <f>SUMIF('Расчёт (кг)'!$A:$A,BW$58,'Расчёт (кг)'!$AN:$AN)</f>
        <v>0</v>
      </c>
      <c r="BX77" s="94">
        <f>SUMIF('Расчёт (кг)'!$A:$A,BX$58,'Расчёт (кг)'!$AN:$AN)</f>
        <v>0</v>
      </c>
      <c r="BY77" s="94">
        <f>SUMIF('Расчёт (кг)'!$A:$A,BY$58,'Расчёт (кг)'!$AN:$AN)</f>
        <v>0</v>
      </c>
      <c r="BZ77" s="94">
        <f>SUMIF('Расчёт (кг)'!$A:$A,BZ$58,'Расчёт (кг)'!$AN:$AN)</f>
        <v>0</v>
      </c>
      <c r="CA77" s="94">
        <f>SUMIF('Расчёт (кг)'!$A:$A,CA$58,'Расчёт (кг)'!$AN:$AN)</f>
        <v>0</v>
      </c>
      <c r="CB77" s="94">
        <f>SUMIF('Расчёт (кг)'!$A:$A,CB$58,'Расчёт (кг)'!$AN:$AN)</f>
        <v>0</v>
      </c>
      <c r="CC77" s="94">
        <f>SUMIF('Расчёт (кг)'!$A:$A,CC$58,'Расчёт (кг)'!$AN:$AN)</f>
        <v>0</v>
      </c>
      <c r="CD77" s="94">
        <f>SUMIF('Расчёт (кг)'!$A:$A,CD$58,'Расчёт (кг)'!$AN:$AN)</f>
        <v>0</v>
      </c>
      <c r="CE77" s="94">
        <f>SUMIF('Расчёт (кг)'!$A:$A,CE$58,'Расчёт (кг)'!$AN:$AN)</f>
        <v>0</v>
      </c>
      <c r="CF77" s="94">
        <f>SUMIF('Расчёт (кг)'!$A:$A,CF$58,'Расчёт (кг)'!$AN:$AN)</f>
        <v>0</v>
      </c>
      <c r="CG77" s="94">
        <f>SUMIF('Расчёт (кг)'!$A:$A,CG$58,'Расчёт (кг)'!$AN:$AN)</f>
        <v>0</v>
      </c>
      <c r="CH77" s="94">
        <f>SUMIF('Расчёт (кг)'!$A:$A,CH$58,'Расчёт (кг)'!$AN:$AN)</f>
        <v>0</v>
      </c>
      <c r="CI77" s="94">
        <f>SUMIF('Расчёт (кг)'!$A:$A,CI$58,'Расчёт (кг)'!$AN:$AN)</f>
        <v>0</v>
      </c>
      <c r="CJ77" s="94">
        <f>SUMIF('Расчёт (кг)'!$A:$A,CJ$58,'Расчёт (кг)'!$AN:$AN)</f>
        <v>0</v>
      </c>
      <c r="CK77" s="94">
        <f>SUMIF('Расчёт (кг)'!$A:$A,CK$58,'Расчёт (кг)'!$AN:$AN)</f>
        <v>0</v>
      </c>
      <c r="CL77" s="94">
        <f>SUMIF('Расчёт (кг)'!$A:$A,CL$58,'Расчёт (кг)'!$AN:$AN)</f>
        <v>0</v>
      </c>
      <c r="CM77" s="94">
        <f>SUMIF('Расчёт (кг)'!$A:$A,CM$58,'Расчёт (кг)'!$AN:$AN)</f>
        <v>0</v>
      </c>
      <c r="CN77" s="94">
        <f>SUMIF('Расчёт (кг)'!$A:$A,CN$58,'Расчёт (кг)'!$AN:$AN)</f>
        <v>0</v>
      </c>
      <c r="CO77" s="94">
        <f>SUMIF('Расчёт (кг)'!$A:$A,CO$58,'Расчёт (кг)'!$AN:$AN)</f>
        <v>0</v>
      </c>
      <c r="CP77" s="94">
        <f>SUMIF('Расчёт (кг)'!$A:$A,CP$58,'Расчёт (кг)'!$AN:$AN)</f>
        <v>0</v>
      </c>
      <c r="CQ77" s="94">
        <f>SUMIF('Расчёт (кг)'!$A:$A,CQ$58,'Расчёт (кг)'!$AN:$AN)</f>
        <v>0</v>
      </c>
      <c r="CR77" s="94">
        <f>SUMIF('Расчёт (кг)'!$A:$A,CR$58,'Расчёт (кг)'!$AN:$AN)</f>
        <v>0</v>
      </c>
      <c r="CS77" s="94">
        <f>SUMIF('Расчёт (кг)'!$A:$A,CS$58,'Расчёт (кг)'!$AN:$AN)</f>
        <v>0</v>
      </c>
      <c r="CT77" s="94">
        <f>SUMIF('Расчёт (кг)'!$A:$A,CT$58,'Расчёт (кг)'!$AN:$AN)</f>
        <v>0</v>
      </c>
      <c r="CU77" s="94">
        <f>SUMIF('Расчёт (кг)'!$A:$A,CU$58,'Расчёт (кг)'!$AN:$AN)</f>
        <v>0</v>
      </c>
      <c r="CV77" s="94">
        <f>SUMIF('Расчёт (кг)'!$A:$A,CV$58,'Расчёт (кг)'!$AN:$AN)</f>
        <v>0</v>
      </c>
      <c r="CW77" s="94">
        <f>SUMIF('Расчёт (кг)'!$A:$A,CW$58,'Расчёт (кг)'!$AN:$AN)</f>
        <v>0</v>
      </c>
      <c r="CX77" s="94">
        <f>SUMIF('Расчёт (кг)'!$A:$A,CX$58,'Расчёт (кг)'!$AN:$AN)</f>
        <v>0</v>
      </c>
      <c r="CY77" s="94">
        <f>SUMIF('Расчёт (кг)'!$A:$A,CY$58,'Расчёт (кг)'!$AN:$AN)</f>
        <v>0</v>
      </c>
      <c r="CZ77" s="94">
        <f>SUMIF('Расчёт (кг)'!$A:$A,CZ$58,'Расчёт (кг)'!$AN:$AN)</f>
        <v>0</v>
      </c>
      <c r="DA77" s="94">
        <f>SUMIF('Расчёт (кг)'!$A:$A,DA$58,'Расчёт (кг)'!$AN:$AN)</f>
        <v>0</v>
      </c>
      <c r="DB77" s="94">
        <f>SUMIF('Расчёт (кг)'!$A:$A,DB$58,'Расчёт (кг)'!$AN:$AN)</f>
        <v>0</v>
      </c>
      <c r="DC77" s="94">
        <f>SUMIF('Расчёт (кг)'!$A:$A,DC$58,'Расчёт (кг)'!$AN:$AN)</f>
        <v>0</v>
      </c>
      <c r="DD77" s="94">
        <f>SUMIF('Расчёт (кг)'!$A:$A,DD$58,'Расчёт (кг)'!$AN:$AN)</f>
        <v>0</v>
      </c>
      <c r="DE77" s="94">
        <f>SUMIF('Расчёт (кг)'!$A:$A,DE$58,'Расчёт (кг)'!$AN:$AN)</f>
        <v>0</v>
      </c>
      <c r="DF77" s="94">
        <f>SUMIF('Расчёт (кг)'!$A:$A,DF$58,'Расчёт (кг)'!$AN:$AN)</f>
        <v>0</v>
      </c>
      <c r="DG77" s="94">
        <f>SUMIF('Расчёт (кг)'!$A:$A,DG$58,'Расчёт (кг)'!$AN:$AN)</f>
        <v>0</v>
      </c>
      <c r="DH77" s="94">
        <f>SUMIF('Расчёт (кг)'!$A:$A,DH$58,'Расчёт (кг)'!$AN:$AN)</f>
        <v>0</v>
      </c>
      <c r="DI77" s="94">
        <f>SUMIF('Расчёт (кг)'!$A:$A,DI$58,'Расчёт (кг)'!$AN:$AN)</f>
        <v>0</v>
      </c>
      <c r="DJ77" s="94">
        <f>SUMIF('Расчёт (кг)'!$A:$A,DJ$58,'Расчёт (кг)'!$AN:$AN)</f>
        <v>0</v>
      </c>
      <c r="DK77" s="94">
        <f>SUMIF('Расчёт (кг)'!$A:$A,DK$58,'Расчёт (кг)'!$AN:$AN)</f>
        <v>0</v>
      </c>
      <c r="DL77" s="94">
        <f>SUMIF('Расчёт (кг)'!$A:$A,DL$58,'Расчёт (кг)'!$AN:$AN)</f>
        <v>0</v>
      </c>
      <c r="DM77" s="94">
        <f>SUMIF('Расчёт (кг)'!$A:$A,DM$58,'Расчёт (кг)'!$AN:$AN)</f>
        <v>0</v>
      </c>
      <c r="DN77" s="94">
        <f>SUMIF('Расчёт (кг)'!$A:$A,DN$58,'Расчёт (кг)'!$AN:$AN)</f>
        <v>0</v>
      </c>
      <c r="DO77" s="94">
        <f>SUMIF('Расчёт (кг)'!$A:$A,DO$58,'Расчёт (кг)'!$AN:$AN)</f>
        <v>0</v>
      </c>
      <c r="DP77" s="94">
        <f>SUMIF('Расчёт (кг)'!$A:$A,DP$58,'Расчёт (кг)'!$AN:$AN)</f>
        <v>0</v>
      </c>
      <c r="DQ77" s="94">
        <f>SUMIF('Расчёт (кг)'!$A:$A,DQ$58,'Расчёт (кг)'!$AN:$AN)</f>
        <v>0</v>
      </c>
      <c r="DR77" s="94">
        <f>SUMIF('Расчёт (кг)'!$A:$A,DR$58,'Расчёт (кг)'!$AN:$AN)</f>
        <v>0</v>
      </c>
    </row>
    <row r="78" spans="1:122" hidden="1" outlineLevel="1">
      <c r="A78" s="93" t="s">
        <v>118</v>
      </c>
      <c r="B78" s="93" t="s">
        <v>112</v>
      </c>
      <c r="C78" s="94" t="e">
        <f>INDEX(Тарифы!$1:$1048576,MATCH($A78,Тарифы!$A:$A,0),MATCH(VLOOKUP(C$58,'Расчёт (кг)'!$A:$C,3,0),Тарифы!$2:$2,0))*C77</f>
        <v>#N/A</v>
      </c>
      <c r="D78" s="94" t="e">
        <f>INDEX(Тарифы!$1:$1048576,MATCH($A78,Тарифы!$A:$A,0),MATCH(VLOOKUP(D$58,'Расчёт (кг)'!$A:$C,3,0),Тарифы!$2:$2,0))*D77</f>
        <v>#N/A</v>
      </c>
      <c r="E78" s="94" t="e">
        <f>INDEX(Тарифы!$1:$1048576,MATCH($A78,Тарифы!$A:$A,0),MATCH(VLOOKUP(E$58,'Расчёт (кг)'!$A:$C,3,0),Тарифы!$2:$2,0))*E77</f>
        <v>#N/A</v>
      </c>
      <c r="F78" s="94" t="e">
        <f>INDEX(Тарифы!$1:$1048576,MATCH($A78,Тарифы!$A:$A,0),MATCH(VLOOKUP(F$58,'Расчёт (кг)'!$A:$C,3,0),Тарифы!$2:$2,0))*F77</f>
        <v>#N/A</v>
      </c>
      <c r="G78" s="94" t="e">
        <f>INDEX(Тарифы!$1:$1048576,MATCH($A78,Тарифы!$A:$A,0),MATCH(VLOOKUP(G$58,'Расчёт (кг)'!$A:$C,3,0),Тарифы!$2:$2,0))*G77</f>
        <v>#N/A</v>
      </c>
      <c r="H78" s="94" t="e">
        <f>INDEX(Тарифы!$1:$1048576,MATCH($A78,Тарифы!$A:$A,0),MATCH(VLOOKUP(H$58,'Расчёт (кг)'!$A:$C,3,0),Тарифы!$2:$2,0))*H77</f>
        <v>#N/A</v>
      </c>
      <c r="I78" s="94" t="e">
        <f>INDEX(Тарифы!$1:$1048576,MATCH($A78,Тарифы!$A:$A,0),MATCH(VLOOKUP(I$58,'Расчёт (кг)'!$A:$C,3,0),Тарифы!$2:$2,0))*I77</f>
        <v>#N/A</v>
      </c>
      <c r="J78" s="94" t="e">
        <f>INDEX(Тарифы!$1:$1048576,MATCH($A78,Тарифы!$A:$A,0),MATCH(VLOOKUP(J$58,'Расчёт (кг)'!$A:$C,3,0),Тарифы!$2:$2,0))*J77</f>
        <v>#N/A</v>
      </c>
      <c r="K78" s="94" t="e">
        <f>INDEX(Тарифы!$1:$1048576,MATCH($A78,Тарифы!$A:$A,0),MATCH(VLOOKUP(K$58,'Расчёт (кг)'!$A:$C,3,0),Тарифы!$2:$2,0))*K77</f>
        <v>#N/A</v>
      </c>
      <c r="L78" s="94" t="e">
        <f>INDEX(Тарифы!$1:$1048576,MATCH($A78,Тарифы!$A:$A,0),MATCH(VLOOKUP(L$58,'Расчёт (кг)'!$A:$C,3,0),Тарифы!$2:$2,0))*L77</f>
        <v>#N/A</v>
      </c>
      <c r="M78" s="94" t="e">
        <f>INDEX(Тарифы!$1:$1048576,MATCH($A78,Тарифы!$A:$A,0),MATCH(VLOOKUP(M$58,'Расчёт (кг)'!$A:$C,3,0),Тарифы!$2:$2,0))*M77</f>
        <v>#N/A</v>
      </c>
      <c r="N78" s="94" t="e">
        <f>INDEX(Тарифы!$1:$1048576,MATCH($A78,Тарифы!$A:$A,0),MATCH(VLOOKUP(N$58,'Расчёт (кг)'!$A:$C,3,0),Тарифы!$2:$2,0))*N77</f>
        <v>#N/A</v>
      </c>
      <c r="O78" s="94" t="e">
        <f>INDEX(Тарифы!$1:$1048576,MATCH($A78,Тарифы!$A:$A,0),MATCH(VLOOKUP(O$58,'Расчёт (кг)'!$A:$C,3,0),Тарифы!$2:$2,0))*O77</f>
        <v>#N/A</v>
      </c>
      <c r="P78" s="94" t="e">
        <f>INDEX(Тарифы!$1:$1048576,MATCH($A78,Тарифы!$A:$A,0),MATCH(VLOOKUP(P$58,'Расчёт (кг)'!$A:$C,3,0),Тарифы!$2:$2,0))*P77</f>
        <v>#N/A</v>
      </c>
      <c r="Q78" s="94" t="e">
        <f>INDEX(Тарифы!$1:$1048576,MATCH($A78,Тарифы!$A:$A,0),MATCH(VLOOKUP(Q$58,'Расчёт (кг)'!$A:$C,3,0),Тарифы!$2:$2,0))*Q77</f>
        <v>#N/A</v>
      </c>
      <c r="R78" s="94" t="e">
        <f>INDEX(Тарифы!$1:$1048576,MATCH($A78,Тарифы!$A:$A,0),MATCH(VLOOKUP(R$58,'Расчёт (кг)'!$A:$C,3,0),Тарифы!$2:$2,0))*R77</f>
        <v>#N/A</v>
      </c>
      <c r="S78" s="94" t="e">
        <f>INDEX(Тарифы!$1:$1048576,MATCH($A78,Тарифы!$A:$A,0),MATCH(VLOOKUP(S$58,'Расчёт (кг)'!$A:$C,3,0),Тарифы!$2:$2,0))*S77</f>
        <v>#N/A</v>
      </c>
      <c r="T78" s="94" t="e">
        <f>INDEX(Тарифы!$1:$1048576,MATCH($A78,Тарифы!$A:$A,0),MATCH(VLOOKUP(T$58,'Расчёт (кг)'!$A:$C,3,0),Тарифы!$2:$2,0))*T77</f>
        <v>#N/A</v>
      </c>
      <c r="U78" s="94" t="e">
        <f>INDEX(Тарифы!$1:$1048576,MATCH($A78,Тарифы!$A:$A,0),MATCH(VLOOKUP(U$58,'Расчёт (кг)'!$A:$C,3,0),Тарифы!$2:$2,0))*U77</f>
        <v>#N/A</v>
      </c>
      <c r="V78" s="94" t="e">
        <f>INDEX(Тарифы!$1:$1048576,MATCH($A78,Тарифы!$A:$A,0),MATCH(VLOOKUP(V$58,'Расчёт (кг)'!$A:$C,3,0),Тарифы!$2:$2,0))*V77</f>
        <v>#N/A</v>
      </c>
      <c r="W78" s="94" t="e">
        <f>INDEX(Тарифы!$1:$1048576,MATCH($A78,Тарифы!$A:$A,0),MATCH(VLOOKUP(W$58,'Расчёт (кг)'!$A:$C,3,0),Тарифы!$2:$2,0))*W77</f>
        <v>#N/A</v>
      </c>
      <c r="X78" s="94" t="e">
        <f>INDEX(Тарифы!$1:$1048576,MATCH($A78,Тарифы!$A:$A,0),MATCH(VLOOKUP(X$58,'Расчёт (кг)'!$A:$C,3,0),Тарифы!$2:$2,0))*X77</f>
        <v>#N/A</v>
      </c>
      <c r="Y78" s="94" t="e">
        <f>INDEX(Тарифы!$1:$1048576,MATCH($A78,Тарифы!$A:$A,0),MATCH(VLOOKUP(Y$58,'Расчёт (кг)'!$A:$C,3,0),Тарифы!$2:$2,0))*Y77</f>
        <v>#N/A</v>
      </c>
      <c r="Z78" s="94" t="e">
        <f>INDEX(Тарифы!$1:$1048576,MATCH($A78,Тарифы!$A:$A,0),MATCH(VLOOKUP(Z$58,'Расчёт (кг)'!$A:$C,3,0),Тарифы!$2:$2,0))*Z77</f>
        <v>#N/A</v>
      </c>
      <c r="AA78" s="94" t="e">
        <f>INDEX(Тарифы!$1:$1048576,MATCH($A78,Тарифы!$A:$A,0),MATCH(VLOOKUP(AA$58,'Расчёт (кг)'!$A:$C,3,0),Тарифы!$2:$2,0))*AA77</f>
        <v>#N/A</v>
      </c>
      <c r="AB78" s="94" t="e">
        <f>INDEX(Тарифы!$1:$1048576,MATCH($A78,Тарифы!$A:$A,0),MATCH(VLOOKUP(AB$58,'Расчёт (кг)'!$A:$C,3,0),Тарифы!$2:$2,0))*AB77</f>
        <v>#N/A</v>
      </c>
      <c r="AC78" s="94" t="e">
        <f>INDEX(Тарифы!$1:$1048576,MATCH($A78,Тарифы!$A:$A,0),MATCH(VLOOKUP(AC$58,'Расчёт (кг)'!$A:$C,3,0),Тарифы!$2:$2,0))*AC77</f>
        <v>#N/A</v>
      </c>
      <c r="AD78" s="94" t="e">
        <f>INDEX(Тарифы!$1:$1048576,MATCH($A78,Тарифы!$A:$A,0),MATCH(VLOOKUP(AD$58,'Расчёт (кг)'!$A:$C,3,0),Тарифы!$2:$2,0))*AD77</f>
        <v>#N/A</v>
      </c>
      <c r="AE78" s="94" t="e">
        <f>INDEX(Тарифы!$1:$1048576,MATCH($A78,Тарифы!$A:$A,0),MATCH(VLOOKUP(AE$58,'Расчёт (кг)'!$A:$C,3,0),Тарифы!$2:$2,0))*AE77</f>
        <v>#N/A</v>
      </c>
      <c r="AF78" s="94" t="e">
        <f>INDEX(Тарифы!$1:$1048576,MATCH($A78,Тарифы!$A:$A,0),MATCH(VLOOKUP(AF$58,'Расчёт (кг)'!$A:$C,3,0),Тарифы!$2:$2,0))*AF77</f>
        <v>#N/A</v>
      </c>
      <c r="AG78" s="94" t="e">
        <f>INDEX(Тарифы!$1:$1048576,MATCH($A78,Тарифы!$A:$A,0),MATCH(VLOOKUP(AG$58,'Расчёт (кг)'!$A:$C,3,0),Тарифы!$2:$2,0))*AG77</f>
        <v>#N/A</v>
      </c>
      <c r="AH78" s="94" t="e">
        <f>INDEX(Тарифы!$1:$1048576,MATCH($A78,Тарифы!$A:$A,0),MATCH(VLOOKUP(AH$58,'Расчёт (кг)'!$A:$C,3,0),Тарифы!$2:$2,0))*AH77</f>
        <v>#N/A</v>
      </c>
      <c r="AI78" s="94" t="e">
        <f>INDEX(Тарифы!$1:$1048576,MATCH($A78,Тарифы!$A:$A,0),MATCH(VLOOKUP(AI$58,'Расчёт (кг)'!$A:$C,3,0),Тарифы!$2:$2,0))*AI77</f>
        <v>#N/A</v>
      </c>
      <c r="AJ78" s="94" t="e">
        <f>INDEX(Тарифы!$1:$1048576,MATCH($A78,Тарифы!$A:$A,0),MATCH(VLOOKUP(AJ$58,'Расчёт (кг)'!$A:$C,3,0),Тарифы!$2:$2,0))*AJ77</f>
        <v>#N/A</v>
      </c>
      <c r="AK78" s="94" t="e">
        <f>INDEX(Тарифы!$1:$1048576,MATCH($A78,Тарифы!$A:$A,0),MATCH(VLOOKUP(AK$58,'Расчёт (кг)'!$A:$C,3,0),Тарифы!$2:$2,0))*AK77</f>
        <v>#N/A</v>
      </c>
      <c r="AL78" s="94" t="e">
        <f>INDEX(Тарифы!$1:$1048576,MATCH($A78,Тарифы!$A:$A,0),MATCH(VLOOKUP(AL$58,'Расчёт (кг)'!$A:$C,3,0),Тарифы!$2:$2,0))*AL77</f>
        <v>#N/A</v>
      </c>
      <c r="AM78" s="94" t="e">
        <f>INDEX(Тарифы!$1:$1048576,MATCH($A78,Тарифы!$A:$A,0),MATCH(VLOOKUP(AM$58,'Расчёт (кг)'!$A:$C,3,0),Тарифы!$2:$2,0))*AM77</f>
        <v>#N/A</v>
      </c>
      <c r="AN78" s="94" t="e">
        <f>INDEX(Тарифы!$1:$1048576,MATCH($A78,Тарифы!$A:$A,0),MATCH(VLOOKUP(AN$58,'Расчёт (кг)'!$A:$C,3,0),Тарифы!$2:$2,0))*AN77</f>
        <v>#N/A</v>
      </c>
      <c r="AO78" s="94" t="e">
        <f>INDEX(Тарифы!$1:$1048576,MATCH($A78,Тарифы!$A:$A,0),MATCH(VLOOKUP(AO$58,'Расчёт (кг)'!$A:$C,3,0),Тарифы!$2:$2,0))*AO77</f>
        <v>#N/A</v>
      </c>
      <c r="AP78" s="94" t="e">
        <f>INDEX(Тарифы!$1:$1048576,MATCH($A78,Тарифы!$A:$A,0),MATCH(VLOOKUP(AP$58,'Расчёт (кг)'!$A:$C,3,0),Тарифы!$2:$2,0))*AP77</f>
        <v>#N/A</v>
      </c>
      <c r="AQ78" s="94" t="e">
        <f>INDEX(Тарифы!$1:$1048576,MATCH($A78,Тарифы!$A:$A,0),MATCH(VLOOKUP(AQ$58,'Расчёт (кг)'!$A:$C,3,0),Тарифы!$2:$2,0))*AQ77</f>
        <v>#N/A</v>
      </c>
      <c r="AR78" s="94" t="e">
        <f>INDEX(Тарифы!$1:$1048576,MATCH($A78,Тарифы!$A:$A,0),MATCH(VLOOKUP(AR$58,'Расчёт (кг)'!$A:$C,3,0),Тарифы!$2:$2,0))*AR77</f>
        <v>#N/A</v>
      </c>
      <c r="AS78" s="94" t="e">
        <f>INDEX(Тарифы!$1:$1048576,MATCH($A78,Тарифы!$A:$A,0),MATCH(VLOOKUP(AS$58,'Расчёт (кг)'!$A:$C,3,0),Тарифы!$2:$2,0))*AS77</f>
        <v>#N/A</v>
      </c>
      <c r="AT78" s="94" t="e">
        <f>INDEX(Тарифы!$1:$1048576,MATCH($A78,Тарифы!$A:$A,0),MATCH(VLOOKUP(AT$58,'Расчёт (кг)'!$A:$C,3,0),Тарифы!$2:$2,0))*AT77</f>
        <v>#N/A</v>
      </c>
      <c r="AU78" s="94" t="e">
        <f>INDEX(Тарифы!$1:$1048576,MATCH($A78,Тарифы!$A:$A,0),MATCH(VLOOKUP(AU$58,'Расчёт (кг)'!$A:$C,3,0),Тарифы!$2:$2,0))*AU77</f>
        <v>#N/A</v>
      </c>
      <c r="AV78" s="94" t="e">
        <f>INDEX(Тарифы!$1:$1048576,MATCH($A78,Тарифы!$A:$A,0),MATCH(VLOOKUP(AV$58,'Расчёт (кг)'!$A:$C,3,0),Тарифы!$2:$2,0))*AV77</f>
        <v>#N/A</v>
      </c>
      <c r="AW78" s="94" t="e">
        <f>INDEX(Тарифы!$1:$1048576,MATCH($A78,Тарифы!$A:$A,0),MATCH(VLOOKUP(AW$58,'Расчёт (кг)'!$A:$C,3,0),Тарифы!$2:$2,0))*AW77</f>
        <v>#N/A</v>
      </c>
      <c r="AX78" s="94" t="e">
        <f>INDEX(Тарифы!$1:$1048576,MATCH($A78,Тарифы!$A:$A,0),MATCH(VLOOKUP(AX$58,'Расчёт (кг)'!$A:$C,3,0),Тарифы!$2:$2,0))*AX77</f>
        <v>#N/A</v>
      </c>
      <c r="AY78" s="94" t="e">
        <f>INDEX(Тарифы!$1:$1048576,MATCH($A78,Тарифы!$A:$A,0),MATCH(VLOOKUP(AY$58,'Расчёт (кг)'!$A:$C,3,0),Тарифы!$2:$2,0))*AY77</f>
        <v>#N/A</v>
      </c>
      <c r="AZ78" s="94" t="e">
        <f>INDEX(Тарифы!$1:$1048576,MATCH($A78,Тарифы!$A:$A,0),MATCH(VLOOKUP(AZ$58,'Расчёт (кг)'!$A:$C,3,0),Тарифы!$2:$2,0))*AZ77</f>
        <v>#N/A</v>
      </c>
      <c r="BA78" s="94" t="e">
        <f>INDEX(Тарифы!$1:$1048576,MATCH($A78,Тарифы!$A:$A,0),MATCH(VLOOKUP(BA$58,'Расчёт (кг)'!$A:$C,3,0),Тарифы!$2:$2,0))*BA77</f>
        <v>#N/A</v>
      </c>
      <c r="BB78" s="94" t="e">
        <f>INDEX(Тарифы!$1:$1048576,MATCH($A78,Тарифы!$A:$A,0),MATCH(VLOOKUP(BB$58,'Расчёт (кг)'!$A:$C,3,0),Тарифы!$2:$2,0))*BB77</f>
        <v>#N/A</v>
      </c>
      <c r="BC78" s="94" t="e">
        <f>INDEX(Тарифы!$1:$1048576,MATCH($A78,Тарифы!$A:$A,0),MATCH(VLOOKUP(BC$58,'Расчёт (кг)'!$A:$C,3,0),Тарифы!$2:$2,0))*BC77</f>
        <v>#N/A</v>
      </c>
      <c r="BD78" s="94" t="e">
        <f>INDEX(Тарифы!$1:$1048576,MATCH($A78,Тарифы!$A:$A,0),MATCH(VLOOKUP(BD$58,'Расчёт (кг)'!$A:$C,3,0),Тарифы!$2:$2,0))*BD77</f>
        <v>#N/A</v>
      </c>
      <c r="BE78" s="94" t="e">
        <f>INDEX(Тарифы!$1:$1048576,MATCH($A78,Тарифы!$A:$A,0),MATCH(VLOOKUP(BE$58,'Расчёт (кг)'!$A:$C,3,0),Тарифы!$2:$2,0))*BE77</f>
        <v>#N/A</v>
      </c>
      <c r="BF78" s="94" t="e">
        <f>INDEX(Тарифы!$1:$1048576,MATCH($A78,Тарифы!$A:$A,0),MATCH(VLOOKUP(BF$58,'Расчёт (кг)'!$A:$C,3,0),Тарифы!$2:$2,0))*BF77</f>
        <v>#N/A</v>
      </c>
      <c r="BG78" s="94" t="e">
        <f>INDEX(Тарифы!$1:$1048576,MATCH($A78,Тарифы!$A:$A,0),MATCH(VLOOKUP(BG$58,'Расчёт (кг)'!$A:$C,3,0),Тарифы!$2:$2,0))*BG77</f>
        <v>#N/A</v>
      </c>
      <c r="BH78" s="94" t="e">
        <f>INDEX(Тарифы!$1:$1048576,MATCH($A78,Тарифы!$A:$A,0),MATCH(VLOOKUP(BH$58,'Расчёт (кг)'!$A:$C,3,0),Тарифы!$2:$2,0))*BH77</f>
        <v>#N/A</v>
      </c>
      <c r="BI78" s="94" t="e">
        <f>INDEX(Тарифы!$1:$1048576,MATCH($A78,Тарифы!$A:$A,0),MATCH(VLOOKUP(BI$58,'Расчёт (кг)'!$A:$C,3,0),Тарифы!$2:$2,0))*BI77</f>
        <v>#N/A</v>
      </c>
      <c r="BJ78" s="94" t="e">
        <f>INDEX(Тарифы!$1:$1048576,MATCH($A78,Тарифы!$A:$A,0),MATCH(VLOOKUP(BJ$58,'Расчёт (кг)'!$A:$C,3,0),Тарифы!$2:$2,0))*BJ77</f>
        <v>#N/A</v>
      </c>
      <c r="BK78" s="94" t="e">
        <f>INDEX(Тарифы!$1:$1048576,MATCH($A78,Тарифы!$A:$A,0),MATCH(VLOOKUP(BK$58,'Расчёт (кг)'!$A:$C,3,0),Тарифы!$2:$2,0))*BK77</f>
        <v>#N/A</v>
      </c>
      <c r="BL78" s="94" t="e">
        <f>INDEX(Тарифы!$1:$1048576,MATCH($A78,Тарифы!$A:$A,0),MATCH(VLOOKUP(BL$58,'Расчёт (кг)'!$A:$C,3,0),Тарифы!$2:$2,0))*BL77</f>
        <v>#N/A</v>
      </c>
      <c r="BM78" s="94" t="e">
        <f>INDEX(Тарифы!$1:$1048576,MATCH($A78,Тарифы!$A:$A,0),MATCH(VLOOKUP(BM$58,'Расчёт (кг)'!$A:$C,3,0),Тарифы!$2:$2,0))*BM77</f>
        <v>#N/A</v>
      </c>
      <c r="BN78" s="94" t="e">
        <f>INDEX(Тарифы!$1:$1048576,MATCH($A78,Тарифы!$A:$A,0),MATCH(VLOOKUP(BN$58,'Расчёт (кг)'!$A:$C,3,0),Тарифы!$2:$2,0))*BN77</f>
        <v>#N/A</v>
      </c>
      <c r="BO78" s="94" t="e">
        <f>INDEX(Тарифы!$1:$1048576,MATCH($A78,Тарифы!$A:$A,0),MATCH(VLOOKUP(BO$58,'Расчёт (кг)'!$A:$C,3,0),Тарифы!$2:$2,0))*BO77</f>
        <v>#N/A</v>
      </c>
      <c r="BP78" s="94" t="e">
        <f>INDEX(Тарифы!$1:$1048576,MATCH($A78,Тарифы!$A:$A,0),MATCH(VLOOKUP(BP$58,'Расчёт (кг)'!$A:$C,3,0),Тарифы!$2:$2,0))*BP77</f>
        <v>#N/A</v>
      </c>
      <c r="BQ78" s="94" t="e">
        <f>INDEX(Тарифы!$1:$1048576,MATCH($A78,Тарифы!$A:$A,0),MATCH(VLOOKUP(BQ$58,'Расчёт (кг)'!$A:$C,3,0),Тарифы!$2:$2,0))*BQ77</f>
        <v>#N/A</v>
      </c>
      <c r="BR78" s="94" t="e">
        <f>INDEX(Тарифы!$1:$1048576,MATCH($A78,Тарифы!$A:$A,0),MATCH(VLOOKUP(BR$58,'Расчёт (кг)'!$A:$C,3,0),Тарифы!$2:$2,0))*BR77</f>
        <v>#N/A</v>
      </c>
      <c r="BS78" s="94" t="e">
        <f>INDEX(Тарифы!$1:$1048576,MATCH($A78,Тарифы!$A:$A,0),MATCH(VLOOKUP(BS$58,'Расчёт (кг)'!$A:$C,3,0),Тарифы!$2:$2,0))*BS77</f>
        <v>#N/A</v>
      </c>
      <c r="BT78" s="94" t="e">
        <f>INDEX(Тарифы!$1:$1048576,MATCH($A78,Тарифы!$A:$A,0),MATCH(VLOOKUP(BT$58,'Расчёт (кг)'!$A:$C,3,0),Тарифы!$2:$2,0))*BT77</f>
        <v>#N/A</v>
      </c>
      <c r="BU78" s="94" t="e">
        <f>INDEX(Тарифы!$1:$1048576,MATCH($A78,Тарифы!$A:$A,0),MATCH(VLOOKUP(BU$58,'Расчёт (кг)'!$A:$C,3,0),Тарифы!$2:$2,0))*BU77</f>
        <v>#N/A</v>
      </c>
      <c r="BV78" s="94" t="e">
        <f>INDEX(Тарифы!$1:$1048576,MATCH($A78,Тарифы!$A:$A,0),MATCH(VLOOKUP(BV$58,'Расчёт (кг)'!$A:$C,3,0),Тарифы!$2:$2,0))*BV77</f>
        <v>#N/A</v>
      </c>
      <c r="BW78" s="94" t="e">
        <f>INDEX(Тарифы!$1:$1048576,MATCH($A78,Тарифы!$A:$A,0),MATCH(VLOOKUP(BW$58,'Расчёт (кг)'!$A:$C,3,0),Тарифы!$2:$2,0))*BW77</f>
        <v>#N/A</v>
      </c>
      <c r="BX78" s="94" t="e">
        <f>INDEX(Тарифы!$1:$1048576,MATCH($A78,Тарифы!$A:$A,0),MATCH(VLOOKUP(BX$58,'Расчёт (кг)'!$A:$C,3,0),Тарифы!$2:$2,0))*BX77</f>
        <v>#N/A</v>
      </c>
      <c r="BY78" s="94" t="e">
        <f>INDEX(Тарифы!$1:$1048576,MATCH($A78,Тарифы!$A:$A,0),MATCH(VLOOKUP(BY$58,'Расчёт (кг)'!$A:$C,3,0),Тарифы!$2:$2,0))*BY77</f>
        <v>#N/A</v>
      </c>
      <c r="BZ78" s="94" t="e">
        <f>INDEX(Тарифы!$1:$1048576,MATCH($A78,Тарифы!$A:$A,0),MATCH(VLOOKUP(BZ$58,'Расчёт (кг)'!$A:$C,3,0),Тарифы!$2:$2,0))*BZ77</f>
        <v>#N/A</v>
      </c>
      <c r="CA78" s="94" t="e">
        <f>INDEX(Тарифы!$1:$1048576,MATCH($A78,Тарифы!$A:$A,0),MATCH(VLOOKUP(CA$58,'Расчёт (кг)'!$A:$C,3,0),Тарифы!$2:$2,0))*CA77</f>
        <v>#N/A</v>
      </c>
      <c r="CB78" s="94" t="e">
        <f>INDEX(Тарифы!$1:$1048576,MATCH($A78,Тарифы!$A:$A,0),MATCH(VLOOKUP(CB$58,'Расчёт (кг)'!$A:$C,3,0),Тарифы!$2:$2,0))*CB77</f>
        <v>#N/A</v>
      </c>
      <c r="CC78" s="94" t="e">
        <f>INDEX(Тарифы!$1:$1048576,MATCH($A78,Тарифы!$A:$A,0),MATCH(VLOOKUP(CC$58,'Расчёт (кг)'!$A:$C,3,0),Тарифы!$2:$2,0))*CC77</f>
        <v>#N/A</v>
      </c>
      <c r="CD78" s="94" t="e">
        <f>INDEX(Тарифы!$1:$1048576,MATCH($A78,Тарифы!$A:$A,0),MATCH(VLOOKUP(CD$58,'Расчёт (кг)'!$A:$C,3,0),Тарифы!$2:$2,0))*CD77</f>
        <v>#N/A</v>
      </c>
      <c r="CE78" s="94" t="e">
        <f>INDEX(Тарифы!$1:$1048576,MATCH($A78,Тарифы!$A:$A,0),MATCH(VLOOKUP(CE$58,'Расчёт (кг)'!$A:$C,3,0),Тарифы!$2:$2,0))*CE77</f>
        <v>#N/A</v>
      </c>
      <c r="CF78" s="94" t="e">
        <f>INDEX(Тарифы!$1:$1048576,MATCH($A78,Тарифы!$A:$A,0),MATCH(VLOOKUP(CF$58,'Расчёт (кг)'!$A:$C,3,0),Тарифы!$2:$2,0))*CF77</f>
        <v>#N/A</v>
      </c>
      <c r="CG78" s="94" t="e">
        <f>INDEX(Тарифы!$1:$1048576,MATCH($A78,Тарифы!$A:$A,0),MATCH(VLOOKUP(CG$58,'Расчёт (кг)'!$A:$C,3,0),Тарифы!$2:$2,0))*CG77</f>
        <v>#N/A</v>
      </c>
      <c r="CH78" s="94" t="e">
        <f>INDEX(Тарифы!$1:$1048576,MATCH($A78,Тарифы!$A:$A,0),MATCH(VLOOKUP(CH$58,'Расчёт (кг)'!$A:$C,3,0),Тарифы!$2:$2,0))*CH77</f>
        <v>#N/A</v>
      </c>
      <c r="CI78" s="94" t="e">
        <f>INDEX(Тарифы!$1:$1048576,MATCH($A78,Тарифы!$A:$A,0),MATCH(VLOOKUP(CI$58,'Расчёт (кг)'!$A:$C,3,0),Тарифы!$2:$2,0))*CI77</f>
        <v>#N/A</v>
      </c>
      <c r="CJ78" s="94" t="e">
        <f>INDEX(Тарифы!$1:$1048576,MATCH($A78,Тарифы!$A:$A,0),MATCH(VLOOKUP(CJ$58,'Расчёт (кг)'!$A:$C,3,0),Тарифы!$2:$2,0))*CJ77</f>
        <v>#N/A</v>
      </c>
      <c r="CK78" s="94" t="e">
        <f>INDEX(Тарифы!$1:$1048576,MATCH($A78,Тарифы!$A:$A,0),MATCH(VLOOKUP(CK$58,'Расчёт (кг)'!$A:$C,3,0),Тарифы!$2:$2,0))*CK77</f>
        <v>#N/A</v>
      </c>
      <c r="CL78" s="94" t="e">
        <f>INDEX(Тарифы!$1:$1048576,MATCH($A78,Тарифы!$A:$A,0),MATCH(VLOOKUP(CL$58,'Расчёт (кг)'!$A:$C,3,0),Тарифы!$2:$2,0))*CL77</f>
        <v>#N/A</v>
      </c>
      <c r="CM78" s="94" t="e">
        <f>INDEX(Тарифы!$1:$1048576,MATCH($A78,Тарифы!$A:$A,0),MATCH(VLOOKUP(CM$58,'Расчёт (кг)'!$A:$C,3,0),Тарифы!$2:$2,0))*CM77</f>
        <v>#N/A</v>
      </c>
      <c r="CN78" s="94" t="e">
        <f>INDEX(Тарифы!$1:$1048576,MATCH($A78,Тарифы!$A:$A,0),MATCH(VLOOKUP(CN$58,'Расчёт (кг)'!$A:$C,3,0),Тарифы!$2:$2,0))*CN77</f>
        <v>#N/A</v>
      </c>
      <c r="CO78" s="94" t="e">
        <f>INDEX(Тарифы!$1:$1048576,MATCH($A78,Тарифы!$A:$A,0),MATCH(VLOOKUP(CO$58,'Расчёт (кг)'!$A:$C,3,0),Тарифы!$2:$2,0))*CO77</f>
        <v>#N/A</v>
      </c>
      <c r="CP78" s="94" t="e">
        <f>INDEX(Тарифы!$1:$1048576,MATCH($A78,Тарифы!$A:$A,0),MATCH(VLOOKUP(CP$58,'Расчёт (кг)'!$A:$C,3,0),Тарифы!$2:$2,0))*CP77</f>
        <v>#N/A</v>
      </c>
      <c r="CQ78" s="94" t="e">
        <f>INDEX(Тарифы!$1:$1048576,MATCH($A78,Тарифы!$A:$A,0),MATCH(VLOOKUP(CQ$58,'Расчёт (кг)'!$A:$C,3,0),Тарифы!$2:$2,0))*CQ77</f>
        <v>#N/A</v>
      </c>
      <c r="CR78" s="94" t="e">
        <f>INDEX(Тарифы!$1:$1048576,MATCH($A78,Тарифы!$A:$A,0),MATCH(VLOOKUP(CR$58,'Расчёт (кг)'!$A:$C,3,0),Тарифы!$2:$2,0))*CR77</f>
        <v>#N/A</v>
      </c>
      <c r="CS78" s="94" t="e">
        <f>INDEX(Тарифы!$1:$1048576,MATCH($A78,Тарифы!$A:$A,0),MATCH(VLOOKUP(CS$58,'Расчёт (кг)'!$A:$C,3,0),Тарифы!$2:$2,0))*CS77</f>
        <v>#N/A</v>
      </c>
      <c r="CT78" s="94" t="e">
        <f>INDEX(Тарифы!$1:$1048576,MATCH($A78,Тарифы!$A:$A,0),MATCH(VLOOKUP(CT$58,'Расчёт (кг)'!$A:$C,3,0),Тарифы!$2:$2,0))*CT77</f>
        <v>#N/A</v>
      </c>
      <c r="CU78" s="94" t="e">
        <f>INDEX(Тарифы!$1:$1048576,MATCH($A78,Тарифы!$A:$A,0),MATCH(VLOOKUP(CU$58,'Расчёт (кг)'!$A:$C,3,0),Тарифы!$2:$2,0))*CU77</f>
        <v>#N/A</v>
      </c>
      <c r="CV78" s="94" t="e">
        <f>INDEX(Тарифы!$1:$1048576,MATCH($A78,Тарифы!$A:$A,0),MATCH(VLOOKUP(CV$58,'Расчёт (кг)'!$A:$C,3,0),Тарифы!$2:$2,0))*CV77</f>
        <v>#N/A</v>
      </c>
      <c r="CW78" s="94" t="e">
        <f>INDEX(Тарифы!$1:$1048576,MATCH($A78,Тарифы!$A:$A,0),MATCH(VLOOKUP(CW$58,'Расчёт (кг)'!$A:$C,3,0),Тарифы!$2:$2,0))*CW77</f>
        <v>#N/A</v>
      </c>
      <c r="CX78" s="94" t="e">
        <f>INDEX(Тарифы!$1:$1048576,MATCH($A78,Тарифы!$A:$A,0),MATCH(VLOOKUP(CX$58,'Расчёт (кг)'!$A:$C,3,0),Тарифы!$2:$2,0))*CX77</f>
        <v>#N/A</v>
      </c>
      <c r="CY78" s="94" t="e">
        <f>INDEX(Тарифы!$1:$1048576,MATCH($A78,Тарифы!$A:$A,0),MATCH(VLOOKUP(CY$58,'Расчёт (кг)'!$A:$C,3,0),Тарифы!$2:$2,0))*CY77</f>
        <v>#N/A</v>
      </c>
      <c r="CZ78" s="94" t="e">
        <f>INDEX(Тарифы!$1:$1048576,MATCH($A78,Тарифы!$A:$A,0),MATCH(VLOOKUP(CZ$58,'Расчёт (кг)'!$A:$C,3,0),Тарифы!$2:$2,0))*CZ77</f>
        <v>#N/A</v>
      </c>
      <c r="DA78" s="94" t="e">
        <f>INDEX(Тарифы!$1:$1048576,MATCH($A78,Тарифы!$A:$A,0),MATCH(VLOOKUP(DA$58,'Расчёт (кг)'!$A:$C,3,0),Тарифы!$2:$2,0))*DA77</f>
        <v>#N/A</v>
      </c>
      <c r="DB78" s="94" t="e">
        <f>INDEX(Тарифы!$1:$1048576,MATCH($A78,Тарифы!$A:$A,0),MATCH(VLOOKUP(DB$58,'Расчёт (кг)'!$A:$C,3,0),Тарифы!$2:$2,0))*DB77</f>
        <v>#N/A</v>
      </c>
      <c r="DC78" s="94" t="e">
        <f>INDEX(Тарифы!$1:$1048576,MATCH($A78,Тарифы!$A:$A,0),MATCH(VLOOKUP(DC$58,'Расчёт (кг)'!$A:$C,3,0),Тарифы!$2:$2,0))*DC77</f>
        <v>#N/A</v>
      </c>
      <c r="DD78" s="94" t="e">
        <f>INDEX(Тарифы!$1:$1048576,MATCH($A78,Тарифы!$A:$A,0),MATCH(VLOOKUP(DD$58,'Расчёт (кг)'!$A:$C,3,0),Тарифы!$2:$2,0))*DD77</f>
        <v>#N/A</v>
      </c>
      <c r="DE78" s="94" t="e">
        <f>INDEX(Тарифы!$1:$1048576,MATCH($A78,Тарифы!$A:$A,0),MATCH(VLOOKUP(DE$58,'Расчёт (кг)'!$A:$C,3,0),Тарифы!$2:$2,0))*DE77</f>
        <v>#N/A</v>
      </c>
      <c r="DF78" s="94" t="e">
        <f>INDEX(Тарифы!$1:$1048576,MATCH($A78,Тарифы!$A:$A,0),MATCH(VLOOKUP(DF$58,'Расчёт (кг)'!$A:$C,3,0),Тарифы!$2:$2,0))*DF77</f>
        <v>#N/A</v>
      </c>
      <c r="DG78" s="94" t="e">
        <f>INDEX(Тарифы!$1:$1048576,MATCH($A78,Тарифы!$A:$A,0),MATCH(VLOOKUP(DG$58,'Расчёт (кг)'!$A:$C,3,0),Тарифы!$2:$2,0))*DG77</f>
        <v>#N/A</v>
      </c>
      <c r="DH78" s="94" t="e">
        <f>INDEX(Тарифы!$1:$1048576,MATCH($A78,Тарифы!$A:$A,0),MATCH(VLOOKUP(DH$58,'Расчёт (кг)'!$A:$C,3,0),Тарифы!$2:$2,0))*DH77</f>
        <v>#N/A</v>
      </c>
      <c r="DI78" s="94" t="e">
        <f>INDEX(Тарифы!$1:$1048576,MATCH($A78,Тарифы!$A:$A,0),MATCH(VLOOKUP(DI$58,'Расчёт (кг)'!$A:$C,3,0),Тарифы!$2:$2,0))*DI77</f>
        <v>#N/A</v>
      </c>
      <c r="DJ78" s="94" t="e">
        <f>INDEX(Тарифы!$1:$1048576,MATCH($A78,Тарифы!$A:$A,0),MATCH(VLOOKUP(DJ$58,'Расчёт (кг)'!$A:$C,3,0),Тарифы!$2:$2,0))*DJ77</f>
        <v>#N/A</v>
      </c>
      <c r="DK78" s="94" t="e">
        <f>INDEX(Тарифы!$1:$1048576,MATCH($A78,Тарифы!$A:$A,0),MATCH(VLOOKUP(DK$58,'Расчёт (кг)'!$A:$C,3,0),Тарифы!$2:$2,0))*DK77</f>
        <v>#N/A</v>
      </c>
      <c r="DL78" s="94" t="e">
        <f>INDEX(Тарифы!$1:$1048576,MATCH($A78,Тарифы!$A:$A,0),MATCH(VLOOKUP(DL$58,'Расчёт (кг)'!$A:$C,3,0),Тарифы!$2:$2,0))*DL77</f>
        <v>#N/A</v>
      </c>
      <c r="DM78" s="94" t="e">
        <f>INDEX(Тарифы!$1:$1048576,MATCH($A78,Тарифы!$A:$A,0),MATCH(VLOOKUP(DM$58,'Расчёт (кг)'!$A:$C,3,0),Тарифы!$2:$2,0))*DM77</f>
        <v>#N/A</v>
      </c>
      <c r="DN78" s="94" t="e">
        <f>INDEX(Тарифы!$1:$1048576,MATCH($A78,Тарифы!$A:$A,0),MATCH(VLOOKUP(DN$58,'Расчёт (кг)'!$A:$C,3,0),Тарифы!$2:$2,0))*DN77</f>
        <v>#N/A</v>
      </c>
      <c r="DO78" s="94" t="e">
        <f>INDEX(Тарифы!$1:$1048576,MATCH($A78,Тарифы!$A:$A,0),MATCH(VLOOKUP(DO$58,'Расчёт (кг)'!$A:$C,3,0),Тарифы!$2:$2,0))*DO77</f>
        <v>#N/A</v>
      </c>
      <c r="DP78" s="94" t="e">
        <f>INDEX(Тарифы!$1:$1048576,MATCH($A78,Тарифы!$A:$A,0),MATCH(VLOOKUP(DP$58,'Расчёт (кг)'!$A:$C,3,0),Тарифы!$2:$2,0))*DP77</f>
        <v>#N/A</v>
      </c>
      <c r="DQ78" s="94" t="e">
        <f>INDEX(Тарифы!$1:$1048576,MATCH($A78,Тарифы!$A:$A,0),MATCH(VLOOKUP(DQ$58,'Расчёт (кг)'!$A:$C,3,0),Тарифы!$2:$2,0))*DQ77</f>
        <v>#N/A</v>
      </c>
      <c r="DR78" s="94" t="e">
        <f>INDEX(Тарифы!$1:$1048576,MATCH($A78,Тарифы!$A:$A,0),MATCH(VLOOKUP(DR$58,'Расчёт (кг)'!$A:$C,3,0),Тарифы!$2:$2,0))*DR77</f>
        <v>#N/A</v>
      </c>
    </row>
    <row r="79" spans="1:122" hidden="1" outlineLevel="1">
      <c r="A79" s="93" t="s">
        <v>118</v>
      </c>
      <c r="B79" s="93" t="s">
        <v>113</v>
      </c>
      <c r="C79" s="94">
        <f>SUMIF('Расчёт (ТН)'!$A:$A,C$58,'Расчёт (ТН)'!$AN:$AN)</f>
        <v>0</v>
      </c>
      <c r="D79" s="94">
        <f>SUMIF('Расчёт (ТН)'!$A:$A,D$58,'Расчёт (ТН)'!$AN:$AN)</f>
        <v>0</v>
      </c>
      <c r="E79" s="94">
        <f>SUMIF('Расчёт (ТН)'!$A:$A,E$58,'Расчёт (ТН)'!$AN:$AN)</f>
        <v>0</v>
      </c>
      <c r="F79" s="94">
        <f>SUMIF('Расчёт (ТН)'!$A:$A,F$58,'Расчёт (ТН)'!$AN:$AN)</f>
        <v>0</v>
      </c>
      <c r="G79" s="94">
        <f>SUMIF('Расчёт (ТН)'!$A:$A,G$58,'Расчёт (ТН)'!$AN:$AN)</f>
        <v>0</v>
      </c>
      <c r="H79" s="94">
        <f>SUMIF('Расчёт (ТН)'!$A:$A,H$58,'Расчёт (ТН)'!$AN:$AN)</f>
        <v>0</v>
      </c>
      <c r="I79" s="94">
        <f>SUMIF('Расчёт (ТН)'!$A:$A,I$58,'Расчёт (ТН)'!$AN:$AN)</f>
        <v>0</v>
      </c>
      <c r="J79" s="94">
        <f>SUMIF('Расчёт (ТН)'!$A:$A,J$58,'Расчёт (ТН)'!$AN:$AN)</f>
        <v>0</v>
      </c>
      <c r="K79" s="94">
        <f>SUMIF('Расчёт (ТН)'!$A:$A,K$58,'Расчёт (ТН)'!$AN:$AN)</f>
        <v>0</v>
      </c>
      <c r="L79" s="94">
        <f>SUMIF('Расчёт (ТН)'!$A:$A,L$58,'Расчёт (ТН)'!$AN:$AN)</f>
        <v>0</v>
      </c>
      <c r="M79" s="94">
        <f>SUMIF('Расчёт (ТН)'!$A:$A,M$58,'Расчёт (ТН)'!$AN:$AN)</f>
        <v>0</v>
      </c>
      <c r="N79" s="94">
        <f>SUMIF('Расчёт (ТН)'!$A:$A,N$58,'Расчёт (ТН)'!$AN:$AN)</f>
        <v>0</v>
      </c>
      <c r="O79" s="94">
        <f>SUMIF('Расчёт (ТН)'!$A:$A,O$58,'Расчёт (ТН)'!$AN:$AN)</f>
        <v>0</v>
      </c>
      <c r="P79" s="94">
        <f>SUMIF('Расчёт (ТН)'!$A:$A,P$58,'Расчёт (ТН)'!$AN:$AN)</f>
        <v>0</v>
      </c>
      <c r="Q79" s="94">
        <f>SUMIF('Расчёт (ТН)'!$A:$A,Q$58,'Расчёт (ТН)'!$AN:$AN)</f>
        <v>0</v>
      </c>
      <c r="R79" s="94">
        <f>SUMIF('Расчёт (ТН)'!$A:$A,R$58,'Расчёт (ТН)'!$AN:$AN)</f>
        <v>0</v>
      </c>
      <c r="S79" s="94">
        <f>SUMIF('Расчёт (ТН)'!$A:$A,S$58,'Расчёт (ТН)'!$AN:$AN)</f>
        <v>0</v>
      </c>
      <c r="T79" s="94">
        <f>SUMIF('Расчёт (ТН)'!$A:$A,T$58,'Расчёт (ТН)'!$AN:$AN)</f>
        <v>0</v>
      </c>
      <c r="U79" s="94">
        <f>SUMIF('Расчёт (ТН)'!$A:$A,U$58,'Расчёт (ТН)'!$AN:$AN)</f>
        <v>0</v>
      </c>
      <c r="V79" s="94">
        <f>SUMIF('Расчёт (ТН)'!$A:$A,V$58,'Расчёт (ТН)'!$AN:$AN)</f>
        <v>0</v>
      </c>
      <c r="W79" s="94">
        <f>SUMIF('Расчёт (ТН)'!$A:$A,W$58,'Расчёт (ТН)'!$AN:$AN)</f>
        <v>0</v>
      </c>
      <c r="X79" s="94">
        <f>SUMIF('Расчёт (ТН)'!$A:$A,X$58,'Расчёт (ТН)'!$AN:$AN)</f>
        <v>0</v>
      </c>
      <c r="Y79" s="94">
        <f>SUMIF('Расчёт (ТН)'!$A:$A,Y$58,'Расчёт (ТН)'!$AN:$AN)</f>
        <v>0</v>
      </c>
      <c r="Z79" s="94">
        <f>SUMIF('Расчёт (ТН)'!$A:$A,Z$58,'Расчёт (ТН)'!$AN:$AN)</f>
        <v>0</v>
      </c>
      <c r="AA79" s="94">
        <f>SUMIF('Расчёт (ТН)'!$A:$A,AA$58,'Расчёт (ТН)'!$AN:$AN)</f>
        <v>0</v>
      </c>
      <c r="AB79" s="94">
        <f>SUMIF('Расчёт (ТН)'!$A:$A,AB$58,'Расчёт (ТН)'!$AN:$AN)</f>
        <v>0</v>
      </c>
      <c r="AC79" s="94">
        <f>SUMIF('Расчёт (ТН)'!$A:$A,AC$58,'Расчёт (ТН)'!$AN:$AN)</f>
        <v>0</v>
      </c>
      <c r="AD79" s="94">
        <f>SUMIF('Расчёт (ТН)'!$A:$A,AD$58,'Расчёт (ТН)'!$AN:$AN)</f>
        <v>0</v>
      </c>
      <c r="AE79" s="94">
        <f>SUMIF('Расчёт (ТН)'!$A:$A,AE$58,'Расчёт (ТН)'!$AN:$AN)</f>
        <v>0</v>
      </c>
      <c r="AF79" s="94">
        <f>SUMIF('Расчёт (ТН)'!$A:$A,AF$58,'Расчёт (ТН)'!$AN:$AN)</f>
        <v>0</v>
      </c>
      <c r="AG79" s="94">
        <f>SUMIF('Расчёт (ТН)'!$A:$A,AG$58,'Расчёт (ТН)'!$AN:$AN)</f>
        <v>0</v>
      </c>
      <c r="AH79" s="94">
        <f>SUMIF('Расчёт (ТН)'!$A:$A,AH$58,'Расчёт (ТН)'!$AN:$AN)</f>
        <v>0</v>
      </c>
      <c r="AI79" s="94">
        <f>SUMIF('Расчёт (ТН)'!$A:$A,AI$58,'Расчёт (ТН)'!$AN:$AN)</f>
        <v>0</v>
      </c>
      <c r="AJ79" s="94">
        <f>SUMIF('Расчёт (ТН)'!$A:$A,AJ$58,'Расчёт (ТН)'!$AN:$AN)</f>
        <v>0</v>
      </c>
      <c r="AK79" s="94">
        <f>SUMIF('Расчёт (ТН)'!$A:$A,AK$58,'Расчёт (ТН)'!$AN:$AN)</f>
        <v>0</v>
      </c>
      <c r="AL79" s="94">
        <f>SUMIF('Расчёт (ТН)'!$A:$A,AL$58,'Расчёт (ТН)'!$AN:$AN)</f>
        <v>0</v>
      </c>
      <c r="AM79" s="94">
        <f>SUMIF('Расчёт (ТН)'!$A:$A,AM$58,'Расчёт (ТН)'!$AN:$AN)</f>
        <v>0</v>
      </c>
      <c r="AN79" s="94">
        <f>SUMIF('Расчёт (ТН)'!$A:$A,AN$58,'Расчёт (ТН)'!$AN:$AN)</f>
        <v>0</v>
      </c>
      <c r="AO79" s="94">
        <f>SUMIF('Расчёт (ТН)'!$A:$A,AO$58,'Расчёт (ТН)'!$AN:$AN)</f>
        <v>0</v>
      </c>
      <c r="AP79" s="94">
        <f>SUMIF('Расчёт (ТН)'!$A:$A,AP$58,'Расчёт (ТН)'!$AN:$AN)</f>
        <v>0</v>
      </c>
      <c r="AQ79" s="94">
        <f>SUMIF('Расчёт (ТН)'!$A:$A,AQ$58,'Расчёт (ТН)'!$AN:$AN)</f>
        <v>0</v>
      </c>
      <c r="AR79" s="94">
        <f>SUMIF('Расчёт (ТН)'!$A:$A,AR$58,'Расчёт (ТН)'!$AN:$AN)</f>
        <v>0</v>
      </c>
      <c r="AS79" s="94">
        <f>SUMIF('Расчёт (ТН)'!$A:$A,AS$58,'Расчёт (ТН)'!$AN:$AN)</f>
        <v>0</v>
      </c>
      <c r="AT79" s="94">
        <f>SUMIF('Расчёт (ТН)'!$A:$A,AT$58,'Расчёт (ТН)'!$AN:$AN)</f>
        <v>0</v>
      </c>
      <c r="AU79" s="94">
        <f>SUMIF('Расчёт (ТН)'!$A:$A,AU$58,'Расчёт (ТН)'!$AN:$AN)</f>
        <v>0</v>
      </c>
      <c r="AV79" s="94">
        <f>SUMIF('Расчёт (ТН)'!$A:$A,AV$58,'Расчёт (ТН)'!$AN:$AN)</f>
        <v>0</v>
      </c>
      <c r="AW79" s="94">
        <f>SUMIF('Расчёт (ТН)'!$A:$A,AW$58,'Расчёт (ТН)'!$AN:$AN)</f>
        <v>0</v>
      </c>
      <c r="AX79" s="94">
        <f>SUMIF('Расчёт (ТН)'!$A:$A,AX$58,'Расчёт (ТН)'!$AN:$AN)</f>
        <v>0</v>
      </c>
      <c r="AY79" s="94">
        <f>SUMIF('Расчёт (ТН)'!$A:$A,AY$58,'Расчёт (ТН)'!$AN:$AN)</f>
        <v>0</v>
      </c>
      <c r="AZ79" s="94">
        <f>SUMIF('Расчёт (ТН)'!$A:$A,AZ$58,'Расчёт (ТН)'!$AN:$AN)</f>
        <v>0</v>
      </c>
      <c r="BA79" s="94">
        <f>SUMIF('Расчёт (ТН)'!$A:$A,BA$58,'Расчёт (ТН)'!$AN:$AN)</f>
        <v>0</v>
      </c>
      <c r="BB79" s="94">
        <f>SUMIF('Расчёт (ТН)'!$A:$A,BB$58,'Расчёт (ТН)'!$AN:$AN)</f>
        <v>0</v>
      </c>
      <c r="BC79" s="94">
        <f>SUMIF('Расчёт (ТН)'!$A:$A,BC$58,'Расчёт (ТН)'!$AN:$AN)</f>
        <v>0</v>
      </c>
      <c r="BD79" s="94">
        <f>SUMIF('Расчёт (ТН)'!$A:$A,BD$58,'Расчёт (ТН)'!$AN:$AN)</f>
        <v>0</v>
      </c>
      <c r="BE79" s="94">
        <f>SUMIF('Расчёт (ТН)'!$A:$A,BE$58,'Расчёт (ТН)'!$AN:$AN)</f>
        <v>0</v>
      </c>
      <c r="BF79" s="94">
        <f>SUMIF('Расчёт (ТН)'!$A:$A,BF$58,'Расчёт (ТН)'!$AN:$AN)</f>
        <v>0</v>
      </c>
      <c r="BG79" s="94">
        <f>SUMIF('Расчёт (ТН)'!$A:$A,BG$58,'Расчёт (ТН)'!$AN:$AN)</f>
        <v>0</v>
      </c>
      <c r="BH79" s="94">
        <f>SUMIF('Расчёт (ТН)'!$A:$A,BH$58,'Расчёт (ТН)'!$AN:$AN)</f>
        <v>0</v>
      </c>
      <c r="BI79" s="94">
        <f>SUMIF('Расчёт (ТН)'!$A:$A,BI$58,'Расчёт (ТН)'!$AN:$AN)</f>
        <v>0</v>
      </c>
      <c r="BJ79" s="94">
        <f>SUMIF('Расчёт (ТН)'!$A:$A,BJ$58,'Расчёт (ТН)'!$AN:$AN)</f>
        <v>0</v>
      </c>
      <c r="BK79" s="94">
        <f>SUMIF('Расчёт (ТН)'!$A:$A,BK$58,'Расчёт (ТН)'!$AN:$AN)</f>
        <v>0</v>
      </c>
      <c r="BL79" s="94">
        <f>SUMIF('Расчёт (ТН)'!$A:$A,BL$58,'Расчёт (ТН)'!$AN:$AN)</f>
        <v>0</v>
      </c>
      <c r="BM79" s="94">
        <f>SUMIF('Расчёт (ТН)'!$A:$A,BM$58,'Расчёт (ТН)'!$AN:$AN)</f>
        <v>0</v>
      </c>
      <c r="BN79" s="94">
        <f>SUMIF('Расчёт (ТН)'!$A:$A,BN$58,'Расчёт (ТН)'!$AN:$AN)</f>
        <v>0</v>
      </c>
      <c r="BO79" s="94">
        <f>SUMIF('Расчёт (ТН)'!$A:$A,BO$58,'Расчёт (ТН)'!$AN:$AN)</f>
        <v>0</v>
      </c>
      <c r="BP79" s="94">
        <f>SUMIF('Расчёт (ТН)'!$A:$A,BP$58,'Расчёт (ТН)'!$AN:$AN)</f>
        <v>0</v>
      </c>
      <c r="BQ79" s="94">
        <f>SUMIF('Расчёт (ТН)'!$A:$A,BQ$58,'Расчёт (ТН)'!$AN:$AN)</f>
        <v>0</v>
      </c>
      <c r="BR79" s="94">
        <f>SUMIF('Расчёт (ТН)'!$A:$A,BR$58,'Расчёт (ТН)'!$AN:$AN)</f>
        <v>0</v>
      </c>
      <c r="BS79" s="94">
        <f>SUMIF('Расчёт (ТН)'!$A:$A,BS$58,'Расчёт (ТН)'!$AN:$AN)</f>
        <v>0</v>
      </c>
      <c r="BT79" s="94">
        <f>SUMIF('Расчёт (ТН)'!$A:$A,BT$58,'Расчёт (ТН)'!$AN:$AN)</f>
        <v>0</v>
      </c>
      <c r="BU79" s="94">
        <f>SUMIF('Расчёт (ТН)'!$A:$A,BU$58,'Расчёт (ТН)'!$AN:$AN)</f>
        <v>0</v>
      </c>
      <c r="BV79" s="94">
        <f>SUMIF('Расчёт (ТН)'!$A:$A,BV$58,'Расчёт (ТН)'!$AN:$AN)</f>
        <v>0</v>
      </c>
      <c r="BW79" s="94">
        <f>SUMIF('Расчёт (ТН)'!$A:$A,BW$58,'Расчёт (ТН)'!$AN:$AN)</f>
        <v>0</v>
      </c>
      <c r="BX79" s="94">
        <f>SUMIF('Расчёт (ТН)'!$A:$A,BX$58,'Расчёт (ТН)'!$AN:$AN)</f>
        <v>0</v>
      </c>
      <c r="BY79" s="94">
        <f>SUMIF('Расчёт (ТН)'!$A:$A,BY$58,'Расчёт (ТН)'!$AN:$AN)</f>
        <v>0</v>
      </c>
      <c r="BZ79" s="94">
        <f>SUMIF('Расчёт (ТН)'!$A:$A,BZ$58,'Расчёт (ТН)'!$AN:$AN)</f>
        <v>0</v>
      </c>
      <c r="CA79" s="94">
        <f>SUMIF('Расчёт (ТН)'!$A:$A,CA$58,'Расчёт (ТН)'!$AN:$AN)</f>
        <v>0</v>
      </c>
      <c r="CB79" s="94">
        <f>SUMIF('Расчёт (ТН)'!$A:$A,CB$58,'Расчёт (ТН)'!$AN:$AN)</f>
        <v>0</v>
      </c>
      <c r="CC79" s="94">
        <f>SUMIF('Расчёт (ТН)'!$A:$A,CC$58,'Расчёт (ТН)'!$AN:$AN)</f>
        <v>0</v>
      </c>
      <c r="CD79" s="94">
        <f>SUMIF('Расчёт (ТН)'!$A:$A,CD$58,'Расчёт (ТН)'!$AN:$AN)</f>
        <v>0</v>
      </c>
      <c r="CE79" s="94">
        <f>SUMIF('Расчёт (ТН)'!$A:$A,CE$58,'Расчёт (ТН)'!$AN:$AN)</f>
        <v>0</v>
      </c>
      <c r="CF79" s="94">
        <f>SUMIF('Расчёт (ТН)'!$A:$A,CF$58,'Расчёт (ТН)'!$AN:$AN)</f>
        <v>0</v>
      </c>
      <c r="CG79" s="94">
        <f>SUMIF('Расчёт (ТН)'!$A:$A,CG$58,'Расчёт (ТН)'!$AN:$AN)</f>
        <v>0</v>
      </c>
      <c r="CH79" s="94">
        <f>SUMIF('Расчёт (ТН)'!$A:$A,CH$58,'Расчёт (ТН)'!$AN:$AN)</f>
        <v>0</v>
      </c>
      <c r="CI79" s="94">
        <f>SUMIF('Расчёт (ТН)'!$A:$A,CI$58,'Расчёт (ТН)'!$AN:$AN)</f>
        <v>0</v>
      </c>
      <c r="CJ79" s="94">
        <f>SUMIF('Расчёт (ТН)'!$A:$A,CJ$58,'Расчёт (ТН)'!$AN:$AN)</f>
        <v>0</v>
      </c>
      <c r="CK79" s="94">
        <f>SUMIF('Расчёт (ТН)'!$A:$A,CK$58,'Расчёт (ТН)'!$AN:$AN)</f>
        <v>0</v>
      </c>
      <c r="CL79" s="94">
        <f>SUMIF('Расчёт (ТН)'!$A:$A,CL$58,'Расчёт (ТН)'!$AN:$AN)</f>
        <v>0</v>
      </c>
      <c r="CM79" s="94">
        <f>SUMIF('Расчёт (ТН)'!$A:$A,CM$58,'Расчёт (ТН)'!$AN:$AN)</f>
        <v>0</v>
      </c>
      <c r="CN79" s="94">
        <f>SUMIF('Расчёт (ТН)'!$A:$A,CN$58,'Расчёт (ТН)'!$AN:$AN)</f>
        <v>0</v>
      </c>
      <c r="CO79" s="94">
        <f>SUMIF('Расчёт (ТН)'!$A:$A,CO$58,'Расчёт (ТН)'!$AN:$AN)</f>
        <v>0</v>
      </c>
      <c r="CP79" s="94">
        <f>SUMIF('Расчёт (ТН)'!$A:$A,CP$58,'Расчёт (ТН)'!$AN:$AN)</f>
        <v>0</v>
      </c>
      <c r="CQ79" s="94">
        <f>SUMIF('Расчёт (ТН)'!$A:$A,CQ$58,'Расчёт (ТН)'!$AN:$AN)</f>
        <v>0</v>
      </c>
      <c r="CR79" s="94">
        <f>SUMIF('Расчёт (ТН)'!$A:$A,CR$58,'Расчёт (ТН)'!$AN:$AN)</f>
        <v>0</v>
      </c>
      <c r="CS79" s="94">
        <f>SUMIF('Расчёт (ТН)'!$A:$A,CS$58,'Расчёт (ТН)'!$AN:$AN)</f>
        <v>0</v>
      </c>
      <c r="CT79" s="94">
        <f>SUMIF('Расчёт (ТН)'!$A:$A,CT$58,'Расчёт (ТН)'!$AN:$AN)</f>
        <v>0</v>
      </c>
      <c r="CU79" s="94">
        <f>SUMIF('Расчёт (ТН)'!$A:$A,CU$58,'Расчёт (ТН)'!$AN:$AN)</f>
        <v>0</v>
      </c>
      <c r="CV79" s="94">
        <f>SUMIF('Расчёт (ТН)'!$A:$A,CV$58,'Расчёт (ТН)'!$AN:$AN)</f>
        <v>0</v>
      </c>
      <c r="CW79" s="94">
        <f>SUMIF('Расчёт (ТН)'!$A:$A,CW$58,'Расчёт (ТН)'!$AN:$AN)</f>
        <v>0</v>
      </c>
      <c r="CX79" s="94">
        <f>SUMIF('Расчёт (ТН)'!$A:$A,CX$58,'Расчёт (ТН)'!$AN:$AN)</f>
        <v>0</v>
      </c>
      <c r="CY79" s="94">
        <f>SUMIF('Расчёт (ТН)'!$A:$A,CY$58,'Расчёт (ТН)'!$AN:$AN)</f>
        <v>0</v>
      </c>
      <c r="CZ79" s="94">
        <f>SUMIF('Расчёт (ТН)'!$A:$A,CZ$58,'Расчёт (ТН)'!$AN:$AN)</f>
        <v>0</v>
      </c>
      <c r="DA79" s="94">
        <f>SUMIF('Расчёт (ТН)'!$A:$A,DA$58,'Расчёт (ТН)'!$AN:$AN)</f>
        <v>0</v>
      </c>
      <c r="DB79" s="94">
        <f>SUMIF('Расчёт (ТН)'!$A:$A,DB$58,'Расчёт (ТН)'!$AN:$AN)</f>
        <v>0</v>
      </c>
      <c r="DC79" s="94">
        <f>SUMIF('Расчёт (ТН)'!$A:$A,DC$58,'Расчёт (ТН)'!$AN:$AN)</f>
        <v>0</v>
      </c>
      <c r="DD79" s="94">
        <f>SUMIF('Расчёт (ТН)'!$A:$A,DD$58,'Расчёт (ТН)'!$AN:$AN)</f>
        <v>0</v>
      </c>
      <c r="DE79" s="94">
        <f>SUMIF('Расчёт (ТН)'!$A:$A,DE$58,'Расчёт (ТН)'!$AN:$AN)</f>
        <v>0</v>
      </c>
      <c r="DF79" s="94">
        <f>SUMIF('Расчёт (ТН)'!$A:$A,DF$58,'Расчёт (ТН)'!$AN:$AN)</f>
        <v>0</v>
      </c>
      <c r="DG79" s="94">
        <f>SUMIF('Расчёт (ТН)'!$A:$A,DG$58,'Расчёт (ТН)'!$AN:$AN)</f>
        <v>0</v>
      </c>
      <c r="DH79" s="94">
        <f>SUMIF('Расчёт (ТН)'!$A:$A,DH$58,'Расчёт (ТН)'!$AN:$AN)</f>
        <v>0</v>
      </c>
      <c r="DI79" s="94">
        <f>SUMIF('Расчёт (ТН)'!$A:$A,DI$58,'Расчёт (ТН)'!$AN:$AN)</f>
        <v>0</v>
      </c>
      <c r="DJ79" s="94">
        <f>SUMIF('Расчёт (ТН)'!$A:$A,DJ$58,'Расчёт (ТН)'!$AN:$AN)</f>
        <v>0</v>
      </c>
      <c r="DK79" s="94">
        <f>SUMIF('Расчёт (ТН)'!$A:$A,DK$58,'Расчёт (ТН)'!$AN:$AN)</f>
        <v>0</v>
      </c>
      <c r="DL79" s="94">
        <f>SUMIF('Расчёт (ТН)'!$A:$A,DL$58,'Расчёт (ТН)'!$AN:$AN)</f>
        <v>0</v>
      </c>
      <c r="DM79" s="94">
        <f>SUMIF('Расчёт (ТН)'!$A:$A,DM$58,'Расчёт (ТН)'!$AN:$AN)</f>
        <v>0</v>
      </c>
      <c r="DN79" s="94">
        <f>SUMIF('Расчёт (ТН)'!$A:$A,DN$58,'Расчёт (ТН)'!$AN:$AN)</f>
        <v>0</v>
      </c>
      <c r="DO79" s="94">
        <f>SUMIF('Расчёт (ТН)'!$A:$A,DO$58,'Расчёт (ТН)'!$AN:$AN)</f>
        <v>0</v>
      </c>
      <c r="DP79" s="94">
        <f>SUMIF('Расчёт (ТН)'!$A:$A,DP$58,'Расчёт (ТН)'!$AN:$AN)</f>
        <v>0</v>
      </c>
      <c r="DQ79" s="94">
        <f>SUMIF('Расчёт (ТН)'!$A:$A,DQ$58,'Расчёт (ТН)'!$AN:$AN)</f>
        <v>0</v>
      </c>
      <c r="DR79" s="94">
        <f>SUMIF('Расчёт (ТН)'!$A:$A,DR$58,'Расчёт (ТН)'!$AN:$AN)</f>
        <v>0</v>
      </c>
    </row>
    <row r="80" spans="1:122" collapsed="1">
      <c r="A80" s="95"/>
      <c r="B80" s="96"/>
      <c r="C80" s="97"/>
      <c r="D80" s="97"/>
      <c r="E80" s="97"/>
      <c r="F80" s="97"/>
      <c r="G80" s="97"/>
      <c r="H80" s="97"/>
      <c r="I80" s="97"/>
      <c r="J80" s="97"/>
      <c r="K80" s="97"/>
      <c r="L80" s="97"/>
      <c r="M80" s="98"/>
      <c r="N80" s="98"/>
      <c r="O80" s="98"/>
      <c r="P80" s="98"/>
      <c r="Q80" s="98"/>
      <c r="R80" s="98"/>
      <c r="S80" s="98"/>
      <c r="T80" s="98"/>
      <c r="U80" s="98"/>
      <c r="V80" s="98"/>
      <c r="W80" s="98"/>
      <c r="X80" s="98"/>
      <c r="Y80" s="98"/>
      <c r="Z80" s="98"/>
      <c r="AA80" s="98"/>
      <c r="AB80" s="98"/>
      <c r="AC80" s="98"/>
      <c r="AD80" s="98"/>
      <c r="AE80" s="98"/>
      <c r="AF80" s="98"/>
      <c r="AG80" s="98"/>
      <c r="AH80" s="98"/>
      <c r="AI80" s="98"/>
      <c r="AJ80" s="98"/>
      <c r="AK80" s="98"/>
      <c r="AL80" s="98"/>
      <c r="AM80" s="98"/>
      <c r="AN80" s="98"/>
      <c r="AO80" s="98"/>
      <c r="AP80" s="98"/>
      <c r="AQ80" s="98"/>
      <c r="AR80" s="98"/>
      <c r="AS80" s="98"/>
      <c r="AT80" s="98"/>
      <c r="AU80" s="98"/>
      <c r="AV80" s="98"/>
      <c r="AW80" s="98"/>
      <c r="AX80" s="98"/>
      <c r="AY80" s="98"/>
      <c r="AZ80" s="98"/>
      <c r="BA80" s="98"/>
      <c r="BB80" s="98"/>
      <c r="BC80" s="98"/>
      <c r="BD80" s="98"/>
      <c r="BE80" s="98"/>
      <c r="BF80" s="98"/>
      <c r="BG80" s="98"/>
      <c r="BH80" s="98"/>
      <c r="BI80" s="98"/>
      <c r="BJ80" s="98"/>
      <c r="BK80" s="98"/>
      <c r="BL80" s="98"/>
      <c r="BM80" s="98"/>
      <c r="BN80" s="98"/>
      <c r="BO80" s="98"/>
      <c r="BP80" s="98"/>
      <c r="BQ80" s="98"/>
      <c r="BR80" s="98"/>
      <c r="BS80" s="98"/>
      <c r="BT80" s="98"/>
      <c r="BU80" s="98"/>
      <c r="BV80" s="98"/>
      <c r="BW80" s="98"/>
      <c r="BX80" s="98"/>
      <c r="BY80" s="98"/>
      <c r="BZ80" s="98"/>
      <c r="CA80" s="98"/>
      <c r="CB80" s="98"/>
      <c r="CC80" s="98"/>
      <c r="CD80" s="98"/>
      <c r="CE80" s="98"/>
      <c r="CF80" s="98"/>
      <c r="CG80" s="98"/>
      <c r="CH80" s="98"/>
      <c r="CI80" s="98"/>
      <c r="CJ80" s="98"/>
      <c r="CK80" s="98"/>
      <c r="CL80" s="98"/>
      <c r="CM80" s="98"/>
      <c r="CN80" s="98"/>
      <c r="CO80" s="98"/>
      <c r="CP80" s="98"/>
      <c r="CQ80" s="98"/>
      <c r="CR80" s="98"/>
      <c r="CS80" s="98"/>
      <c r="CT80" s="98"/>
      <c r="CU80" s="98"/>
      <c r="CV80" s="98"/>
      <c r="CW80" s="98"/>
      <c r="CX80" s="98"/>
      <c r="CY80" s="98"/>
      <c r="CZ80" s="98"/>
      <c r="DA80" s="98"/>
      <c r="DB80" s="98"/>
      <c r="DC80" s="98"/>
      <c r="DD80" s="98"/>
      <c r="DE80" s="98"/>
      <c r="DF80" s="98"/>
      <c r="DG80" s="98"/>
      <c r="DH80" s="98"/>
      <c r="DI80" s="98"/>
      <c r="DJ80" s="98"/>
      <c r="DK80" s="98"/>
      <c r="DL80" s="98"/>
      <c r="DM80" s="98"/>
      <c r="DN80" s="98"/>
      <c r="DO80" s="98"/>
      <c r="DP80" s="98"/>
      <c r="DQ80" s="98"/>
      <c r="DR80" s="98"/>
    </row>
    <row r="81" spans="1:122" s="77" customFormat="1">
      <c r="A81" s="99" t="s">
        <v>119</v>
      </c>
      <c r="B81" s="99" t="s">
        <v>111</v>
      </c>
      <c r="C81" s="100" t="e">
        <f>C84+C87</f>
        <v>#N/A</v>
      </c>
      <c r="D81" s="100" t="e">
        <f t="shared" ref="D81:AL83" si="276">D84+D87</f>
        <v>#N/A</v>
      </c>
      <c r="E81" s="100" t="e">
        <f t="shared" si="276"/>
        <v>#N/A</v>
      </c>
      <c r="F81" s="100" t="e">
        <f t="shared" si="276"/>
        <v>#N/A</v>
      </c>
      <c r="G81" s="100" t="e">
        <f t="shared" si="276"/>
        <v>#N/A</v>
      </c>
      <c r="H81" s="100" t="e">
        <f t="shared" si="276"/>
        <v>#N/A</v>
      </c>
      <c r="I81" s="100" t="e">
        <f t="shared" si="276"/>
        <v>#N/A</v>
      </c>
      <c r="J81" s="100" t="e">
        <f t="shared" si="276"/>
        <v>#N/A</v>
      </c>
      <c r="K81" s="100" t="e">
        <f t="shared" si="276"/>
        <v>#N/A</v>
      </c>
      <c r="L81" s="100" t="e">
        <f t="shared" si="276"/>
        <v>#N/A</v>
      </c>
      <c r="M81" s="100" t="e">
        <f t="shared" si="276"/>
        <v>#N/A</v>
      </c>
      <c r="N81" s="100" t="e">
        <f t="shared" si="276"/>
        <v>#N/A</v>
      </c>
      <c r="O81" s="100" t="e">
        <f t="shared" si="276"/>
        <v>#N/A</v>
      </c>
      <c r="P81" s="100" t="e">
        <f t="shared" si="276"/>
        <v>#N/A</v>
      </c>
      <c r="Q81" s="100" t="e">
        <f t="shared" si="276"/>
        <v>#N/A</v>
      </c>
      <c r="R81" s="100" t="e">
        <f t="shared" si="276"/>
        <v>#N/A</v>
      </c>
      <c r="S81" s="100" t="e">
        <f t="shared" si="276"/>
        <v>#N/A</v>
      </c>
      <c r="T81" s="100" t="e">
        <f t="shared" si="276"/>
        <v>#N/A</v>
      </c>
      <c r="U81" s="100" t="e">
        <f t="shared" si="276"/>
        <v>#N/A</v>
      </c>
      <c r="V81" s="100" t="e">
        <f t="shared" si="276"/>
        <v>#N/A</v>
      </c>
      <c r="W81" s="100" t="e">
        <f t="shared" si="276"/>
        <v>#N/A</v>
      </c>
      <c r="X81" s="100" t="e">
        <f t="shared" si="276"/>
        <v>#N/A</v>
      </c>
      <c r="Y81" s="100" t="e">
        <f t="shared" si="276"/>
        <v>#N/A</v>
      </c>
      <c r="Z81" s="100" t="e">
        <f t="shared" si="276"/>
        <v>#N/A</v>
      </c>
      <c r="AA81" s="100" t="e">
        <f t="shared" si="276"/>
        <v>#N/A</v>
      </c>
      <c r="AB81" s="100" t="e">
        <f t="shared" si="276"/>
        <v>#N/A</v>
      </c>
      <c r="AC81" s="100" t="e">
        <f t="shared" si="276"/>
        <v>#N/A</v>
      </c>
      <c r="AD81" s="100" t="e">
        <f t="shared" si="276"/>
        <v>#N/A</v>
      </c>
      <c r="AE81" s="100" t="e">
        <f t="shared" si="276"/>
        <v>#N/A</v>
      </c>
      <c r="AF81" s="100" t="e">
        <f t="shared" si="276"/>
        <v>#N/A</v>
      </c>
      <c r="AG81" s="100" t="e">
        <f t="shared" si="276"/>
        <v>#N/A</v>
      </c>
      <c r="AH81" s="100" t="e">
        <f t="shared" si="276"/>
        <v>#N/A</v>
      </c>
      <c r="AI81" s="100" t="e">
        <f t="shared" si="276"/>
        <v>#N/A</v>
      </c>
      <c r="AJ81" s="100" t="e">
        <f t="shared" si="276"/>
        <v>#N/A</v>
      </c>
      <c r="AK81" s="100" t="e">
        <f t="shared" si="276"/>
        <v>#N/A</v>
      </c>
      <c r="AL81" s="100" t="e">
        <f t="shared" si="276"/>
        <v>#N/A</v>
      </c>
      <c r="AM81" s="100">
        <f t="shared" ref="AM81:BD81" si="277">AM84+AM87</f>
        <v>0</v>
      </c>
      <c r="AN81" s="100">
        <f t="shared" si="277"/>
        <v>0</v>
      </c>
      <c r="AO81" s="100">
        <f t="shared" si="277"/>
        <v>0</v>
      </c>
      <c r="AP81" s="100">
        <f t="shared" si="277"/>
        <v>0</v>
      </c>
      <c r="AQ81" s="100">
        <f t="shared" si="277"/>
        <v>0</v>
      </c>
      <c r="AR81" s="100">
        <f t="shared" si="277"/>
        <v>0</v>
      </c>
      <c r="AS81" s="100">
        <f t="shared" si="277"/>
        <v>0</v>
      </c>
      <c r="AT81" s="100">
        <f t="shared" si="277"/>
        <v>0</v>
      </c>
      <c r="AU81" s="100">
        <f t="shared" si="277"/>
        <v>0</v>
      </c>
      <c r="AV81" s="100">
        <f t="shared" si="277"/>
        <v>0</v>
      </c>
      <c r="AW81" s="100">
        <f t="shared" si="277"/>
        <v>0</v>
      </c>
      <c r="AX81" s="100">
        <f t="shared" si="277"/>
        <v>0</v>
      </c>
      <c r="AY81" s="100">
        <f t="shared" si="277"/>
        <v>0</v>
      </c>
      <c r="AZ81" s="100">
        <f t="shared" si="277"/>
        <v>0</v>
      </c>
      <c r="BA81" s="100">
        <f t="shared" si="277"/>
        <v>0</v>
      </c>
      <c r="BB81" s="100">
        <f t="shared" si="277"/>
        <v>0</v>
      </c>
      <c r="BC81" s="100">
        <f t="shared" si="277"/>
        <v>0</v>
      </c>
      <c r="BD81" s="100">
        <f t="shared" si="277"/>
        <v>0</v>
      </c>
      <c r="BE81" s="100">
        <f t="shared" ref="BE81:DN81" si="278">BE84+BE87</f>
        <v>0</v>
      </c>
      <c r="BF81" s="100">
        <f t="shared" si="278"/>
        <v>0</v>
      </c>
      <c r="BG81" s="100">
        <f t="shared" si="278"/>
        <v>0</v>
      </c>
      <c r="BH81" s="100">
        <f t="shared" si="278"/>
        <v>0</v>
      </c>
      <c r="BI81" s="100">
        <f t="shared" si="278"/>
        <v>0</v>
      </c>
      <c r="BJ81" s="100">
        <f t="shared" si="278"/>
        <v>0</v>
      </c>
      <c r="BK81" s="100">
        <f t="shared" si="278"/>
        <v>0</v>
      </c>
      <c r="BL81" s="100">
        <f t="shared" si="278"/>
        <v>0</v>
      </c>
      <c r="BM81" s="100">
        <f t="shared" si="278"/>
        <v>0</v>
      </c>
      <c r="BN81" s="100">
        <f t="shared" si="278"/>
        <v>0</v>
      </c>
      <c r="BO81" s="100">
        <f t="shared" si="278"/>
        <v>0</v>
      </c>
      <c r="BP81" s="100">
        <f t="shared" si="278"/>
        <v>0</v>
      </c>
      <c r="BQ81" s="100">
        <f t="shared" si="278"/>
        <v>0</v>
      </c>
      <c r="BR81" s="100">
        <f t="shared" si="278"/>
        <v>0</v>
      </c>
      <c r="BS81" s="100">
        <f t="shared" si="278"/>
        <v>0</v>
      </c>
      <c r="BT81" s="100">
        <f t="shared" si="278"/>
        <v>0</v>
      </c>
      <c r="BU81" s="100">
        <f t="shared" si="278"/>
        <v>0</v>
      </c>
      <c r="BV81" s="100">
        <f t="shared" si="278"/>
        <v>0</v>
      </c>
      <c r="BW81" s="100">
        <f t="shared" si="278"/>
        <v>0</v>
      </c>
      <c r="BX81" s="100">
        <f t="shared" si="278"/>
        <v>0</v>
      </c>
      <c r="BY81" s="100">
        <f t="shared" si="278"/>
        <v>0</v>
      </c>
      <c r="BZ81" s="100">
        <f t="shared" si="278"/>
        <v>0</v>
      </c>
      <c r="CA81" s="100">
        <f t="shared" si="278"/>
        <v>0</v>
      </c>
      <c r="CB81" s="100">
        <f t="shared" si="278"/>
        <v>0</v>
      </c>
      <c r="CC81" s="100">
        <f t="shared" si="278"/>
        <v>0</v>
      </c>
      <c r="CD81" s="100">
        <f t="shared" si="278"/>
        <v>0</v>
      </c>
      <c r="CE81" s="100">
        <f t="shared" si="278"/>
        <v>0</v>
      </c>
      <c r="CF81" s="100">
        <f t="shared" si="278"/>
        <v>0</v>
      </c>
      <c r="CG81" s="100">
        <f t="shared" si="278"/>
        <v>0</v>
      </c>
      <c r="CH81" s="100">
        <f t="shared" si="278"/>
        <v>0</v>
      </c>
      <c r="CI81" s="100">
        <f t="shared" si="278"/>
        <v>0</v>
      </c>
      <c r="CJ81" s="100">
        <f t="shared" si="278"/>
        <v>0</v>
      </c>
      <c r="CK81" s="100">
        <f t="shared" si="278"/>
        <v>0</v>
      </c>
      <c r="CL81" s="100">
        <f t="shared" si="278"/>
        <v>0</v>
      </c>
      <c r="CM81" s="100">
        <f t="shared" si="278"/>
        <v>0</v>
      </c>
      <c r="CN81" s="100">
        <f t="shared" si="278"/>
        <v>0</v>
      </c>
      <c r="CO81" s="100">
        <f t="shared" si="278"/>
        <v>0</v>
      </c>
      <c r="CP81" s="100">
        <f t="shared" si="278"/>
        <v>0</v>
      </c>
      <c r="CQ81" s="100">
        <f t="shared" si="278"/>
        <v>0</v>
      </c>
      <c r="CR81" s="100">
        <f t="shared" si="278"/>
        <v>0</v>
      </c>
      <c r="CS81" s="100">
        <f t="shared" si="278"/>
        <v>0</v>
      </c>
      <c r="CT81" s="100">
        <f t="shared" si="278"/>
        <v>0</v>
      </c>
      <c r="CU81" s="100">
        <f t="shared" si="278"/>
        <v>0</v>
      </c>
      <c r="CV81" s="100">
        <f t="shared" si="278"/>
        <v>0</v>
      </c>
      <c r="CW81" s="100">
        <f t="shared" si="278"/>
        <v>0</v>
      </c>
      <c r="CX81" s="100">
        <f t="shared" si="278"/>
        <v>0</v>
      </c>
      <c r="CY81" s="100">
        <f t="shared" si="278"/>
        <v>0</v>
      </c>
      <c r="CZ81" s="100">
        <f t="shared" si="278"/>
        <v>0</v>
      </c>
      <c r="DA81" s="100">
        <f t="shared" si="278"/>
        <v>0</v>
      </c>
      <c r="DB81" s="100">
        <f t="shared" si="278"/>
        <v>0</v>
      </c>
      <c r="DC81" s="100">
        <f t="shared" si="278"/>
        <v>0</v>
      </c>
      <c r="DD81" s="100">
        <f t="shared" si="278"/>
        <v>0</v>
      </c>
      <c r="DE81" s="100">
        <f t="shared" si="278"/>
        <v>0</v>
      </c>
      <c r="DF81" s="100">
        <f t="shared" si="278"/>
        <v>0</v>
      </c>
      <c r="DG81" s="100">
        <f t="shared" si="278"/>
        <v>0</v>
      </c>
      <c r="DH81" s="100">
        <f t="shared" si="278"/>
        <v>0</v>
      </c>
      <c r="DI81" s="100">
        <f t="shared" si="278"/>
        <v>0</v>
      </c>
      <c r="DJ81" s="100">
        <f t="shared" si="278"/>
        <v>0</v>
      </c>
      <c r="DK81" s="100">
        <f t="shared" si="278"/>
        <v>0</v>
      </c>
      <c r="DL81" s="100">
        <f t="shared" si="278"/>
        <v>0</v>
      </c>
      <c r="DM81" s="100">
        <f t="shared" si="278"/>
        <v>0</v>
      </c>
      <c r="DN81" s="100">
        <f t="shared" si="278"/>
        <v>0</v>
      </c>
      <c r="DO81" s="100">
        <f t="shared" ref="DO81:DR81" si="279">DO84+DO87</f>
        <v>0</v>
      </c>
      <c r="DP81" s="100">
        <f t="shared" si="279"/>
        <v>0</v>
      </c>
      <c r="DQ81" s="100">
        <f t="shared" si="279"/>
        <v>0</v>
      </c>
      <c r="DR81" s="100">
        <f t="shared" si="279"/>
        <v>0</v>
      </c>
    </row>
    <row r="82" spans="1:122" s="77" customFormat="1">
      <c r="A82" s="99" t="s">
        <v>119</v>
      </c>
      <c r="B82" s="99" t="s">
        <v>112</v>
      </c>
      <c r="C82" s="100" t="e">
        <f>C85+C88</f>
        <v>#N/A</v>
      </c>
      <c r="D82" s="100" t="e">
        <f t="shared" si="276"/>
        <v>#N/A</v>
      </c>
      <c r="E82" s="100" t="e">
        <f t="shared" si="276"/>
        <v>#N/A</v>
      </c>
      <c r="F82" s="100" t="e">
        <f t="shared" si="276"/>
        <v>#N/A</v>
      </c>
      <c r="G82" s="100" t="e">
        <f t="shared" si="276"/>
        <v>#N/A</v>
      </c>
      <c r="H82" s="100" t="e">
        <f t="shared" si="276"/>
        <v>#N/A</v>
      </c>
      <c r="I82" s="100" t="e">
        <f t="shared" si="276"/>
        <v>#N/A</v>
      </c>
      <c r="J82" s="100" t="e">
        <f t="shared" si="276"/>
        <v>#N/A</v>
      </c>
      <c r="K82" s="100" t="e">
        <f t="shared" si="276"/>
        <v>#N/A</v>
      </c>
      <c r="L82" s="100" t="e">
        <f t="shared" si="276"/>
        <v>#N/A</v>
      </c>
      <c r="M82" s="100" t="e">
        <f t="shared" si="276"/>
        <v>#N/A</v>
      </c>
      <c r="N82" s="100" t="e">
        <f t="shared" si="276"/>
        <v>#N/A</v>
      </c>
      <c r="O82" s="100" t="e">
        <f t="shared" si="276"/>
        <v>#N/A</v>
      </c>
      <c r="P82" s="100" t="e">
        <f t="shared" si="276"/>
        <v>#N/A</v>
      </c>
      <c r="Q82" s="100" t="e">
        <f t="shared" si="276"/>
        <v>#N/A</v>
      </c>
      <c r="R82" s="100" t="e">
        <f t="shared" si="276"/>
        <v>#N/A</v>
      </c>
      <c r="S82" s="100" t="e">
        <f t="shared" si="276"/>
        <v>#N/A</v>
      </c>
      <c r="T82" s="100" t="e">
        <f t="shared" si="276"/>
        <v>#N/A</v>
      </c>
      <c r="U82" s="100" t="e">
        <f t="shared" si="276"/>
        <v>#N/A</v>
      </c>
      <c r="V82" s="100" t="e">
        <f t="shared" si="276"/>
        <v>#N/A</v>
      </c>
      <c r="W82" s="100" t="e">
        <f t="shared" si="276"/>
        <v>#N/A</v>
      </c>
      <c r="X82" s="100" t="e">
        <f t="shared" si="276"/>
        <v>#N/A</v>
      </c>
      <c r="Y82" s="100" t="e">
        <f t="shared" si="276"/>
        <v>#N/A</v>
      </c>
      <c r="Z82" s="100" t="e">
        <f t="shared" si="276"/>
        <v>#N/A</v>
      </c>
      <c r="AA82" s="100" t="e">
        <f t="shared" si="276"/>
        <v>#N/A</v>
      </c>
      <c r="AB82" s="100" t="e">
        <f t="shared" si="276"/>
        <v>#N/A</v>
      </c>
      <c r="AC82" s="100" t="e">
        <f t="shared" si="276"/>
        <v>#N/A</v>
      </c>
      <c r="AD82" s="100" t="e">
        <f t="shared" si="276"/>
        <v>#N/A</v>
      </c>
      <c r="AE82" s="100" t="e">
        <f t="shared" si="276"/>
        <v>#N/A</v>
      </c>
      <c r="AF82" s="100" t="e">
        <f t="shared" si="276"/>
        <v>#N/A</v>
      </c>
      <c r="AG82" s="100" t="e">
        <f t="shared" si="276"/>
        <v>#N/A</v>
      </c>
      <c r="AH82" s="100" t="e">
        <f t="shared" si="276"/>
        <v>#N/A</v>
      </c>
      <c r="AI82" s="100" t="e">
        <f t="shared" si="276"/>
        <v>#N/A</v>
      </c>
      <c r="AJ82" s="100" t="e">
        <f t="shared" si="276"/>
        <v>#N/A</v>
      </c>
      <c r="AK82" s="100" t="e">
        <f t="shared" si="276"/>
        <v>#N/A</v>
      </c>
      <c r="AL82" s="100" t="e">
        <f t="shared" si="276"/>
        <v>#N/A</v>
      </c>
      <c r="AM82" s="100" t="e">
        <f t="shared" ref="AM82:BD82" si="280">AM85+AM88</f>
        <v>#N/A</v>
      </c>
      <c r="AN82" s="100" t="e">
        <f t="shared" si="280"/>
        <v>#N/A</v>
      </c>
      <c r="AO82" s="100" t="e">
        <f t="shared" si="280"/>
        <v>#N/A</v>
      </c>
      <c r="AP82" s="100" t="e">
        <f t="shared" si="280"/>
        <v>#N/A</v>
      </c>
      <c r="AQ82" s="100" t="e">
        <f t="shared" si="280"/>
        <v>#N/A</v>
      </c>
      <c r="AR82" s="100" t="e">
        <f t="shared" si="280"/>
        <v>#N/A</v>
      </c>
      <c r="AS82" s="100" t="e">
        <f t="shared" si="280"/>
        <v>#N/A</v>
      </c>
      <c r="AT82" s="100" t="e">
        <f t="shared" si="280"/>
        <v>#N/A</v>
      </c>
      <c r="AU82" s="100" t="e">
        <f t="shared" si="280"/>
        <v>#N/A</v>
      </c>
      <c r="AV82" s="100" t="e">
        <f t="shared" si="280"/>
        <v>#N/A</v>
      </c>
      <c r="AW82" s="100" t="e">
        <f t="shared" si="280"/>
        <v>#N/A</v>
      </c>
      <c r="AX82" s="100" t="e">
        <f t="shared" si="280"/>
        <v>#N/A</v>
      </c>
      <c r="AY82" s="100" t="e">
        <f t="shared" si="280"/>
        <v>#N/A</v>
      </c>
      <c r="AZ82" s="100" t="e">
        <f t="shared" si="280"/>
        <v>#N/A</v>
      </c>
      <c r="BA82" s="100" t="e">
        <f t="shared" si="280"/>
        <v>#N/A</v>
      </c>
      <c r="BB82" s="100" t="e">
        <f t="shared" si="280"/>
        <v>#N/A</v>
      </c>
      <c r="BC82" s="100" t="e">
        <f t="shared" si="280"/>
        <v>#N/A</v>
      </c>
      <c r="BD82" s="100" t="e">
        <f t="shared" si="280"/>
        <v>#N/A</v>
      </c>
      <c r="BE82" s="100" t="e">
        <f t="shared" ref="BE82:DN82" si="281">BE85+BE88</f>
        <v>#N/A</v>
      </c>
      <c r="BF82" s="100" t="e">
        <f t="shared" si="281"/>
        <v>#N/A</v>
      </c>
      <c r="BG82" s="100" t="e">
        <f t="shared" si="281"/>
        <v>#N/A</v>
      </c>
      <c r="BH82" s="100" t="e">
        <f t="shared" si="281"/>
        <v>#N/A</v>
      </c>
      <c r="BI82" s="100" t="e">
        <f t="shared" si="281"/>
        <v>#N/A</v>
      </c>
      <c r="BJ82" s="100" t="e">
        <f t="shared" si="281"/>
        <v>#N/A</v>
      </c>
      <c r="BK82" s="100" t="e">
        <f t="shared" si="281"/>
        <v>#N/A</v>
      </c>
      <c r="BL82" s="100" t="e">
        <f t="shared" si="281"/>
        <v>#N/A</v>
      </c>
      <c r="BM82" s="100" t="e">
        <f t="shared" si="281"/>
        <v>#N/A</v>
      </c>
      <c r="BN82" s="100" t="e">
        <f t="shared" si="281"/>
        <v>#N/A</v>
      </c>
      <c r="BO82" s="100" t="e">
        <f t="shared" si="281"/>
        <v>#N/A</v>
      </c>
      <c r="BP82" s="100" t="e">
        <f t="shared" si="281"/>
        <v>#N/A</v>
      </c>
      <c r="BQ82" s="100" t="e">
        <f t="shared" si="281"/>
        <v>#N/A</v>
      </c>
      <c r="BR82" s="100" t="e">
        <f t="shared" si="281"/>
        <v>#N/A</v>
      </c>
      <c r="BS82" s="100" t="e">
        <f t="shared" si="281"/>
        <v>#N/A</v>
      </c>
      <c r="BT82" s="100" t="e">
        <f t="shared" si="281"/>
        <v>#N/A</v>
      </c>
      <c r="BU82" s="100" t="e">
        <f t="shared" si="281"/>
        <v>#N/A</v>
      </c>
      <c r="BV82" s="100" t="e">
        <f t="shared" si="281"/>
        <v>#N/A</v>
      </c>
      <c r="BW82" s="100" t="e">
        <f t="shared" si="281"/>
        <v>#N/A</v>
      </c>
      <c r="BX82" s="100" t="e">
        <f t="shared" si="281"/>
        <v>#N/A</v>
      </c>
      <c r="BY82" s="100" t="e">
        <f t="shared" si="281"/>
        <v>#N/A</v>
      </c>
      <c r="BZ82" s="100" t="e">
        <f t="shared" si="281"/>
        <v>#N/A</v>
      </c>
      <c r="CA82" s="100" t="e">
        <f t="shared" si="281"/>
        <v>#N/A</v>
      </c>
      <c r="CB82" s="100" t="e">
        <f t="shared" si="281"/>
        <v>#N/A</v>
      </c>
      <c r="CC82" s="100" t="e">
        <f t="shared" si="281"/>
        <v>#N/A</v>
      </c>
      <c r="CD82" s="100" t="e">
        <f t="shared" si="281"/>
        <v>#N/A</v>
      </c>
      <c r="CE82" s="100" t="e">
        <f t="shared" si="281"/>
        <v>#N/A</v>
      </c>
      <c r="CF82" s="100" t="e">
        <f t="shared" si="281"/>
        <v>#N/A</v>
      </c>
      <c r="CG82" s="100" t="e">
        <f t="shared" si="281"/>
        <v>#N/A</v>
      </c>
      <c r="CH82" s="100" t="e">
        <f t="shared" si="281"/>
        <v>#N/A</v>
      </c>
      <c r="CI82" s="100" t="e">
        <f t="shared" si="281"/>
        <v>#N/A</v>
      </c>
      <c r="CJ82" s="100" t="e">
        <f t="shared" si="281"/>
        <v>#N/A</v>
      </c>
      <c r="CK82" s="100" t="e">
        <f t="shared" si="281"/>
        <v>#N/A</v>
      </c>
      <c r="CL82" s="100" t="e">
        <f t="shared" si="281"/>
        <v>#N/A</v>
      </c>
      <c r="CM82" s="100" t="e">
        <f t="shared" si="281"/>
        <v>#N/A</v>
      </c>
      <c r="CN82" s="100" t="e">
        <f t="shared" si="281"/>
        <v>#N/A</v>
      </c>
      <c r="CO82" s="100" t="e">
        <f t="shared" si="281"/>
        <v>#N/A</v>
      </c>
      <c r="CP82" s="100" t="e">
        <f t="shared" si="281"/>
        <v>#N/A</v>
      </c>
      <c r="CQ82" s="100" t="e">
        <f t="shared" si="281"/>
        <v>#N/A</v>
      </c>
      <c r="CR82" s="100" t="e">
        <f t="shared" si="281"/>
        <v>#N/A</v>
      </c>
      <c r="CS82" s="100" t="e">
        <f t="shared" si="281"/>
        <v>#N/A</v>
      </c>
      <c r="CT82" s="100" t="e">
        <f t="shared" si="281"/>
        <v>#N/A</v>
      </c>
      <c r="CU82" s="100" t="e">
        <f t="shared" si="281"/>
        <v>#N/A</v>
      </c>
      <c r="CV82" s="100" t="e">
        <f t="shared" si="281"/>
        <v>#N/A</v>
      </c>
      <c r="CW82" s="100" t="e">
        <f t="shared" si="281"/>
        <v>#N/A</v>
      </c>
      <c r="CX82" s="100" t="e">
        <f t="shared" si="281"/>
        <v>#N/A</v>
      </c>
      <c r="CY82" s="100" t="e">
        <f t="shared" si="281"/>
        <v>#N/A</v>
      </c>
      <c r="CZ82" s="100" t="e">
        <f t="shared" si="281"/>
        <v>#N/A</v>
      </c>
      <c r="DA82" s="100" t="e">
        <f t="shared" si="281"/>
        <v>#N/A</v>
      </c>
      <c r="DB82" s="100" t="e">
        <f t="shared" si="281"/>
        <v>#N/A</v>
      </c>
      <c r="DC82" s="100" t="e">
        <f t="shared" si="281"/>
        <v>#N/A</v>
      </c>
      <c r="DD82" s="100" t="e">
        <f t="shared" si="281"/>
        <v>#N/A</v>
      </c>
      <c r="DE82" s="100" t="e">
        <f t="shared" si="281"/>
        <v>#N/A</v>
      </c>
      <c r="DF82" s="100" t="e">
        <f t="shared" si="281"/>
        <v>#N/A</v>
      </c>
      <c r="DG82" s="100" t="e">
        <f t="shared" si="281"/>
        <v>#N/A</v>
      </c>
      <c r="DH82" s="100" t="e">
        <f t="shared" si="281"/>
        <v>#N/A</v>
      </c>
      <c r="DI82" s="100" t="e">
        <f t="shared" si="281"/>
        <v>#N/A</v>
      </c>
      <c r="DJ82" s="100" t="e">
        <f t="shared" si="281"/>
        <v>#N/A</v>
      </c>
      <c r="DK82" s="100" t="e">
        <f t="shared" si="281"/>
        <v>#N/A</v>
      </c>
      <c r="DL82" s="100" t="e">
        <f t="shared" si="281"/>
        <v>#N/A</v>
      </c>
      <c r="DM82" s="100" t="e">
        <f t="shared" si="281"/>
        <v>#N/A</v>
      </c>
      <c r="DN82" s="100" t="e">
        <f t="shared" si="281"/>
        <v>#N/A</v>
      </c>
      <c r="DO82" s="100" t="e">
        <f t="shared" ref="DO82:DR82" si="282">DO85+DO88</f>
        <v>#N/A</v>
      </c>
      <c r="DP82" s="100" t="e">
        <f t="shared" si="282"/>
        <v>#N/A</v>
      </c>
      <c r="DQ82" s="100" t="e">
        <f t="shared" si="282"/>
        <v>#N/A</v>
      </c>
      <c r="DR82" s="100" t="e">
        <f t="shared" si="282"/>
        <v>#N/A</v>
      </c>
    </row>
    <row r="83" spans="1:122" s="77" customFormat="1" ht="13.8" thickBot="1">
      <c r="A83" s="101" t="s">
        <v>119</v>
      </c>
      <c r="B83" s="101" t="s">
        <v>113</v>
      </c>
      <c r="C83" s="102" t="e">
        <f>C86+C89</f>
        <v>#N/A</v>
      </c>
      <c r="D83" s="102" t="e">
        <f t="shared" si="276"/>
        <v>#N/A</v>
      </c>
      <c r="E83" s="102" t="e">
        <f t="shared" si="276"/>
        <v>#N/A</v>
      </c>
      <c r="F83" s="102" t="e">
        <f t="shared" si="276"/>
        <v>#N/A</v>
      </c>
      <c r="G83" s="102" t="e">
        <f t="shared" si="276"/>
        <v>#N/A</v>
      </c>
      <c r="H83" s="102" t="e">
        <f t="shared" si="276"/>
        <v>#N/A</v>
      </c>
      <c r="I83" s="102" t="e">
        <f t="shared" si="276"/>
        <v>#N/A</v>
      </c>
      <c r="J83" s="102" t="e">
        <f t="shared" si="276"/>
        <v>#N/A</v>
      </c>
      <c r="K83" s="102" t="e">
        <f t="shared" si="276"/>
        <v>#N/A</v>
      </c>
      <c r="L83" s="102" t="e">
        <f t="shared" si="276"/>
        <v>#N/A</v>
      </c>
      <c r="M83" s="102" t="e">
        <f t="shared" si="276"/>
        <v>#N/A</v>
      </c>
      <c r="N83" s="102" t="e">
        <f t="shared" si="276"/>
        <v>#N/A</v>
      </c>
      <c r="O83" s="102" t="e">
        <f t="shared" si="276"/>
        <v>#N/A</v>
      </c>
      <c r="P83" s="102" t="e">
        <f t="shared" si="276"/>
        <v>#N/A</v>
      </c>
      <c r="Q83" s="102" t="e">
        <f t="shared" si="276"/>
        <v>#N/A</v>
      </c>
      <c r="R83" s="102" t="e">
        <f t="shared" si="276"/>
        <v>#N/A</v>
      </c>
      <c r="S83" s="102" t="e">
        <f t="shared" si="276"/>
        <v>#N/A</v>
      </c>
      <c r="T83" s="102" t="e">
        <f t="shared" si="276"/>
        <v>#N/A</v>
      </c>
      <c r="U83" s="102" t="e">
        <f t="shared" si="276"/>
        <v>#N/A</v>
      </c>
      <c r="V83" s="102" t="e">
        <f t="shared" si="276"/>
        <v>#N/A</v>
      </c>
      <c r="W83" s="102" t="e">
        <f t="shared" si="276"/>
        <v>#N/A</v>
      </c>
      <c r="X83" s="102" t="e">
        <f t="shared" si="276"/>
        <v>#N/A</v>
      </c>
      <c r="Y83" s="102" t="e">
        <f t="shared" si="276"/>
        <v>#N/A</v>
      </c>
      <c r="Z83" s="102" t="e">
        <f t="shared" si="276"/>
        <v>#N/A</v>
      </c>
      <c r="AA83" s="102" t="e">
        <f t="shared" si="276"/>
        <v>#N/A</v>
      </c>
      <c r="AB83" s="102" t="e">
        <f t="shared" si="276"/>
        <v>#N/A</v>
      </c>
      <c r="AC83" s="102" t="e">
        <f t="shared" si="276"/>
        <v>#N/A</v>
      </c>
      <c r="AD83" s="102" t="e">
        <f t="shared" si="276"/>
        <v>#N/A</v>
      </c>
      <c r="AE83" s="102" t="e">
        <f t="shared" si="276"/>
        <v>#N/A</v>
      </c>
      <c r="AF83" s="102" t="e">
        <f t="shared" si="276"/>
        <v>#N/A</v>
      </c>
      <c r="AG83" s="102" t="e">
        <f t="shared" si="276"/>
        <v>#N/A</v>
      </c>
      <c r="AH83" s="102" t="e">
        <f t="shared" si="276"/>
        <v>#N/A</v>
      </c>
      <c r="AI83" s="102" t="e">
        <f t="shared" si="276"/>
        <v>#N/A</v>
      </c>
      <c r="AJ83" s="102" t="e">
        <f t="shared" si="276"/>
        <v>#N/A</v>
      </c>
      <c r="AK83" s="102" t="e">
        <f t="shared" si="276"/>
        <v>#N/A</v>
      </c>
      <c r="AL83" s="102" t="e">
        <f t="shared" si="276"/>
        <v>#N/A</v>
      </c>
      <c r="AM83" s="102">
        <f t="shared" ref="AM83:BD83" si="283">AM86+AM89</f>
        <v>0</v>
      </c>
      <c r="AN83" s="102">
        <f t="shared" si="283"/>
        <v>0</v>
      </c>
      <c r="AO83" s="102">
        <f t="shared" si="283"/>
        <v>0</v>
      </c>
      <c r="AP83" s="102">
        <f t="shared" si="283"/>
        <v>0</v>
      </c>
      <c r="AQ83" s="102">
        <f t="shared" si="283"/>
        <v>0</v>
      </c>
      <c r="AR83" s="102">
        <f t="shared" si="283"/>
        <v>0</v>
      </c>
      <c r="AS83" s="102">
        <f t="shared" si="283"/>
        <v>0</v>
      </c>
      <c r="AT83" s="102">
        <f t="shared" si="283"/>
        <v>0</v>
      </c>
      <c r="AU83" s="102">
        <f t="shared" si="283"/>
        <v>0</v>
      </c>
      <c r="AV83" s="102">
        <f t="shared" si="283"/>
        <v>0</v>
      </c>
      <c r="AW83" s="102">
        <f t="shared" si="283"/>
        <v>0</v>
      </c>
      <c r="AX83" s="102">
        <f t="shared" si="283"/>
        <v>0</v>
      </c>
      <c r="AY83" s="102">
        <f t="shared" si="283"/>
        <v>0</v>
      </c>
      <c r="AZ83" s="102">
        <f t="shared" si="283"/>
        <v>0</v>
      </c>
      <c r="BA83" s="102">
        <f t="shared" si="283"/>
        <v>0</v>
      </c>
      <c r="BB83" s="102">
        <f t="shared" si="283"/>
        <v>0</v>
      </c>
      <c r="BC83" s="102">
        <f t="shared" si="283"/>
        <v>0</v>
      </c>
      <c r="BD83" s="102">
        <f t="shared" si="283"/>
        <v>0</v>
      </c>
      <c r="BE83" s="102">
        <f t="shared" ref="BE83:DN83" si="284">BE86+BE89</f>
        <v>0</v>
      </c>
      <c r="BF83" s="102">
        <f t="shared" si="284"/>
        <v>0</v>
      </c>
      <c r="BG83" s="102">
        <f t="shared" si="284"/>
        <v>0</v>
      </c>
      <c r="BH83" s="102">
        <f t="shared" si="284"/>
        <v>0</v>
      </c>
      <c r="BI83" s="102">
        <f t="shared" si="284"/>
        <v>0</v>
      </c>
      <c r="BJ83" s="102">
        <f t="shared" si="284"/>
        <v>0</v>
      </c>
      <c r="BK83" s="102">
        <f t="shared" si="284"/>
        <v>0</v>
      </c>
      <c r="BL83" s="102">
        <f t="shared" si="284"/>
        <v>0</v>
      </c>
      <c r="BM83" s="102">
        <f t="shared" si="284"/>
        <v>0</v>
      </c>
      <c r="BN83" s="102">
        <f t="shared" si="284"/>
        <v>0</v>
      </c>
      <c r="BO83" s="102">
        <f t="shared" si="284"/>
        <v>0</v>
      </c>
      <c r="BP83" s="102">
        <f t="shared" si="284"/>
        <v>0</v>
      </c>
      <c r="BQ83" s="102">
        <f t="shared" si="284"/>
        <v>0</v>
      </c>
      <c r="BR83" s="102">
        <f t="shared" si="284"/>
        <v>0</v>
      </c>
      <c r="BS83" s="102">
        <f t="shared" si="284"/>
        <v>0</v>
      </c>
      <c r="BT83" s="102">
        <f t="shared" si="284"/>
        <v>0</v>
      </c>
      <c r="BU83" s="102">
        <f t="shared" si="284"/>
        <v>0</v>
      </c>
      <c r="BV83" s="102">
        <f t="shared" si="284"/>
        <v>0</v>
      </c>
      <c r="BW83" s="102">
        <f t="shared" si="284"/>
        <v>0</v>
      </c>
      <c r="BX83" s="102">
        <f t="shared" si="284"/>
        <v>0</v>
      </c>
      <c r="BY83" s="102">
        <f t="shared" si="284"/>
        <v>0</v>
      </c>
      <c r="BZ83" s="102">
        <f t="shared" si="284"/>
        <v>0</v>
      </c>
      <c r="CA83" s="102">
        <f t="shared" si="284"/>
        <v>0</v>
      </c>
      <c r="CB83" s="102">
        <f t="shared" si="284"/>
        <v>0</v>
      </c>
      <c r="CC83" s="102">
        <f t="shared" si="284"/>
        <v>0</v>
      </c>
      <c r="CD83" s="102">
        <f t="shared" si="284"/>
        <v>0</v>
      </c>
      <c r="CE83" s="102">
        <f t="shared" si="284"/>
        <v>0</v>
      </c>
      <c r="CF83" s="102">
        <f t="shared" si="284"/>
        <v>0</v>
      </c>
      <c r="CG83" s="102">
        <f t="shared" si="284"/>
        <v>0</v>
      </c>
      <c r="CH83" s="102">
        <f t="shared" si="284"/>
        <v>0</v>
      </c>
      <c r="CI83" s="102">
        <f t="shared" si="284"/>
        <v>0</v>
      </c>
      <c r="CJ83" s="102">
        <f t="shared" si="284"/>
        <v>0</v>
      </c>
      <c r="CK83" s="102">
        <f t="shared" si="284"/>
        <v>0</v>
      </c>
      <c r="CL83" s="102">
        <f t="shared" si="284"/>
        <v>0</v>
      </c>
      <c r="CM83" s="102">
        <f t="shared" si="284"/>
        <v>0</v>
      </c>
      <c r="CN83" s="102">
        <f t="shared" si="284"/>
        <v>0</v>
      </c>
      <c r="CO83" s="102">
        <f t="shared" si="284"/>
        <v>0</v>
      </c>
      <c r="CP83" s="102">
        <f t="shared" si="284"/>
        <v>0</v>
      </c>
      <c r="CQ83" s="102">
        <f t="shared" si="284"/>
        <v>0</v>
      </c>
      <c r="CR83" s="102">
        <f t="shared" si="284"/>
        <v>0</v>
      </c>
      <c r="CS83" s="102">
        <f t="shared" si="284"/>
        <v>0</v>
      </c>
      <c r="CT83" s="102">
        <f t="shared" si="284"/>
        <v>0</v>
      </c>
      <c r="CU83" s="102">
        <f t="shared" si="284"/>
        <v>0</v>
      </c>
      <c r="CV83" s="102">
        <f t="shared" si="284"/>
        <v>0</v>
      </c>
      <c r="CW83" s="102">
        <f t="shared" si="284"/>
        <v>0</v>
      </c>
      <c r="CX83" s="102">
        <f t="shared" si="284"/>
        <v>0</v>
      </c>
      <c r="CY83" s="102">
        <f t="shared" si="284"/>
        <v>0</v>
      </c>
      <c r="CZ83" s="102">
        <f t="shared" si="284"/>
        <v>0</v>
      </c>
      <c r="DA83" s="102">
        <f t="shared" si="284"/>
        <v>0</v>
      </c>
      <c r="DB83" s="102">
        <f t="shared" si="284"/>
        <v>0</v>
      </c>
      <c r="DC83" s="102">
        <f t="shared" si="284"/>
        <v>0</v>
      </c>
      <c r="DD83" s="102">
        <f t="shared" si="284"/>
        <v>0</v>
      </c>
      <c r="DE83" s="102">
        <f t="shared" si="284"/>
        <v>0</v>
      </c>
      <c r="DF83" s="102">
        <f t="shared" si="284"/>
        <v>0</v>
      </c>
      <c r="DG83" s="102">
        <f t="shared" si="284"/>
        <v>0</v>
      </c>
      <c r="DH83" s="102">
        <f t="shared" si="284"/>
        <v>0</v>
      </c>
      <c r="DI83" s="102">
        <f t="shared" si="284"/>
        <v>0</v>
      </c>
      <c r="DJ83" s="102">
        <f t="shared" si="284"/>
        <v>0</v>
      </c>
      <c r="DK83" s="102">
        <f t="shared" si="284"/>
        <v>0</v>
      </c>
      <c r="DL83" s="102">
        <f t="shared" si="284"/>
        <v>0</v>
      </c>
      <c r="DM83" s="102">
        <f t="shared" si="284"/>
        <v>0</v>
      </c>
      <c r="DN83" s="102">
        <f t="shared" si="284"/>
        <v>0</v>
      </c>
      <c r="DO83" s="102">
        <f t="shared" ref="DO83:DR83" si="285">DO86+DO89</f>
        <v>0</v>
      </c>
      <c r="DP83" s="102">
        <f t="shared" si="285"/>
        <v>0</v>
      </c>
      <c r="DQ83" s="102">
        <f t="shared" si="285"/>
        <v>0</v>
      </c>
      <c r="DR83" s="102">
        <f t="shared" si="285"/>
        <v>0</v>
      </c>
    </row>
    <row r="84" spans="1:122">
      <c r="A84" s="103" t="s">
        <v>120</v>
      </c>
      <c r="B84" s="103" t="s">
        <v>111</v>
      </c>
      <c r="C84" s="104" t="e">
        <f>SUMIF('Расчёт (кг)'!$A:$A,C$58,'Расчёт (кг)'!$AI:$AI)+доп_клиенты!C21</f>
        <v>#N/A</v>
      </c>
      <c r="D84" s="104" t="e">
        <f>SUMIF('Расчёт (кг)'!$A:$A,D$58,'Расчёт (кг)'!$AI:$AI)+доп_клиенты!D21</f>
        <v>#N/A</v>
      </c>
      <c r="E84" s="104" t="e">
        <f>SUMIF('Расчёт (кг)'!$A:$A,E$58,'Расчёт (кг)'!$AI:$AI)+доп_клиенты!E21</f>
        <v>#N/A</v>
      </c>
      <c r="F84" s="104" t="e">
        <f>SUMIF('Расчёт (кг)'!$A:$A,F$58,'Расчёт (кг)'!$AI:$AI)+доп_клиенты!F21</f>
        <v>#N/A</v>
      </c>
      <c r="G84" s="104" t="e">
        <f>SUMIF('Расчёт (кг)'!$A:$A,G$58,'Расчёт (кг)'!$AI:$AI)+доп_клиенты!G21</f>
        <v>#N/A</v>
      </c>
      <c r="H84" s="104" t="e">
        <f>SUMIF('Расчёт (кг)'!$A:$A,H$58,'Расчёт (кг)'!$AI:$AI)+доп_клиенты!H21</f>
        <v>#N/A</v>
      </c>
      <c r="I84" s="104" t="e">
        <f>SUMIF('Расчёт (кг)'!$A:$A,I$58,'Расчёт (кг)'!$AI:$AI)+доп_клиенты!I21</f>
        <v>#N/A</v>
      </c>
      <c r="J84" s="104" t="e">
        <f>SUMIF('Расчёт (кг)'!$A:$A,J$58,'Расчёт (кг)'!$AI:$AI)+доп_клиенты!J21</f>
        <v>#N/A</v>
      </c>
      <c r="K84" s="104" t="e">
        <f>SUMIF('Расчёт (кг)'!$A:$A,K$58,'Расчёт (кг)'!$AI:$AI)+доп_клиенты!K21</f>
        <v>#N/A</v>
      </c>
      <c r="L84" s="104" t="e">
        <f>SUMIF('Расчёт (кг)'!$A:$A,L$58,'Расчёт (кг)'!$AI:$AI)+доп_клиенты!L21</f>
        <v>#N/A</v>
      </c>
      <c r="M84" s="104" t="e">
        <f>SUMIF('Расчёт (кг)'!$A:$A,M$58,'Расчёт (кг)'!$AI:$AI)+доп_клиенты!M21</f>
        <v>#N/A</v>
      </c>
      <c r="N84" s="104" t="e">
        <f>SUMIF('Расчёт (кг)'!$A:$A,N$58,'Расчёт (кг)'!$AI:$AI)+доп_клиенты!N21</f>
        <v>#N/A</v>
      </c>
      <c r="O84" s="104" t="e">
        <f>SUMIF('Расчёт (кг)'!$A:$A,O$58,'Расчёт (кг)'!$AI:$AI)+доп_клиенты!O21</f>
        <v>#N/A</v>
      </c>
      <c r="P84" s="104" t="e">
        <f>SUMIF('Расчёт (кг)'!$A:$A,P$58,'Расчёт (кг)'!$AI:$AI)+доп_клиенты!P21</f>
        <v>#N/A</v>
      </c>
      <c r="Q84" s="104" t="e">
        <f>SUMIF('Расчёт (кг)'!$A:$A,Q$58,'Расчёт (кг)'!$AI:$AI)+доп_клиенты!Q21</f>
        <v>#N/A</v>
      </c>
      <c r="R84" s="104" t="e">
        <f>SUMIF('Расчёт (кг)'!$A:$A,R$58,'Расчёт (кг)'!$AI:$AI)+доп_клиенты!R21</f>
        <v>#N/A</v>
      </c>
      <c r="S84" s="104" t="e">
        <f>SUMIF('Расчёт (кг)'!$A:$A,S$58,'Расчёт (кг)'!$AI:$AI)+доп_клиенты!S21</f>
        <v>#N/A</v>
      </c>
      <c r="T84" s="104" t="e">
        <f>SUMIF('Расчёт (кг)'!$A:$A,T$58,'Расчёт (кг)'!$AI:$AI)+доп_клиенты!T21</f>
        <v>#N/A</v>
      </c>
      <c r="U84" s="104" t="e">
        <f>SUMIF('Расчёт (кг)'!$A:$A,U$58,'Расчёт (кг)'!$AI:$AI)+доп_клиенты!U21</f>
        <v>#N/A</v>
      </c>
      <c r="V84" s="104" t="e">
        <f>SUMIF('Расчёт (кг)'!$A:$A,V$58,'Расчёт (кг)'!$AI:$AI)+доп_клиенты!V21</f>
        <v>#N/A</v>
      </c>
      <c r="W84" s="104" t="e">
        <f>SUMIF('Расчёт (кг)'!$A:$A,W$58,'Расчёт (кг)'!$AI:$AI)+доп_клиенты!W21</f>
        <v>#N/A</v>
      </c>
      <c r="X84" s="104" t="e">
        <f>SUMIF('Расчёт (кг)'!$A:$A,X$58,'Расчёт (кг)'!$AI:$AI)+доп_клиенты!X21</f>
        <v>#N/A</v>
      </c>
      <c r="Y84" s="104" t="e">
        <f>SUMIF('Расчёт (кг)'!$A:$A,Y$58,'Расчёт (кг)'!$AI:$AI)+доп_клиенты!Y21</f>
        <v>#N/A</v>
      </c>
      <c r="Z84" s="104" t="e">
        <f>SUMIF('Расчёт (кг)'!$A:$A,Z$58,'Расчёт (кг)'!$AI:$AI)+доп_клиенты!Z21</f>
        <v>#N/A</v>
      </c>
      <c r="AA84" s="104" t="e">
        <f>SUMIF('Расчёт (кг)'!$A:$A,AA$58,'Расчёт (кг)'!$AI:$AI)+доп_клиенты!AA21</f>
        <v>#N/A</v>
      </c>
      <c r="AB84" s="104" t="e">
        <f>SUMIF('Расчёт (кг)'!$A:$A,AB$58,'Расчёт (кг)'!$AI:$AI)+доп_клиенты!AB21</f>
        <v>#N/A</v>
      </c>
      <c r="AC84" s="104" t="e">
        <f>SUMIF('Расчёт (кг)'!$A:$A,AC$58,'Расчёт (кг)'!$AI:$AI)+доп_клиенты!AC21</f>
        <v>#N/A</v>
      </c>
      <c r="AD84" s="104" t="e">
        <f>SUMIF('Расчёт (кг)'!$A:$A,AD$58,'Расчёт (кг)'!$AI:$AI)+доп_клиенты!AD21</f>
        <v>#N/A</v>
      </c>
      <c r="AE84" s="104" t="e">
        <f>SUMIF('Расчёт (кг)'!$A:$A,AE$58,'Расчёт (кг)'!$AI:$AI)+доп_клиенты!AE21</f>
        <v>#N/A</v>
      </c>
      <c r="AF84" s="104" t="e">
        <f>SUMIF('Расчёт (кг)'!$A:$A,AF$58,'Расчёт (кг)'!$AI:$AI)+доп_клиенты!AF21</f>
        <v>#N/A</v>
      </c>
      <c r="AG84" s="104" t="e">
        <f>SUMIF('Расчёт (кг)'!$A:$A,AG$58,'Расчёт (кг)'!$AI:$AI)+доп_клиенты!AG21</f>
        <v>#N/A</v>
      </c>
      <c r="AH84" s="104" t="e">
        <f>SUMIF('Расчёт (кг)'!$A:$A,AH$58,'Расчёт (кг)'!$AI:$AI)+доп_клиенты!AH21</f>
        <v>#N/A</v>
      </c>
      <c r="AI84" s="104" t="e">
        <f>SUMIF('Расчёт (кг)'!$A:$A,AI$58,'Расчёт (кг)'!$AI:$AI)+доп_клиенты!AI21</f>
        <v>#N/A</v>
      </c>
      <c r="AJ84" s="104" t="e">
        <f>SUMIF('Расчёт (кг)'!$A:$A,AJ$58,'Расчёт (кг)'!$AI:$AI)+доп_клиенты!AJ21</f>
        <v>#N/A</v>
      </c>
      <c r="AK84" s="104" t="e">
        <f>SUMIF('Расчёт (кг)'!$A:$A,AK$58,'Расчёт (кг)'!$AI:$AI)+доп_клиенты!AK21</f>
        <v>#N/A</v>
      </c>
      <c r="AL84" s="104" t="e">
        <f>SUMIF('Расчёт (кг)'!$A:$A,AL$58,'Расчёт (кг)'!$AI:$AI)+доп_клиенты!AL21</f>
        <v>#N/A</v>
      </c>
      <c r="AM84" s="104">
        <f>SUMIF('Расчёт (кг)'!$A:$A,AM$58,'Расчёт (кг)'!$AI:$AI)+доп_клиенты!AM21</f>
        <v>0</v>
      </c>
      <c r="AN84" s="104">
        <f>SUMIF('Расчёт (кг)'!$A:$A,AN$58,'Расчёт (кг)'!$AI:$AI)+доп_клиенты!AN21</f>
        <v>0</v>
      </c>
      <c r="AO84" s="104">
        <f>SUMIF('Расчёт (кг)'!$A:$A,AO$58,'Расчёт (кг)'!$AI:$AI)+доп_клиенты!AO21</f>
        <v>0</v>
      </c>
      <c r="AP84" s="104">
        <f>SUMIF('Расчёт (кг)'!$A:$A,AP$58,'Расчёт (кг)'!$AI:$AI)+доп_клиенты!AP21</f>
        <v>0</v>
      </c>
      <c r="AQ84" s="104">
        <f>SUMIF('Расчёт (кг)'!$A:$A,AQ$58,'Расчёт (кг)'!$AI:$AI)+доп_клиенты!AQ21</f>
        <v>0</v>
      </c>
      <c r="AR84" s="104">
        <f>SUMIF('Расчёт (кг)'!$A:$A,AR$58,'Расчёт (кг)'!$AI:$AI)+доп_клиенты!AR21</f>
        <v>0</v>
      </c>
      <c r="AS84" s="104">
        <f>SUMIF('Расчёт (кг)'!$A:$A,AS$58,'Расчёт (кг)'!$AI:$AI)+доп_клиенты!AS21</f>
        <v>0</v>
      </c>
      <c r="AT84" s="104">
        <f>SUMIF('Расчёт (кг)'!$A:$A,AT$58,'Расчёт (кг)'!$AI:$AI)+доп_клиенты!AT21</f>
        <v>0</v>
      </c>
      <c r="AU84" s="104">
        <f>SUMIF('Расчёт (кг)'!$A:$A,AU$58,'Расчёт (кг)'!$AI:$AI)+доп_клиенты!AU21</f>
        <v>0</v>
      </c>
      <c r="AV84" s="104">
        <f>SUMIF('Расчёт (кг)'!$A:$A,AV$58,'Расчёт (кг)'!$AI:$AI)+доп_клиенты!AV21</f>
        <v>0</v>
      </c>
      <c r="AW84" s="104">
        <f>SUMIF('Расчёт (кг)'!$A:$A,AW$58,'Расчёт (кг)'!$AI:$AI)+доп_клиенты!AW21</f>
        <v>0</v>
      </c>
      <c r="AX84" s="104">
        <f>SUMIF('Расчёт (кг)'!$A:$A,AX$58,'Расчёт (кг)'!$AI:$AI)+доп_клиенты!AX21</f>
        <v>0</v>
      </c>
      <c r="AY84" s="104">
        <f>SUMIF('Расчёт (кг)'!$A:$A,AY$58,'Расчёт (кг)'!$AI:$AI)+доп_клиенты!AY21</f>
        <v>0</v>
      </c>
      <c r="AZ84" s="104">
        <f>SUMIF('Расчёт (кг)'!$A:$A,AZ$58,'Расчёт (кг)'!$AI:$AI)+доп_клиенты!AZ21</f>
        <v>0</v>
      </c>
      <c r="BA84" s="104">
        <f>SUMIF('Расчёт (кг)'!$A:$A,BA$58,'Расчёт (кг)'!$AI:$AI)+доп_клиенты!BA21</f>
        <v>0</v>
      </c>
      <c r="BB84" s="104">
        <f>SUMIF('Расчёт (кг)'!$A:$A,BB$58,'Расчёт (кг)'!$AI:$AI)+доп_клиенты!BB21</f>
        <v>0</v>
      </c>
      <c r="BC84" s="104">
        <f>SUMIF('Расчёт (кг)'!$A:$A,BC$58,'Расчёт (кг)'!$AI:$AI)+доп_клиенты!BC21</f>
        <v>0</v>
      </c>
      <c r="BD84" s="104">
        <f>SUMIF('Расчёт (кг)'!$A:$A,BD$58,'Расчёт (кг)'!$AI:$AI)+доп_клиенты!BD21</f>
        <v>0</v>
      </c>
      <c r="BE84" s="104">
        <f>SUMIF('Расчёт (кг)'!$A:$A,BE$58,'Расчёт (кг)'!$AI:$AI)+доп_клиенты!BE21</f>
        <v>0</v>
      </c>
      <c r="BF84" s="104">
        <f>SUMIF('Расчёт (кг)'!$A:$A,BF$58,'Расчёт (кг)'!$AI:$AI)+доп_клиенты!BF21</f>
        <v>0</v>
      </c>
      <c r="BG84" s="104">
        <f>SUMIF('Расчёт (кг)'!$A:$A,BG$58,'Расчёт (кг)'!$AI:$AI)+доп_клиенты!BG21</f>
        <v>0</v>
      </c>
      <c r="BH84" s="104">
        <f>SUMIF('Расчёт (кг)'!$A:$A,BH$58,'Расчёт (кг)'!$AI:$AI)+доп_клиенты!BH21</f>
        <v>0</v>
      </c>
      <c r="BI84" s="104">
        <f>SUMIF('Расчёт (кг)'!$A:$A,BI$58,'Расчёт (кг)'!$AI:$AI)+доп_клиенты!BI21</f>
        <v>0</v>
      </c>
      <c r="BJ84" s="104">
        <f>SUMIF('Расчёт (кг)'!$A:$A,BJ$58,'Расчёт (кг)'!$AI:$AI)+доп_клиенты!BJ21</f>
        <v>0</v>
      </c>
      <c r="BK84" s="104">
        <f>SUMIF('Расчёт (кг)'!$A:$A,BK$58,'Расчёт (кг)'!$AI:$AI)+доп_клиенты!BK21</f>
        <v>0</v>
      </c>
      <c r="BL84" s="104">
        <f>SUMIF('Расчёт (кг)'!$A:$A,BL$58,'Расчёт (кг)'!$AI:$AI)+доп_клиенты!BL21</f>
        <v>0</v>
      </c>
      <c r="BM84" s="104">
        <f>SUMIF('Расчёт (кг)'!$A:$A,BM$58,'Расчёт (кг)'!$AI:$AI)+доп_клиенты!BM21</f>
        <v>0</v>
      </c>
      <c r="BN84" s="104">
        <f>SUMIF('Расчёт (кг)'!$A:$A,BN$58,'Расчёт (кг)'!$AI:$AI)+доп_клиенты!BN21</f>
        <v>0</v>
      </c>
      <c r="BO84" s="104">
        <f>SUMIF('Расчёт (кг)'!$A:$A,BO$58,'Расчёт (кг)'!$AI:$AI)+доп_клиенты!BO21</f>
        <v>0</v>
      </c>
      <c r="BP84" s="104">
        <f>SUMIF('Расчёт (кг)'!$A:$A,BP$58,'Расчёт (кг)'!$AI:$AI)+доп_клиенты!BP21</f>
        <v>0</v>
      </c>
      <c r="BQ84" s="104">
        <f>SUMIF('Расчёт (кг)'!$A:$A,BQ$58,'Расчёт (кг)'!$AI:$AI)+доп_клиенты!BQ21</f>
        <v>0</v>
      </c>
      <c r="BR84" s="104">
        <f>SUMIF('Расчёт (кг)'!$A:$A,BR$58,'Расчёт (кг)'!$AI:$AI)+доп_клиенты!BR21</f>
        <v>0</v>
      </c>
      <c r="BS84" s="104">
        <f>SUMIF('Расчёт (кг)'!$A:$A,BS$58,'Расчёт (кг)'!$AI:$AI)+доп_клиенты!BS21</f>
        <v>0</v>
      </c>
      <c r="BT84" s="104">
        <f>SUMIF('Расчёт (кг)'!$A:$A,BT$58,'Расчёт (кг)'!$AI:$AI)+доп_клиенты!BT21</f>
        <v>0</v>
      </c>
      <c r="BU84" s="104">
        <f>SUMIF('Расчёт (кг)'!$A:$A,BU$58,'Расчёт (кг)'!$AI:$AI)+доп_клиенты!BU21</f>
        <v>0</v>
      </c>
      <c r="BV84" s="104">
        <f>SUMIF('Расчёт (кг)'!$A:$A,BV$58,'Расчёт (кг)'!$AI:$AI)+доп_клиенты!BV21</f>
        <v>0</v>
      </c>
      <c r="BW84" s="104">
        <f>SUMIF('Расчёт (кг)'!$A:$A,BW$58,'Расчёт (кг)'!$AI:$AI)+доп_клиенты!BW21</f>
        <v>0</v>
      </c>
      <c r="BX84" s="104">
        <f>SUMIF('Расчёт (кг)'!$A:$A,BX$58,'Расчёт (кг)'!$AI:$AI)+доп_клиенты!BX21</f>
        <v>0</v>
      </c>
      <c r="BY84" s="104">
        <f>SUMIF('Расчёт (кг)'!$A:$A,BY$58,'Расчёт (кг)'!$AI:$AI)+доп_клиенты!BY21</f>
        <v>0</v>
      </c>
      <c r="BZ84" s="104">
        <f>SUMIF('Расчёт (кг)'!$A:$A,BZ$58,'Расчёт (кг)'!$AI:$AI)+доп_клиенты!BZ21</f>
        <v>0</v>
      </c>
      <c r="CA84" s="104">
        <f>SUMIF('Расчёт (кг)'!$A:$A,CA$58,'Расчёт (кг)'!$AI:$AI)+доп_клиенты!CA21</f>
        <v>0</v>
      </c>
      <c r="CB84" s="104">
        <f>SUMIF('Расчёт (кг)'!$A:$A,CB$58,'Расчёт (кг)'!$AI:$AI)+доп_клиенты!CB21</f>
        <v>0</v>
      </c>
      <c r="CC84" s="104">
        <f>SUMIF('Расчёт (кг)'!$A:$A,CC$58,'Расчёт (кг)'!$AI:$AI)+доп_клиенты!CC21</f>
        <v>0</v>
      </c>
      <c r="CD84" s="104">
        <f>SUMIF('Расчёт (кг)'!$A:$A,CD$58,'Расчёт (кг)'!$AI:$AI)+доп_клиенты!CD21</f>
        <v>0</v>
      </c>
      <c r="CE84" s="104">
        <f>SUMIF('Расчёт (кг)'!$A:$A,CE$58,'Расчёт (кг)'!$AI:$AI)+доп_клиенты!CE21</f>
        <v>0</v>
      </c>
      <c r="CF84" s="104">
        <f>SUMIF('Расчёт (кг)'!$A:$A,CF$58,'Расчёт (кг)'!$AI:$AI)+доп_клиенты!CF21</f>
        <v>0</v>
      </c>
      <c r="CG84" s="104">
        <f>SUMIF('Расчёт (кг)'!$A:$A,CG$58,'Расчёт (кг)'!$AI:$AI)+доп_клиенты!CG21</f>
        <v>0</v>
      </c>
      <c r="CH84" s="104">
        <f>SUMIF('Расчёт (кг)'!$A:$A,CH$58,'Расчёт (кг)'!$AI:$AI)+доп_клиенты!CH21</f>
        <v>0</v>
      </c>
      <c r="CI84" s="104">
        <f>SUMIF('Расчёт (кг)'!$A:$A,CI$58,'Расчёт (кг)'!$AI:$AI)+доп_клиенты!CI21</f>
        <v>0</v>
      </c>
      <c r="CJ84" s="104">
        <f>SUMIF('Расчёт (кг)'!$A:$A,CJ$58,'Расчёт (кг)'!$AI:$AI)+доп_клиенты!CJ21</f>
        <v>0</v>
      </c>
      <c r="CK84" s="104">
        <f>SUMIF('Расчёт (кг)'!$A:$A,CK$58,'Расчёт (кг)'!$AI:$AI)+доп_клиенты!CK21</f>
        <v>0</v>
      </c>
      <c r="CL84" s="104">
        <f>SUMIF('Расчёт (кг)'!$A:$A,CL$58,'Расчёт (кг)'!$AI:$AI)+доп_клиенты!CL21</f>
        <v>0</v>
      </c>
      <c r="CM84" s="104">
        <f>SUMIF('Расчёт (кг)'!$A:$A,CM$58,'Расчёт (кг)'!$AI:$AI)+доп_клиенты!CM21</f>
        <v>0</v>
      </c>
      <c r="CN84" s="104">
        <f>SUMIF('Расчёт (кг)'!$A:$A,CN$58,'Расчёт (кг)'!$AI:$AI)+доп_клиенты!CN21</f>
        <v>0</v>
      </c>
      <c r="CO84" s="104">
        <f>SUMIF('Расчёт (кг)'!$A:$A,CO$58,'Расчёт (кг)'!$AI:$AI)+доп_клиенты!CO21</f>
        <v>0</v>
      </c>
      <c r="CP84" s="104">
        <f>SUMIF('Расчёт (кг)'!$A:$A,CP$58,'Расчёт (кг)'!$AI:$AI)+доп_клиенты!CP21</f>
        <v>0</v>
      </c>
      <c r="CQ84" s="104">
        <f>SUMIF('Расчёт (кг)'!$A:$A,CQ$58,'Расчёт (кг)'!$AI:$AI)+доп_клиенты!CQ21</f>
        <v>0</v>
      </c>
      <c r="CR84" s="104">
        <f>SUMIF('Расчёт (кг)'!$A:$A,CR$58,'Расчёт (кг)'!$AI:$AI)+доп_клиенты!CR21</f>
        <v>0</v>
      </c>
      <c r="CS84" s="104">
        <f>SUMIF('Расчёт (кг)'!$A:$A,CS$58,'Расчёт (кг)'!$AI:$AI)+доп_клиенты!CS21</f>
        <v>0</v>
      </c>
      <c r="CT84" s="104">
        <f>SUMIF('Расчёт (кг)'!$A:$A,CT$58,'Расчёт (кг)'!$AI:$AI)+доп_клиенты!CT21</f>
        <v>0</v>
      </c>
      <c r="CU84" s="104">
        <f>SUMIF('Расчёт (кг)'!$A:$A,CU$58,'Расчёт (кг)'!$AI:$AI)+доп_клиенты!CU21</f>
        <v>0</v>
      </c>
      <c r="CV84" s="104">
        <f>SUMIF('Расчёт (кг)'!$A:$A,CV$58,'Расчёт (кг)'!$AI:$AI)+доп_клиенты!CV21</f>
        <v>0</v>
      </c>
      <c r="CW84" s="104">
        <f>SUMIF('Расчёт (кг)'!$A:$A,CW$58,'Расчёт (кг)'!$AI:$AI)+доп_клиенты!CW21</f>
        <v>0</v>
      </c>
      <c r="CX84" s="104">
        <f>SUMIF('Расчёт (кг)'!$A:$A,CX$58,'Расчёт (кг)'!$AI:$AI)+доп_клиенты!CX21</f>
        <v>0</v>
      </c>
      <c r="CY84" s="104">
        <f>SUMIF('Расчёт (кг)'!$A:$A,CY$58,'Расчёт (кг)'!$AI:$AI)+доп_клиенты!CY21</f>
        <v>0</v>
      </c>
      <c r="CZ84" s="104">
        <f>SUMIF('Расчёт (кг)'!$A:$A,CZ$58,'Расчёт (кг)'!$AI:$AI)+доп_клиенты!CZ21</f>
        <v>0</v>
      </c>
      <c r="DA84" s="104">
        <f>SUMIF('Расчёт (кг)'!$A:$A,DA$58,'Расчёт (кг)'!$AI:$AI)+доп_клиенты!DA21</f>
        <v>0</v>
      </c>
      <c r="DB84" s="104">
        <f>SUMIF('Расчёт (кг)'!$A:$A,DB$58,'Расчёт (кг)'!$AI:$AI)+доп_клиенты!DB21</f>
        <v>0</v>
      </c>
      <c r="DC84" s="104">
        <f>SUMIF('Расчёт (кг)'!$A:$A,DC$58,'Расчёт (кг)'!$AI:$AI)+доп_клиенты!DC21</f>
        <v>0</v>
      </c>
      <c r="DD84" s="104">
        <f>SUMIF('Расчёт (кг)'!$A:$A,DD$58,'Расчёт (кг)'!$AI:$AI)+доп_клиенты!DD21</f>
        <v>0</v>
      </c>
      <c r="DE84" s="104">
        <f>SUMIF('Расчёт (кг)'!$A:$A,DE$58,'Расчёт (кг)'!$AI:$AI)+доп_клиенты!DE21</f>
        <v>0</v>
      </c>
      <c r="DF84" s="104">
        <f>SUMIF('Расчёт (кг)'!$A:$A,DF$58,'Расчёт (кг)'!$AI:$AI)+доп_клиенты!DF21</f>
        <v>0</v>
      </c>
      <c r="DG84" s="104">
        <f>SUMIF('Расчёт (кг)'!$A:$A,DG$58,'Расчёт (кг)'!$AI:$AI)+доп_клиенты!DG21</f>
        <v>0</v>
      </c>
      <c r="DH84" s="104">
        <f>SUMIF('Расчёт (кг)'!$A:$A,DH$58,'Расчёт (кг)'!$AI:$AI)+доп_клиенты!DH21</f>
        <v>0</v>
      </c>
      <c r="DI84" s="104">
        <f>SUMIF('Расчёт (кг)'!$A:$A,DI$58,'Расчёт (кг)'!$AI:$AI)+доп_клиенты!DI21</f>
        <v>0</v>
      </c>
      <c r="DJ84" s="104">
        <f>SUMIF('Расчёт (кг)'!$A:$A,DJ$58,'Расчёт (кг)'!$AI:$AI)+доп_клиенты!DJ21</f>
        <v>0</v>
      </c>
      <c r="DK84" s="104">
        <f>SUMIF('Расчёт (кг)'!$A:$A,DK$58,'Расчёт (кг)'!$AI:$AI)+доп_клиенты!DK21</f>
        <v>0</v>
      </c>
      <c r="DL84" s="104">
        <f>SUMIF('Расчёт (кг)'!$A:$A,DL$58,'Расчёт (кг)'!$AI:$AI)+доп_клиенты!DL21</f>
        <v>0</v>
      </c>
      <c r="DM84" s="104">
        <f>SUMIF('Расчёт (кг)'!$A:$A,DM$58,'Расчёт (кг)'!$AI:$AI)+доп_клиенты!DM21</f>
        <v>0</v>
      </c>
      <c r="DN84" s="104">
        <f>SUMIF('Расчёт (кг)'!$A:$A,DN$58,'Расчёт (кг)'!$AI:$AI)+доп_клиенты!DN21</f>
        <v>0</v>
      </c>
      <c r="DO84" s="104">
        <f>SUMIF('Расчёт (кг)'!$A:$A,DO$58,'Расчёт (кг)'!$AI:$AI)+доп_клиенты!DO21</f>
        <v>0</v>
      </c>
      <c r="DP84" s="104">
        <f>SUMIF('Расчёт (кг)'!$A:$A,DP$58,'Расчёт (кг)'!$AI:$AI)+доп_клиенты!DP21</f>
        <v>0</v>
      </c>
      <c r="DQ84" s="104">
        <f>SUMIF('Расчёт (кг)'!$A:$A,DQ$58,'Расчёт (кг)'!$AI:$AI)+доп_клиенты!DQ21</f>
        <v>0</v>
      </c>
      <c r="DR84" s="104">
        <f>SUMIF('Расчёт (кг)'!$A:$A,DR$58,'Расчёт (кг)'!$AI:$AI)+доп_клиенты!DR21</f>
        <v>0</v>
      </c>
    </row>
    <row r="85" spans="1:122">
      <c r="A85" s="105" t="s">
        <v>120</v>
      </c>
      <c r="B85" s="105" t="s">
        <v>112</v>
      </c>
      <c r="C85" s="106" t="e">
        <f>INDEX(Тарифы!$1:$1048576,MATCH($A85,Тарифы!$A:$A,0),MATCH(VLOOKUP(C$58,'Расчёт (кг)'!$A:$C,3,0),Тарифы!$2:$2,0))*C84</f>
        <v>#N/A</v>
      </c>
      <c r="D85" s="106" t="e">
        <f>INDEX(Тарифы!$1:$1048576,MATCH($A85,Тарифы!$A:$A,0),MATCH(VLOOKUP(D$58,'Расчёт (кг)'!$A:$C,3,0),Тарифы!$2:$2,0))*D84</f>
        <v>#N/A</v>
      </c>
      <c r="E85" s="106" t="e">
        <f>INDEX(Тарифы!$1:$1048576,MATCH($A85,Тарифы!$A:$A,0),MATCH(VLOOKUP(E$58,'Расчёт (кг)'!$A:$C,3,0),Тарифы!$2:$2,0))*E84</f>
        <v>#N/A</v>
      </c>
      <c r="F85" s="106" t="e">
        <f>INDEX(Тарифы!$1:$1048576,MATCH($A85,Тарифы!$A:$A,0),MATCH(VLOOKUP(F$58,'Расчёт (кг)'!$A:$C,3,0),Тарифы!$2:$2,0))*F84</f>
        <v>#N/A</v>
      </c>
      <c r="G85" s="106" t="e">
        <f>INDEX(Тарифы!$1:$1048576,MATCH($A85,Тарифы!$A:$A,0),MATCH(VLOOKUP(G$58,'Расчёт (кг)'!$A:$C,3,0),Тарифы!$2:$2,0))*G84</f>
        <v>#N/A</v>
      </c>
      <c r="H85" s="106" t="e">
        <f>INDEX(Тарифы!$1:$1048576,MATCH($A85,Тарифы!$A:$A,0),MATCH(VLOOKUP(H$58,'Расчёт (кг)'!$A:$C,3,0),Тарифы!$2:$2,0))*H84</f>
        <v>#N/A</v>
      </c>
      <c r="I85" s="106" t="e">
        <f>INDEX(Тарифы!$1:$1048576,MATCH($A85,Тарифы!$A:$A,0),MATCH(VLOOKUP(I$58,'Расчёт (кг)'!$A:$C,3,0),Тарифы!$2:$2,0))*I84</f>
        <v>#N/A</v>
      </c>
      <c r="J85" s="106" t="e">
        <f>INDEX(Тарифы!$1:$1048576,MATCH($A85,Тарифы!$A:$A,0),MATCH(VLOOKUP(J$58,'Расчёт (кг)'!$A:$C,3,0),Тарифы!$2:$2,0))*J84</f>
        <v>#N/A</v>
      </c>
      <c r="K85" s="106" t="e">
        <f>INDEX(Тарифы!$1:$1048576,MATCH($A85,Тарифы!$A:$A,0),MATCH(VLOOKUP(K$58,'Расчёт (кг)'!$A:$C,3,0),Тарифы!$2:$2,0))*K84</f>
        <v>#N/A</v>
      </c>
      <c r="L85" s="106" t="e">
        <f>INDEX(Тарифы!$1:$1048576,MATCH($A85,Тарифы!$A:$A,0),MATCH(VLOOKUP(L$58,'Расчёт (кг)'!$A:$C,3,0),Тарифы!$2:$2,0))*L84</f>
        <v>#N/A</v>
      </c>
      <c r="M85" s="106" t="e">
        <f>INDEX(Тарифы!$1:$1048576,MATCH($A85,Тарифы!$A:$A,0),MATCH(VLOOKUP(M$58,'Расчёт (кг)'!$A:$C,3,0),Тарифы!$2:$2,0))*M84</f>
        <v>#N/A</v>
      </c>
      <c r="N85" s="106" t="e">
        <f>INDEX(Тарифы!$1:$1048576,MATCH($A85,Тарифы!$A:$A,0),MATCH(VLOOKUP(N$58,'Расчёт (кг)'!$A:$C,3,0),Тарифы!$2:$2,0))*N84</f>
        <v>#N/A</v>
      </c>
      <c r="O85" s="106" t="e">
        <f>INDEX(Тарифы!$1:$1048576,MATCH($A85,Тарифы!$A:$A,0),MATCH(VLOOKUP(O$58,'Расчёт (кг)'!$A:$C,3,0),Тарифы!$2:$2,0))*O84</f>
        <v>#N/A</v>
      </c>
      <c r="P85" s="106" t="e">
        <f>INDEX(Тарифы!$1:$1048576,MATCH($A85,Тарифы!$A:$A,0),MATCH(VLOOKUP(P$58,'Расчёт (кг)'!$A:$C,3,0),Тарифы!$2:$2,0))*P84</f>
        <v>#N/A</v>
      </c>
      <c r="Q85" s="106" t="e">
        <f>INDEX(Тарифы!$1:$1048576,MATCH($A85,Тарифы!$A:$A,0),MATCH(VLOOKUP(Q$58,'Расчёт (кг)'!$A:$C,3,0),Тарифы!$2:$2,0))*Q84</f>
        <v>#N/A</v>
      </c>
      <c r="R85" s="106" t="e">
        <f>INDEX(Тарифы!$1:$1048576,MATCH($A85,Тарифы!$A:$A,0),MATCH(VLOOKUP(R$58,'Расчёт (кг)'!$A:$C,3,0),Тарифы!$2:$2,0))*R84</f>
        <v>#N/A</v>
      </c>
      <c r="S85" s="106" t="e">
        <f>INDEX(Тарифы!$1:$1048576,MATCH($A85,Тарифы!$A:$A,0),MATCH(VLOOKUP(S$58,'Расчёт (кг)'!$A:$C,3,0),Тарифы!$2:$2,0))*S84</f>
        <v>#N/A</v>
      </c>
      <c r="T85" s="106" t="e">
        <f>INDEX(Тарифы!$1:$1048576,MATCH($A85,Тарифы!$A:$A,0),MATCH(VLOOKUP(T$58,'Расчёт (кг)'!$A:$C,3,0),Тарифы!$2:$2,0))*T84</f>
        <v>#N/A</v>
      </c>
      <c r="U85" s="106" t="e">
        <f>INDEX(Тарифы!$1:$1048576,MATCH($A85,Тарифы!$A:$A,0),MATCH(VLOOKUP(U$58,'Расчёт (кг)'!$A:$C,3,0),Тарифы!$2:$2,0))*U84</f>
        <v>#N/A</v>
      </c>
      <c r="V85" s="106" t="e">
        <f>INDEX(Тарифы!$1:$1048576,MATCH($A85,Тарифы!$A:$A,0),MATCH(VLOOKUP(V$58,'Расчёт (кг)'!$A:$C,3,0),Тарифы!$2:$2,0))*V84</f>
        <v>#N/A</v>
      </c>
      <c r="W85" s="106" t="e">
        <f>INDEX(Тарифы!$1:$1048576,MATCH($A85,Тарифы!$A:$A,0),MATCH(VLOOKUP(W$58,'Расчёт (кг)'!$A:$C,3,0),Тарифы!$2:$2,0))*W84</f>
        <v>#N/A</v>
      </c>
      <c r="X85" s="106" t="e">
        <f>INDEX(Тарифы!$1:$1048576,MATCH($A85,Тарифы!$A:$A,0),MATCH(VLOOKUP(X$58,'Расчёт (кг)'!$A:$C,3,0),Тарифы!$2:$2,0))*X84</f>
        <v>#N/A</v>
      </c>
      <c r="Y85" s="106" t="e">
        <f>INDEX(Тарифы!$1:$1048576,MATCH($A85,Тарифы!$A:$A,0),MATCH(VLOOKUP(Y$58,'Расчёт (кг)'!$A:$C,3,0),Тарифы!$2:$2,0))*Y84</f>
        <v>#N/A</v>
      </c>
      <c r="Z85" s="106" t="e">
        <f>INDEX(Тарифы!$1:$1048576,MATCH($A85,Тарифы!$A:$A,0),MATCH(VLOOKUP(Z$58,'Расчёт (кг)'!$A:$C,3,0),Тарифы!$2:$2,0))*Z84</f>
        <v>#N/A</v>
      </c>
      <c r="AA85" s="106" t="e">
        <f>INDEX(Тарифы!$1:$1048576,MATCH($A85,Тарифы!$A:$A,0),MATCH(VLOOKUP(AA$58,'Расчёт (кг)'!$A:$C,3,0),Тарифы!$2:$2,0))*AA84</f>
        <v>#N/A</v>
      </c>
      <c r="AB85" s="106" t="e">
        <f>INDEX(Тарифы!$1:$1048576,MATCH($A85,Тарифы!$A:$A,0),MATCH(VLOOKUP(AB$58,'Расчёт (кг)'!$A:$C,3,0),Тарифы!$2:$2,0))*AB84</f>
        <v>#N/A</v>
      </c>
      <c r="AC85" s="106" t="e">
        <f>INDEX(Тарифы!$1:$1048576,MATCH($A85,Тарифы!$A:$A,0),MATCH(VLOOKUP(AC$58,'Расчёт (кг)'!$A:$C,3,0),Тарифы!$2:$2,0))*AC84</f>
        <v>#N/A</v>
      </c>
      <c r="AD85" s="106" t="e">
        <f>INDEX(Тарифы!$1:$1048576,MATCH($A85,Тарифы!$A:$A,0),MATCH(VLOOKUP(AD$58,'Расчёт (кг)'!$A:$C,3,0),Тарифы!$2:$2,0))*AD84</f>
        <v>#N/A</v>
      </c>
      <c r="AE85" s="106" t="e">
        <f>INDEX(Тарифы!$1:$1048576,MATCH($A85,Тарифы!$A:$A,0),MATCH(VLOOKUP(AE$58,'Расчёт (кг)'!$A:$C,3,0),Тарифы!$2:$2,0))*AE84</f>
        <v>#N/A</v>
      </c>
      <c r="AF85" s="106" t="e">
        <f>INDEX(Тарифы!$1:$1048576,MATCH($A85,Тарифы!$A:$A,0),MATCH(VLOOKUP(AF$58,'Расчёт (кг)'!$A:$C,3,0),Тарифы!$2:$2,0))*AF84</f>
        <v>#N/A</v>
      </c>
      <c r="AG85" s="106" t="e">
        <f>INDEX(Тарифы!$1:$1048576,MATCH($A85,Тарифы!$A:$A,0),MATCH(VLOOKUP(AG$58,'Расчёт (кг)'!$A:$C,3,0),Тарифы!$2:$2,0))*AG84</f>
        <v>#N/A</v>
      </c>
      <c r="AH85" s="106" t="e">
        <f>INDEX(Тарифы!$1:$1048576,MATCH($A85,Тарифы!$A:$A,0),MATCH(VLOOKUP(AH$58,'Расчёт (кг)'!$A:$C,3,0),Тарифы!$2:$2,0))*AH84</f>
        <v>#N/A</v>
      </c>
      <c r="AI85" s="106" t="e">
        <f>INDEX(Тарифы!$1:$1048576,MATCH($A85,Тарифы!$A:$A,0),MATCH(VLOOKUP(AI$58,'Расчёт (кг)'!$A:$C,3,0),Тарифы!$2:$2,0))*AI84</f>
        <v>#N/A</v>
      </c>
      <c r="AJ85" s="106" t="e">
        <f>INDEX(Тарифы!$1:$1048576,MATCH($A85,Тарифы!$A:$A,0),MATCH(VLOOKUP(AJ$58,'Расчёт (кг)'!$A:$C,3,0),Тарифы!$2:$2,0))*AJ84</f>
        <v>#N/A</v>
      </c>
      <c r="AK85" s="106" t="e">
        <f>INDEX(Тарифы!$1:$1048576,MATCH($A85,Тарифы!$A:$A,0),MATCH(VLOOKUP(AK$58,'Расчёт (кг)'!$A:$C,3,0),Тарифы!$2:$2,0))*AK84</f>
        <v>#N/A</v>
      </c>
      <c r="AL85" s="106" t="e">
        <f>INDEX(Тарифы!$1:$1048576,MATCH($A85,Тарифы!$A:$A,0),MATCH(VLOOKUP(AL$58,'Расчёт (кг)'!$A:$C,3,0),Тарифы!$2:$2,0))*AL84</f>
        <v>#N/A</v>
      </c>
      <c r="AM85" s="106" t="e">
        <f>INDEX(Тарифы!$1:$1048576,MATCH($A85,Тарифы!$A:$A,0),MATCH(VLOOKUP(AM$58,'Расчёт (кг)'!$A:$C,3,0),Тарифы!$2:$2,0))*AM84</f>
        <v>#N/A</v>
      </c>
      <c r="AN85" s="106" t="e">
        <f>INDEX(Тарифы!$1:$1048576,MATCH($A85,Тарифы!$A:$A,0),MATCH(VLOOKUP(AN$58,'Расчёт (кг)'!$A:$C,3,0),Тарифы!$2:$2,0))*AN84</f>
        <v>#N/A</v>
      </c>
      <c r="AO85" s="106" t="e">
        <f>INDEX(Тарифы!$1:$1048576,MATCH($A85,Тарифы!$A:$A,0),MATCH(VLOOKUP(AO$58,'Расчёт (кг)'!$A:$C,3,0),Тарифы!$2:$2,0))*AO84</f>
        <v>#N/A</v>
      </c>
      <c r="AP85" s="106" t="e">
        <f>INDEX(Тарифы!$1:$1048576,MATCH($A85,Тарифы!$A:$A,0),MATCH(VLOOKUP(AP$58,'Расчёт (кг)'!$A:$C,3,0),Тарифы!$2:$2,0))*AP84</f>
        <v>#N/A</v>
      </c>
      <c r="AQ85" s="106" t="e">
        <f>INDEX(Тарифы!$1:$1048576,MATCH($A85,Тарифы!$A:$A,0),MATCH(VLOOKUP(AQ$58,'Расчёт (кг)'!$A:$C,3,0),Тарифы!$2:$2,0))*AQ84</f>
        <v>#N/A</v>
      </c>
      <c r="AR85" s="106" t="e">
        <f>INDEX(Тарифы!$1:$1048576,MATCH($A85,Тарифы!$A:$A,0),MATCH(VLOOKUP(AR$58,'Расчёт (кг)'!$A:$C,3,0),Тарифы!$2:$2,0))*AR84</f>
        <v>#N/A</v>
      </c>
      <c r="AS85" s="106" t="e">
        <f>INDEX(Тарифы!$1:$1048576,MATCH($A85,Тарифы!$A:$A,0),MATCH(VLOOKUP(AS$58,'Расчёт (кг)'!$A:$C,3,0),Тарифы!$2:$2,0))*AS84</f>
        <v>#N/A</v>
      </c>
      <c r="AT85" s="106" t="e">
        <f>INDEX(Тарифы!$1:$1048576,MATCH($A85,Тарифы!$A:$A,0),MATCH(VLOOKUP(AT$58,'Расчёт (кг)'!$A:$C,3,0),Тарифы!$2:$2,0))*AT84</f>
        <v>#N/A</v>
      </c>
      <c r="AU85" s="106" t="e">
        <f>INDEX(Тарифы!$1:$1048576,MATCH($A85,Тарифы!$A:$A,0),MATCH(VLOOKUP(AU$58,'Расчёт (кг)'!$A:$C,3,0),Тарифы!$2:$2,0))*AU84</f>
        <v>#N/A</v>
      </c>
      <c r="AV85" s="106" t="e">
        <f>INDEX(Тарифы!$1:$1048576,MATCH($A85,Тарифы!$A:$A,0),MATCH(VLOOKUP(AV$58,'Расчёт (кг)'!$A:$C,3,0),Тарифы!$2:$2,0))*AV84</f>
        <v>#N/A</v>
      </c>
      <c r="AW85" s="106" t="e">
        <f>INDEX(Тарифы!$1:$1048576,MATCH($A85,Тарифы!$A:$A,0),MATCH(VLOOKUP(AW$58,'Расчёт (кг)'!$A:$C,3,0),Тарифы!$2:$2,0))*AW84</f>
        <v>#N/A</v>
      </c>
      <c r="AX85" s="106" t="e">
        <f>INDEX(Тарифы!$1:$1048576,MATCH($A85,Тарифы!$A:$A,0),MATCH(VLOOKUP(AX$58,'Расчёт (кг)'!$A:$C,3,0),Тарифы!$2:$2,0))*AX84</f>
        <v>#N/A</v>
      </c>
      <c r="AY85" s="106" t="e">
        <f>INDEX(Тарифы!$1:$1048576,MATCH($A85,Тарифы!$A:$A,0),MATCH(VLOOKUP(AY$58,'Расчёт (кг)'!$A:$C,3,0),Тарифы!$2:$2,0))*AY84</f>
        <v>#N/A</v>
      </c>
      <c r="AZ85" s="106" t="e">
        <f>INDEX(Тарифы!$1:$1048576,MATCH($A85,Тарифы!$A:$A,0),MATCH(VLOOKUP(AZ$58,'Расчёт (кг)'!$A:$C,3,0),Тарифы!$2:$2,0))*AZ84</f>
        <v>#N/A</v>
      </c>
      <c r="BA85" s="106" t="e">
        <f>INDEX(Тарифы!$1:$1048576,MATCH($A85,Тарифы!$A:$A,0),MATCH(VLOOKUP(BA$58,'Расчёт (кг)'!$A:$C,3,0),Тарифы!$2:$2,0))*BA84</f>
        <v>#N/A</v>
      </c>
      <c r="BB85" s="106" t="e">
        <f>INDEX(Тарифы!$1:$1048576,MATCH($A85,Тарифы!$A:$A,0),MATCH(VLOOKUP(BB$58,'Расчёт (кг)'!$A:$C,3,0),Тарифы!$2:$2,0))*BB84</f>
        <v>#N/A</v>
      </c>
      <c r="BC85" s="106" t="e">
        <f>INDEX(Тарифы!$1:$1048576,MATCH($A85,Тарифы!$A:$A,0),MATCH(VLOOKUP(BC$58,'Расчёт (кг)'!$A:$C,3,0),Тарифы!$2:$2,0))*BC84</f>
        <v>#N/A</v>
      </c>
      <c r="BD85" s="106" t="e">
        <f>INDEX(Тарифы!$1:$1048576,MATCH($A85,Тарифы!$A:$A,0),MATCH(VLOOKUP(BD$58,'Расчёт (кг)'!$A:$C,3,0),Тарифы!$2:$2,0))*BD84</f>
        <v>#N/A</v>
      </c>
      <c r="BE85" s="106" t="e">
        <f>INDEX(Тарифы!$1:$1048576,MATCH($A85,Тарифы!$A:$A,0),MATCH(VLOOKUP(BE$58,'Расчёт (кг)'!$A:$C,3,0),Тарифы!$2:$2,0))*BE84</f>
        <v>#N/A</v>
      </c>
      <c r="BF85" s="106" t="e">
        <f>INDEX(Тарифы!$1:$1048576,MATCH($A85,Тарифы!$A:$A,0),MATCH(VLOOKUP(BF$58,'Расчёт (кг)'!$A:$C,3,0),Тарифы!$2:$2,0))*BF84</f>
        <v>#N/A</v>
      </c>
      <c r="BG85" s="106" t="e">
        <f>INDEX(Тарифы!$1:$1048576,MATCH($A85,Тарифы!$A:$A,0),MATCH(VLOOKUP(BG$58,'Расчёт (кг)'!$A:$C,3,0),Тарифы!$2:$2,0))*BG84</f>
        <v>#N/A</v>
      </c>
      <c r="BH85" s="106" t="e">
        <f>INDEX(Тарифы!$1:$1048576,MATCH($A85,Тарифы!$A:$A,0),MATCH(VLOOKUP(BH$58,'Расчёт (кг)'!$A:$C,3,0),Тарифы!$2:$2,0))*BH84</f>
        <v>#N/A</v>
      </c>
      <c r="BI85" s="106" t="e">
        <f>INDEX(Тарифы!$1:$1048576,MATCH($A85,Тарифы!$A:$A,0),MATCH(VLOOKUP(BI$58,'Расчёт (кг)'!$A:$C,3,0),Тарифы!$2:$2,0))*BI84</f>
        <v>#N/A</v>
      </c>
      <c r="BJ85" s="106" t="e">
        <f>INDEX(Тарифы!$1:$1048576,MATCH($A85,Тарифы!$A:$A,0),MATCH(VLOOKUP(BJ$58,'Расчёт (кг)'!$A:$C,3,0),Тарифы!$2:$2,0))*BJ84</f>
        <v>#N/A</v>
      </c>
      <c r="BK85" s="106" t="e">
        <f>INDEX(Тарифы!$1:$1048576,MATCH($A85,Тарифы!$A:$A,0),MATCH(VLOOKUP(BK$58,'Расчёт (кг)'!$A:$C,3,0),Тарифы!$2:$2,0))*BK84</f>
        <v>#N/A</v>
      </c>
      <c r="BL85" s="106" t="e">
        <f>INDEX(Тарифы!$1:$1048576,MATCH($A85,Тарифы!$A:$A,0),MATCH(VLOOKUP(BL$58,'Расчёт (кг)'!$A:$C,3,0),Тарифы!$2:$2,0))*BL84</f>
        <v>#N/A</v>
      </c>
      <c r="BM85" s="106" t="e">
        <f>INDEX(Тарифы!$1:$1048576,MATCH($A85,Тарифы!$A:$A,0),MATCH(VLOOKUP(BM$58,'Расчёт (кг)'!$A:$C,3,0),Тарифы!$2:$2,0))*BM84</f>
        <v>#N/A</v>
      </c>
      <c r="BN85" s="106" t="e">
        <f>INDEX(Тарифы!$1:$1048576,MATCH($A85,Тарифы!$A:$A,0),MATCH(VLOOKUP(BN$58,'Расчёт (кг)'!$A:$C,3,0),Тарифы!$2:$2,0))*BN84</f>
        <v>#N/A</v>
      </c>
      <c r="BO85" s="106" t="e">
        <f>INDEX(Тарифы!$1:$1048576,MATCH($A85,Тарифы!$A:$A,0),MATCH(VLOOKUP(BO$58,'Расчёт (кг)'!$A:$C,3,0),Тарифы!$2:$2,0))*BO84</f>
        <v>#N/A</v>
      </c>
      <c r="BP85" s="106" t="e">
        <f>INDEX(Тарифы!$1:$1048576,MATCH($A85,Тарифы!$A:$A,0),MATCH(VLOOKUP(BP$58,'Расчёт (кг)'!$A:$C,3,0),Тарифы!$2:$2,0))*BP84</f>
        <v>#N/A</v>
      </c>
      <c r="BQ85" s="106" t="e">
        <f>INDEX(Тарифы!$1:$1048576,MATCH($A85,Тарифы!$A:$A,0),MATCH(VLOOKUP(BQ$58,'Расчёт (кг)'!$A:$C,3,0),Тарифы!$2:$2,0))*BQ84</f>
        <v>#N/A</v>
      </c>
      <c r="BR85" s="106" t="e">
        <f>INDEX(Тарифы!$1:$1048576,MATCH($A85,Тарифы!$A:$A,0),MATCH(VLOOKUP(BR$58,'Расчёт (кг)'!$A:$C,3,0),Тарифы!$2:$2,0))*BR84</f>
        <v>#N/A</v>
      </c>
      <c r="BS85" s="106" t="e">
        <f>INDEX(Тарифы!$1:$1048576,MATCH($A85,Тарифы!$A:$A,0),MATCH(VLOOKUP(BS$58,'Расчёт (кг)'!$A:$C,3,0),Тарифы!$2:$2,0))*BS84</f>
        <v>#N/A</v>
      </c>
      <c r="BT85" s="106" t="e">
        <f>INDEX(Тарифы!$1:$1048576,MATCH($A85,Тарифы!$A:$A,0),MATCH(VLOOKUP(BT$58,'Расчёт (кг)'!$A:$C,3,0),Тарифы!$2:$2,0))*BT84</f>
        <v>#N/A</v>
      </c>
      <c r="BU85" s="106" t="e">
        <f>INDEX(Тарифы!$1:$1048576,MATCH($A85,Тарифы!$A:$A,0),MATCH(VLOOKUP(BU$58,'Расчёт (кг)'!$A:$C,3,0),Тарифы!$2:$2,0))*BU84</f>
        <v>#N/A</v>
      </c>
      <c r="BV85" s="106" t="e">
        <f>INDEX(Тарифы!$1:$1048576,MATCH($A85,Тарифы!$A:$A,0),MATCH(VLOOKUP(BV$58,'Расчёт (кг)'!$A:$C,3,0),Тарифы!$2:$2,0))*BV84</f>
        <v>#N/A</v>
      </c>
      <c r="BW85" s="106" t="e">
        <f>INDEX(Тарифы!$1:$1048576,MATCH($A85,Тарифы!$A:$A,0),MATCH(VLOOKUP(BW$58,'Расчёт (кг)'!$A:$C,3,0),Тарифы!$2:$2,0))*BW84</f>
        <v>#N/A</v>
      </c>
      <c r="BX85" s="106" t="e">
        <f>INDEX(Тарифы!$1:$1048576,MATCH($A85,Тарифы!$A:$A,0),MATCH(VLOOKUP(BX$58,'Расчёт (кг)'!$A:$C,3,0),Тарифы!$2:$2,0))*BX84</f>
        <v>#N/A</v>
      </c>
      <c r="BY85" s="106" t="e">
        <f>INDEX(Тарифы!$1:$1048576,MATCH($A85,Тарифы!$A:$A,0),MATCH(VLOOKUP(BY$58,'Расчёт (кг)'!$A:$C,3,0),Тарифы!$2:$2,0))*BY84</f>
        <v>#N/A</v>
      </c>
      <c r="BZ85" s="106" t="e">
        <f>INDEX(Тарифы!$1:$1048576,MATCH($A85,Тарифы!$A:$A,0),MATCH(VLOOKUP(BZ$58,'Расчёт (кг)'!$A:$C,3,0),Тарифы!$2:$2,0))*BZ84</f>
        <v>#N/A</v>
      </c>
      <c r="CA85" s="106" t="e">
        <f>INDEX(Тарифы!$1:$1048576,MATCH($A85,Тарифы!$A:$A,0),MATCH(VLOOKUP(CA$58,'Расчёт (кг)'!$A:$C,3,0),Тарифы!$2:$2,0))*CA84</f>
        <v>#N/A</v>
      </c>
      <c r="CB85" s="106" t="e">
        <f>INDEX(Тарифы!$1:$1048576,MATCH($A85,Тарифы!$A:$A,0),MATCH(VLOOKUP(CB$58,'Расчёт (кг)'!$A:$C,3,0),Тарифы!$2:$2,0))*CB84</f>
        <v>#N/A</v>
      </c>
      <c r="CC85" s="106" t="e">
        <f>INDEX(Тарифы!$1:$1048576,MATCH($A85,Тарифы!$A:$A,0),MATCH(VLOOKUP(CC$58,'Расчёт (кг)'!$A:$C,3,0),Тарифы!$2:$2,0))*CC84</f>
        <v>#N/A</v>
      </c>
      <c r="CD85" s="106" t="e">
        <f>INDEX(Тарифы!$1:$1048576,MATCH($A85,Тарифы!$A:$A,0),MATCH(VLOOKUP(CD$58,'Расчёт (кг)'!$A:$C,3,0),Тарифы!$2:$2,0))*CD84</f>
        <v>#N/A</v>
      </c>
      <c r="CE85" s="106" t="e">
        <f>INDEX(Тарифы!$1:$1048576,MATCH($A85,Тарифы!$A:$A,0),MATCH(VLOOKUP(CE$58,'Расчёт (кг)'!$A:$C,3,0),Тарифы!$2:$2,0))*CE84</f>
        <v>#N/A</v>
      </c>
      <c r="CF85" s="106" t="e">
        <f>INDEX(Тарифы!$1:$1048576,MATCH($A85,Тарифы!$A:$A,0),MATCH(VLOOKUP(CF$58,'Расчёт (кг)'!$A:$C,3,0),Тарифы!$2:$2,0))*CF84</f>
        <v>#N/A</v>
      </c>
      <c r="CG85" s="106" t="e">
        <f>INDEX(Тарифы!$1:$1048576,MATCH($A85,Тарифы!$A:$A,0),MATCH(VLOOKUP(CG$58,'Расчёт (кг)'!$A:$C,3,0),Тарифы!$2:$2,0))*CG84</f>
        <v>#N/A</v>
      </c>
      <c r="CH85" s="106" t="e">
        <f>INDEX(Тарифы!$1:$1048576,MATCH($A85,Тарифы!$A:$A,0),MATCH(VLOOKUP(CH$58,'Расчёт (кг)'!$A:$C,3,0),Тарифы!$2:$2,0))*CH84</f>
        <v>#N/A</v>
      </c>
      <c r="CI85" s="106" t="e">
        <f>INDEX(Тарифы!$1:$1048576,MATCH($A85,Тарифы!$A:$A,0),MATCH(VLOOKUP(CI$58,'Расчёт (кг)'!$A:$C,3,0),Тарифы!$2:$2,0))*CI84</f>
        <v>#N/A</v>
      </c>
      <c r="CJ85" s="106" t="e">
        <f>INDEX(Тарифы!$1:$1048576,MATCH($A85,Тарифы!$A:$A,0),MATCH(VLOOKUP(CJ$58,'Расчёт (кг)'!$A:$C,3,0),Тарифы!$2:$2,0))*CJ84</f>
        <v>#N/A</v>
      </c>
      <c r="CK85" s="106" t="e">
        <f>INDEX(Тарифы!$1:$1048576,MATCH($A85,Тарифы!$A:$A,0),MATCH(VLOOKUP(CK$58,'Расчёт (кг)'!$A:$C,3,0),Тарифы!$2:$2,0))*CK84</f>
        <v>#N/A</v>
      </c>
      <c r="CL85" s="106" t="e">
        <f>INDEX(Тарифы!$1:$1048576,MATCH($A85,Тарифы!$A:$A,0),MATCH(VLOOKUP(CL$58,'Расчёт (кг)'!$A:$C,3,0),Тарифы!$2:$2,0))*CL84</f>
        <v>#N/A</v>
      </c>
      <c r="CM85" s="106" t="e">
        <f>INDEX(Тарифы!$1:$1048576,MATCH($A85,Тарифы!$A:$A,0),MATCH(VLOOKUP(CM$58,'Расчёт (кг)'!$A:$C,3,0),Тарифы!$2:$2,0))*CM84</f>
        <v>#N/A</v>
      </c>
      <c r="CN85" s="106" t="e">
        <f>INDEX(Тарифы!$1:$1048576,MATCH($A85,Тарифы!$A:$A,0),MATCH(VLOOKUP(CN$58,'Расчёт (кг)'!$A:$C,3,0),Тарифы!$2:$2,0))*CN84</f>
        <v>#N/A</v>
      </c>
      <c r="CO85" s="106" t="e">
        <f>INDEX(Тарифы!$1:$1048576,MATCH($A85,Тарифы!$A:$A,0),MATCH(VLOOKUP(CO$58,'Расчёт (кг)'!$A:$C,3,0),Тарифы!$2:$2,0))*CO84</f>
        <v>#N/A</v>
      </c>
      <c r="CP85" s="106" t="e">
        <f>INDEX(Тарифы!$1:$1048576,MATCH($A85,Тарифы!$A:$A,0),MATCH(VLOOKUP(CP$58,'Расчёт (кг)'!$A:$C,3,0),Тарифы!$2:$2,0))*CP84</f>
        <v>#N/A</v>
      </c>
      <c r="CQ85" s="106" t="e">
        <f>INDEX(Тарифы!$1:$1048576,MATCH($A85,Тарифы!$A:$A,0),MATCH(VLOOKUP(CQ$58,'Расчёт (кг)'!$A:$C,3,0),Тарифы!$2:$2,0))*CQ84</f>
        <v>#N/A</v>
      </c>
      <c r="CR85" s="106" t="e">
        <f>INDEX(Тарифы!$1:$1048576,MATCH($A85,Тарифы!$A:$A,0),MATCH(VLOOKUP(CR$58,'Расчёт (кг)'!$A:$C,3,0),Тарифы!$2:$2,0))*CR84</f>
        <v>#N/A</v>
      </c>
      <c r="CS85" s="106" t="e">
        <f>INDEX(Тарифы!$1:$1048576,MATCH($A85,Тарифы!$A:$A,0),MATCH(VLOOKUP(CS$58,'Расчёт (кг)'!$A:$C,3,0),Тарифы!$2:$2,0))*CS84</f>
        <v>#N/A</v>
      </c>
      <c r="CT85" s="106" t="e">
        <f>INDEX(Тарифы!$1:$1048576,MATCH($A85,Тарифы!$A:$A,0),MATCH(VLOOKUP(CT$58,'Расчёт (кг)'!$A:$C,3,0),Тарифы!$2:$2,0))*CT84</f>
        <v>#N/A</v>
      </c>
      <c r="CU85" s="106" t="e">
        <f>INDEX(Тарифы!$1:$1048576,MATCH($A85,Тарифы!$A:$A,0),MATCH(VLOOKUP(CU$58,'Расчёт (кг)'!$A:$C,3,0),Тарифы!$2:$2,0))*CU84</f>
        <v>#N/A</v>
      </c>
      <c r="CV85" s="106" t="e">
        <f>INDEX(Тарифы!$1:$1048576,MATCH($A85,Тарифы!$A:$A,0),MATCH(VLOOKUP(CV$58,'Расчёт (кг)'!$A:$C,3,0),Тарифы!$2:$2,0))*CV84</f>
        <v>#N/A</v>
      </c>
      <c r="CW85" s="106" t="e">
        <f>INDEX(Тарифы!$1:$1048576,MATCH($A85,Тарифы!$A:$A,0),MATCH(VLOOKUP(CW$58,'Расчёт (кг)'!$A:$C,3,0),Тарифы!$2:$2,0))*CW84</f>
        <v>#N/A</v>
      </c>
      <c r="CX85" s="106" t="e">
        <f>INDEX(Тарифы!$1:$1048576,MATCH($A85,Тарифы!$A:$A,0),MATCH(VLOOKUP(CX$58,'Расчёт (кг)'!$A:$C,3,0),Тарифы!$2:$2,0))*CX84</f>
        <v>#N/A</v>
      </c>
      <c r="CY85" s="106" t="e">
        <f>INDEX(Тарифы!$1:$1048576,MATCH($A85,Тарифы!$A:$A,0),MATCH(VLOOKUP(CY$58,'Расчёт (кг)'!$A:$C,3,0),Тарифы!$2:$2,0))*CY84</f>
        <v>#N/A</v>
      </c>
      <c r="CZ85" s="106" t="e">
        <f>INDEX(Тарифы!$1:$1048576,MATCH($A85,Тарифы!$A:$A,0),MATCH(VLOOKUP(CZ$58,'Расчёт (кг)'!$A:$C,3,0),Тарифы!$2:$2,0))*CZ84</f>
        <v>#N/A</v>
      </c>
      <c r="DA85" s="106" t="e">
        <f>INDEX(Тарифы!$1:$1048576,MATCH($A85,Тарифы!$A:$A,0),MATCH(VLOOKUP(DA$58,'Расчёт (кг)'!$A:$C,3,0),Тарифы!$2:$2,0))*DA84</f>
        <v>#N/A</v>
      </c>
      <c r="DB85" s="106" t="e">
        <f>INDEX(Тарифы!$1:$1048576,MATCH($A85,Тарифы!$A:$A,0),MATCH(VLOOKUP(DB$58,'Расчёт (кг)'!$A:$C,3,0),Тарифы!$2:$2,0))*DB84</f>
        <v>#N/A</v>
      </c>
      <c r="DC85" s="106" t="e">
        <f>INDEX(Тарифы!$1:$1048576,MATCH($A85,Тарифы!$A:$A,0),MATCH(VLOOKUP(DC$58,'Расчёт (кг)'!$A:$C,3,0),Тарифы!$2:$2,0))*DC84</f>
        <v>#N/A</v>
      </c>
      <c r="DD85" s="106" t="e">
        <f>INDEX(Тарифы!$1:$1048576,MATCH($A85,Тарифы!$A:$A,0),MATCH(VLOOKUP(DD$58,'Расчёт (кг)'!$A:$C,3,0),Тарифы!$2:$2,0))*DD84</f>
        <v>#N/A</v>
      </c>
      <c r="DE85" s="106" t="e">
        <f>INDEX(Тарифы!$1:$1048576,MATCH($A85,Тарифы!$A:$A,0),MATCH(VLOOKUP(DE$58,'Расчёт (кг)'!$A:$C,3,0),Тарифы!$2:$2,0))*DE84</f>
        <v>#N/A</v>
      </c>
      <c r="DF85" s="106" t="e">
        <f>INDEX(Тарифы!$1:$1048576,MATCH($A85,Тарифы!$A:$A,0),MATCH(VLOOKUP(DF$58,'Расчёт (кг)'!$A:$C,3,0),Тарифы!$2:$2,0))*DF84</f>
        <v>#N/A</v>
      </c>
      <c r="DG85" s="106" t="e">
        <f>INDEX(Тарифы!$1:$1048576,MATCH($A85,Тарифы!$A:$A,0),MATCH(VLOOKUP(DG$58,'Расчёт (кг)'!$A:$C,3,0),Тарифы!$2:$2,0))*DG84</f>
        <v>#N/A</v>
      </c>
      <c r="DH85" s="106" t="e">
        <f>INDEX(Тарифы!$1:$1048576,MATCH($A85,Тарифы!$A:$A,0),MATCH(VLOOKUP(DH$58,'Расчёт (кг)'!$A:$C,3,0),Тарифы!$2:$2,0))*DH84</f>
        <v>#N/A</v>
      </c>
      <c r="DI85" s="106" t="e">
        <f>INDEX(Тарифы!$1:$1048576,MATCH($A85,Тарифы!$A:$A,0),MATCH(VLOOKUP(DI$58,'Расчёт (кг)'!$A:$C,3,0),Тарифы!$2:$2,0))*DI84</f>
        <v>#N/A</v>
      </c>
      <c r="DJ85" s="106" t="e">
        <f>INDEX(Тарифы!$1:$1048576,MATCH($A85,Тарифы!$A:$A,0),MATCH(VLOOKUP(DJ$58,'Расчёт (кг)'!$A:$C,3,0),Тарифы!$2:$2,0))*DJ84</f>
        <v>#N/A</v>
      </c>
      <c r="DK85" s="106" t="e">
        <f>INDEX(Тарифы!$1:$1048576,MATCH($A85,Тарифы!$A:$A,0),MATCH(VLOOKUP(DK$58,'Расчёт (кг)'!$A:$C,3,0),Тарифы!$2:$2,0))*DK84</f>
        <v>#N/A</v>
      </c>
      <c r="DL85" s="106" t="e">
        <f>INDEX(Тарифы!$1:$1048576,MATCH($A85,Тарифы!$A:$A,0),MATCH(VLOOKUP(DL$58,'Расчёт (кг)'!$A:$C,3,0),Тарифы!$2:$2,0))*DL84</f>
        <v>#N/A</v>
      </c>
      <c r="DM85" s="106" t="e">
        <f>INDEX(Тарифы!$1:$1048576,MATCH($A85,Тарифы!$A:$A,0),MATCH(VLOOKUP(DM$58,'Расчёт (кг)'!$A:$C,3,0),Тарифы!$2:$2,0))*DM84</f>
        <v>#N/A</v>
      </c>
      <c r="DN85" s="106" t="e">
        <f>INDEX(Тарифы!$1:$1048576,MATCH($A85,Тарифы!$A:$A,0),MATCH(VLOOKUP(DN$58,'Расчёт (кг)'!$A:$C,3,0),Тарифы!$2:$2,0))*DN84</f>
        <v>#N/A</v>
      </c>
      <c r="DO85" s="106" t="e">
        <f>INDEX(Тарифы!$1:$1048576,MATCH($A85,Тарифы!$A:$A,0),MATCH(VLOOKUP(DO$58,'Расчёт (кг)'!$A:$C,3,0),Тарифы!$2:$2,0))*DO84</f>
        <v>#N/A</v>
      </c>
      <c r="DP85" s="106" t="e">
        <f>INDEX(Тарифы!$1:$1048576,MATCH($A85,Тарифы!$A:$A,0),MATCH(VLOOKUP(DP$58,'Расчёт (кг)'!$A:$C,3,0),Тарифы!$2:$2,0))*DP84</f>
        <v>#N/A</v>
      </c>
      <c r="DQ85" s="106" t="e">
        <f>INDEX(Тарифы!$1:$1048576,MATCH($A85,Тарифы!$A:$A,0),MATCH(VLOOKUP(DQ$58,'Расчёт (кг)'!$A:$C,3,0),Тарифы!$2:$2,0))*DQ84</f>
        <v>#N/A</v>
      </c>
      <c r="DR85" s="106" t="e">
        <f>INDEX(Тарифы!$1:$1048576,MATCH($A85,Тарифы!$A:$A,0),MATCH(VLOOKUP(DR$58,'Расчёт (кг)'!$A:$C,3,0),Тарифы!$2:$2,0))*DR84</f>
        <v>#N/A</v>
      </c>
    </row>
    <row r="86" spans="1:122">
      <c r="A86" s="105" t="s">
        <v>120</v>
      </c>
      <c r="B86" s="105" t="s">
        <v>113</v>
      </c>
      <c r="C86" s="106" t="e">
        <f>SUMIF('Расчёт (ТН)'!$A:$A,C$58,'Расчёт (ТН)'!$AI:$AI)+доп_клиенты!C23</f>
        <v>#N/A</v>
      </c>
      <c r="D86" s="106" t="e">
        <f>SUMIF('Расчёт (ТН)'!$A:$A,D$58,'Расчёт (ТН)'!$AI:$AI)+доп_клиенты!D23</f>
        <v>#N/A</v>
      </c>
      <c r="E86" s="106" t="e">
        <f>SUMIF('Расчёт (ТН)'!$A:$A,E$58,'Расчёт (ТН)'!$AI:$AI)+доп_клиенты!E23</f>
        <v>#N/A</v>
      </c>
      <c r="F86" s="106" t="e">
        <f>SUMIF('Расчёт (ТН)'!$A:$A,F$58,'Расчёт (ТН)'!$AI:$AI)+доп_клиенты!F23</f>
        <v>#N/A</v>
      </c>
      <c r="G86" s="106" t="e">
        <f>SUMIF('Расчёт (ТН)'!$A:$A,G$58,'Расчёт (ТН)'!$AI:$AI)+доп_клиенты!G23</f>
        <v>#N/A</v>
      </c>
      <c r="H86" s="106" t="e">
        <f>SUMIF('Расчёт (ТН)'!$A:$A,H$58,'Расчёт (ТН)'!$AI:$AI)+доп_клиенты!H23</f>
        <v>#N/A</v>
      </c>
      <c r="I86" s="106" t="e">
        <f>SUMIF('Расчёт (ТН)'!$A:$A,I$58,'Расчёт (ТН)'!$AI:$AI)+доп_клиенты!I23</f>
        <v>#N/A</v>
      </c>
      <c r="J86" s="106" t="e">
        <f>SUMIF('Расчёт (ТН)'!$A:$A,J$58,'Расчёт (ТН)'!$AI:$AI)+доп_клиенты!J23</f>
        <v>#N/A</v>
      </c>
      <c r="K86" s="106" t="e">
        <f>SUMIF('Расчёт (ТН)'!$A:$A,K$58,'Расчёт (ТН)'!$AI:$AI)+доп_клиенты!K23</f>
        <v>#N/A</v>
      </c>
      <c r="L86" s="106" t="e">
        <f>SUMIF('Расчёт (ТН)'!$A:$A,L$58,'Расчёт (ТН)'!$AI:$AI)+доп_клиенты!L23</f>
        <v>#N/A</v>
      </c>
      <c r="M86" s="106" t="e">
        <f>SUMIF('Расчёт (ТН)'!$A:$A,M$58,'Расчёт (ТН)'!$AI:$AI)+доп_клиенты!M23</f>
        <v>#N/A</v>
      </c>
      <c r="N86" s="106" t="e">
        <f>SUMIF('Расчёт (ТН)'!$A:$A,N$58,'Расчёт (ТН)'!$AI:$AI)+доп_клиенты!N23</f>
        <v>#N/A</v>
      </c>
      <c r="O86" s="106" t="e">
        <f>SUMIF('Расчёт (ТН)'!$A:$A,O$58,'Расчёт (ТН)'!$AI:$AI)+доп_клиенты!O23</f>
        <v>#N/A</v>
      </c>
      <c r="P86" s="106" t="e">
        <f>SUMIF('Расчёт (ТН)'!$A:$A,P$58,'Расчёт (ТН)'!$AI:$AI)+доп_клиенты!P23</f>
        <v>#N/A</v>
      </c>
      <c r="Q86" s="106" t="e">
        <f>SUMIF('Расчёт (ТН)'!$A:$A,Q$58,'Расчёт (ТН)'!$AI:$AI)+доп_клиенты!Q23</f>
        <v>#N/A</v>
      </c>
      <c r="R86" s="106" t="e">
        <f>SUMIF('Расчёт (ТН)'!$A:$A,R$58,'Расчёт (ТН)'!$AI:$AI)+доп_клиенты!R23</f>
        <v>#N/A</v>
      </c>
      <c r="S86" s="106" t="e">
        <f>SUMIF('Расчёт (ТН)'!$A:$A,S$58,'Расчёт (ТН)'!$AI:$AI)+доп_клиенты!S23</f>
        <v>#N/A</v>
      </c>
      <c r="T86" s="106" t="e">
        <f>SUMIF('Расчёт (ТН)'!$A:$A,T$58,'Расчёт (ТН)'!$AI:$AI)+доп_клиенты!T23</f>
        <v>#N/A</v>
      </c>
      <c r="U86" s="106" t="e">
        <f>SUMIF('Расчёт (ТН)'!$A:$A,U$58,'Расчёт (ТН)'!$AI:$AI)+доп_клиенты!U23</f>
        <v>#N/A</v>
      </c>
      <c r="V86" s="106" t="e">
        <f>SUMIF('Расчёт (ТН)'!$A:$A,V$58,'Расчёт (ТН)'!$AI:$AI)+доп_клиенты!V23</f>
        <v>#N/A</v>
      </c>
      <c r="W86" s="106" t="e">
        <f>SUMIF('Расчёт (ТН)'!$A:$A,W$58,'Расчёт (ТН)'!$AI:$AI)+доп_клиенты!W23</f>
        <v>#N/A</v>
      </c>
      <c r="X86" s="106" t="e">
        <f>SUMIF('Расчёт (ТН)'!$A:$A,X$58,'Расчёт (ТН)'!$AI:$AI)+доп_клиенты!X23</f>
        <v>#N/A</v>
      </c>
      <c r="Y86" s="106" t="e">
        <f>SUMIF('Расчёт (ТН)'!$A:$A,Y$58,'Расчёт (ТН)'!$AI:$AI)+доп_клиенты!Y23</f>
        <v>#N/A</v>
      </c>
      <c r="Z86" s="106" t="e">
        <f>SUMIF('Расчёт (ТН)'!$A:$A,Z$58,'Расчёт (ТН)'!$AI:$AI)+доп_клиенты!Z23</f>
        <v>#N/A</v>
      </c>
      <c r="AA86" s="106" t="e">
        <f>SUMIF('Расчёт (ТН)'!$A:$A,AA$58,'Расчёт (ТН)'!$AI:$AI)+доп_клиенты!AA23</f>
        <v>#N/A</v>
      </c>
      <c r="AB86" s="106" t="e">
        <f>SUMIF('Расчёт (ТН)'!$A:$A,AB$58,'Расчёт (ТН)'!$AI:$AI)+доп_клиенты!AB23</f>
        <v>#N/A</v>
      </c>
      <c r="AC86" s="106" t="e">
        <f>SUMIF('Расчёт (ТН)'!$A:$A,AC$58,'Расчёт (ТН)'!$AI:$AI)+доп_клиенты!AC23</f>
        <v>#N/A</v>
      </c>
      <c r="AD86" s="106" t="e">
        <f>SUMIF('Расчёт (ТН)'!$A:$A,AD$58,'Расчёт (ТН)'!$AI:$AI)+доп_клиенты!AD23</f>
        <v>#N/A</v>
      </c>
      <c r="AE86" s="106" t="e">
        <f>SUMIF('Расчёт (ТН)'!$A:$A,AE$58,'Расчёт (ТН)'!$AI:$AI)+доп_клиенты!AE23</f>
        <v>#N/A</v>
      </c>
      <c r="AF86" s="106" t="e">
        <f>SUMIF('Расчёт (ТН)'!$A:$A,AF$58,'Расчёт (ТН)'!$AI:$AI)+доп_клиенты!AF23</f>
        <v>#N/A</v>
      </c>
      <c r="AG86" s="106" t="e">
        <f>SUMIF('Расчёт (ТН)'!$A:$A,AG$58,'Расчёт (ТН)'!$AI:$AI)+доп_клиенты!AG23</f>
        <v>#N/A</v>
      </c>
      <c r="AH86" s="106" t="e">
        <f>SUMIF('Расчёт (ТН)'!$A:$A,AH$58,'Расчёт (ТН)'!$AI:$AI)+доп_клиенты!AH23</f>
        <v>#N/A</v>
      </c>
      <c r="AI86" s="106" t="e">
        <f>SUMIF('Расчёт (ТН)'!$A:$A,AI$58,'Расчёт (ТН)'!$AI:$AI)+доп_клиенты!AI23</f>
        <v>#N/A</v>
      </c>
      <c r="AJ86" s="106" t="e">
        <f>SUMIF('Расчёт (ТН)'!$A:$A,AJ$58,'Расчёт (ТН)'!$AI:$AI)+доп_клиенты!AJ23</f>
        <v>#N/A</v>
      </c>
      <c r="AK86" s="106" t="e">
        <f>SUMIF('Расчёт (ТН)'!$A:$A,AK$58,'Расчёт (ТН)'!$AI:$AI)+доп_клиенты!AK23</f>
        <v>#N/A</v>
      </c>
      <c r="AL86" s="106" t="e">
        <f>SUMIF('Расчёт (ТН)'!$A:$A,AL$58,'Расчёт (ТН)'!$AI:$AI)+доп_клиенты!AL23</f>
        <v>#N/A</v>
      </c>
      <c r="AM86" s="106">
        <f>SUMIF('Расчёт (ТН)'!$A:$A,AM$58,'Расчёт (ТН)'!$AI:$AI)+доп_клиенты!AM23</f>
        <v>0</v>
      </c>
      <c r="AN86" s="106">
        <f>SUMIF('Расчёт (ТН)'!$A:$A,AN$58,'Расчёт (ТН)'!$AI:$AI)+доп_клиенты!AN23</f>
        <v>0</v>
      </c>
      <c r="AO86" s="106">
        <f>SUMIF('Расчёт (ТН)'!$A:$A,AO$58,'Расчёт (ТН)'!$AI:$AI)+доп_клиенты!AO23</f>
        <v>0</v>
      </c>
      <c r="AP86" s="106">
        <f>SUMIF('Расчёт (ТН)'!$A:$A,AP$58,'Расчёт (ТН)'!$AI:$AI)+доп_клиенты!AP23</f>
        <v>0</v>
      </c>
      <c r="AQ86" s="106">
        <f>SUMIF('Расчёт (ТН)'!$A:$A,AQ$58,'Расчёт (ТН)'!$AI:$AI)+доп_клиенты!AQ23</f>
        <v>0</v>
      </c>
      <c r="AR86" s="106">
        <f>SUMIF('Расчёт (ТН)'!$A:$A,AR$58,'Расчёт (ТН)'!$AI:$AI)+доп_клиенты!AR23</f>
        <v>0</v>
      </c>
      <c r="AS86" s="106">
        <f>SUMIF('Расчёт (ТН)'!$A:$A,AS$58,'Расчёт (ТН)'!$AI:$AI)+доп_клиенты!AS23</f>
        <v>0</v>
      </c>
      <c r="AT86" s="106">
        <f>SUMIF('Расчёт (ТН)'!$A:$A,AT$58,'Расчёт (ТН)'!$AI:$AI)+доп_клиенты!AT23</f>
        <v>0</v>
      </c>
      <c r="AU86" s="106">
        <f>SUMIF('Расчёт (ТН)'!$A:$A,AU$58,'Расчёт (ТН)'!$AI:$AI)+доп_клиенты!AU23</f>
        <v>0</v>
      </c>
      <c r="AV86" s="106">
        <f>SUMIF('Расчёт (ТН)'!$A:$A,AV$58,'Расчёт (ТН)'!$AI:$AI)+доп_клиенты!AV23</f>
        <v>0</v>
      </c>
      <c r="AW86" s="106">
        <f>SUMIF('Расчёт (ТН)'!$A:$A,AW$58,'Расчёт (ТН)'!$AI:$AI)+доп_клиенты!AW23</f>
        <v>0</v>
      </c>
      <c r="AX86" s="106">
        <f>SUMIF('Расчёт (ТН)'!$A:$A,AX$58,'Расчёт (ТН)'!$AI:$AI)+доп_клиенты!AX23</f>
        <v>0</v>
      </c>
      <c r="AY86" s="106">
        <f>SUMIF('Расчёт (ТН)'!$A:$A,AY$58,'Расчёт (ТН)'!$AI:$AI)+доп_клиенты!AY23</f>
        <v>0</v>
      </c>
      <c r="AZ86" s="106">
        <f>SUMIF('Расчёт (ТН)'!$A:$A,AZ$58,'Расчёт (ТН)'!$AI:$AI)+доп_клиенты!AZ23</f>
        <v>0</v>
      </c>
      <c r="BA86" s="106">
        <f>SUMIF('Расчёт (ТН)'!$A:$A,BA$58,'Расчёт (ТН)'!$AI:$AI)+доп_клиенты!BA23</f>
        <v>0</v>
      </c>
      <c r="BB86" s="106">
        <f>SUMIF('Расчёт (ТН)'!$A:$A,BB$58,'Расчёт (ТН)'!$AI:$AI)+доп_клиенты!BB23</f>
        <v>0</v>
      </c>
      <c r="BC86" s="106">
        <f>SUMIF('Расчёт (ТН)'!$A:$A,BC$58,'Расчёт (ТН)'!$AI:$AI)+доп_клиенты!BC23</f>
        <v>0</v>
      </c>
      <c r="BD86" s="106">
        <f>SUMIF('Расчёт (ТН)'!$A:$A,BD$58,'Расчёт (ТН)'!$AI:$AI)+доп_клиенты!BD23</f>
        <v>0</v>
      </c>
      <c r="BE86" s="106">
        <f>SUMIF('Расчёт (ТН)'!$A:$A,BE$58,'Расчёт (ТН)'!$AI:$AI)+доп_клиенты!BE23</f>
        <v>0</v>
      </c>
      <c r="BF86" s="106">
        <f>SUMIF('Расчёт (ТН)'!$A:$A,BF$58,'Расчёт (ТН)'!$AI:$AI)+доп_клиенты!BF23</f>
        <v>0</v>
      </c>
      <c r="BG86" s="106">
        <f>SUMIF('Расчёт (ТН)'!$A:$A,BG$58,'Расчёт (ТН)'!$AI:$AI)+доп_клиенты!BG23</f>
        <v>0</v>
      </c>
      <c r="BH86" s="106">
        <f>SUMIF('Расчёт (ТН)'!$A:$A,BH$58,'Расчёт (ТН)'!$AI:$AI)+доп_клиенты!BH23</f>
        <v>0</v>
      </c>
      <c r="BI86" s="106">
        <f>SUMIF('Расчёт (ТН)'!$A:$A,BI$58,'Расчёт (ТН)'!$AI:$AI)+доп_клиенты!BI23</f>
        <v>0</v>
      </c>
      <c r="BJ86" s="106">
        <f>SUMIF('Расчёт (ТН)'!$A:$A,BJ$58,'Расчёт (ТН)'!$AI:$AI)+доп_клиенты!BJ23</f>
        <v>0</v>
      </c>
      <c r="BK86" s="106">
        <f>SUMIF('Расчёт (ТН)'!$A:$A,BK$58,'Расчёт (ТН)'!$AI:$AI)+доп_клиенты!BK23</f>
        <v>0</v>
      </c>
      <c r="BL86" s="106">
        <f>SUMIF('Расчёт (ТН)'!$A:$A,BL$58,'Расчёт (ТН)'!$AI:$AI)+доп_клиенты!BL23</f>
        <v>0</v>
      </c>
      <c r="BM86" s="106">
        <f>SUMIF('Расчёт (ТН)'!$A:$A,BM$58,'Расчёт (ТН)'!$AI:$AI)+доп_клиенты!BM23</f>
        <v>0</v>
      </c>
      <c r="BN86" s="106">
        <f>SUMIF('Расчёт (ТН)'!$A:$A,BN$58,'Расчёт (ТН)'!$AI:$AI)+доп_клиенты!BN23</f>
        <v>0</v>
      </c>
      <c r="BO86" s="106">
        <f>SUMIF('Расчёт (ТН)'!$A:$A,BO$58,'Расчёт (ТН)'!$AI:$AI)+доп_клиенты!BO23</f>
        <v>0</v>
      </c>
      <c r="BP86" s="106">
        <f>SUMIF('Расчёт (ТН)'!$A:$A,BP$58,'Расчёт (ТН)'!$AI:$AI)+доп_клиенты!BP23</f>
        <v>0</v>
      </c>
      <c r="BQ86" s="106">
        <f>SUMIF('Расчёт (ТН)'!$A:$A,BQ$58,'Расчёт (ТН)'!$AI:$AI)+доп_клиенты!BQ23</f>
        <v>0</v>
      </c>
      <c r="BR86" s="106">
        <f>SUMIF('Расчёт (ТН)'!$A:$A,BR$58,'Расчёт (ТН)'!$AI:$AI)+доп_клиенты!BR23</f>
        <v>0</v>
      </c>
      <c r="BS86" s="106">
        <f>SUMIF('Расчёт (ТН)'!$A:$A,BS$58,'Расчёт (ТН)'!$AI:$AI)+доп_клиенты!BS23</f>
        <v>0</v>
      </c>
      <c r="BT86" s="106">
        <f>SUMIF('Расчёт (ТН)'!$A:$A,BT$58,'Расчёт (ТН)'!$AI:$AI)+доп_клиенты!BT23</f>
        <v>0</v>
      </c>
      <c r="BU86" s="106">
        <f>SUMIF('Расчёт (ТН)'!$A:$A,BU$58,'Расчёт (ТН)'!$AI:$AI)+доп_клиенты!BU23</f>
        <v>0</v>
      </c>
      <c r="BV86" s="106">
        <f>SUMIF('Расчёт (ТН)'!$A:$A,BV$58,'Расчёт (ТН)'!$AI:$AI)+доп_клиенты!BV23</f>
        <v>0</v>
      </c>
      <c r="BW86" s="106">
        <f>SUMIF('Расчёт (ТН)'!$A:$A,BW$58,'Расчёт (ТН)'!$AI:$AI)+доп_клиенты!BW23</f>
        <v>0</v>
      </c>
      <c r="BX86" s="106">
        <f>SUMIF('Расчёт (ТН)'!$A:$A,BX$58,'Расчёт (ТН)'!$AI:$AI)+доп_клиенты!BX23</f>
        <v>0</v>
      </c>
      <c r="BY86" s="106">
        <f>SUMIF('Расчёт (ТН)'!$A:$A,BY$58,'Расчёт (ТН)'!$AI:$AI)+доп_клиенты!BY23</f>
        <v>0</v>
      </c>
      <c r="BZ86" s="106">
        <f>SUMIF('Расчёт (ТН)'!$A:$A,BZ$58,'Расчёт (ТН)'!$AI:$AI)+доп_клиенты!BZ23</f>
        <v>0</v>
      </c>
      <c r="CA86" s="106">
        <f>SUMIF('Расчёт (ТН)'!$A:$A,CA$58,'Расчёт (ТН)'!$AI:$AI)+доп_клиенты!CA23</f>
        <v>0</v>
      </c>
      <c r="CB86" s="106">
        <f>SUMIF('Расчёт (ТН)'!$A:$A,CB$58,'Расчёт (ТН)'!$AI:$AI)+доп_клиенты!CB23</f>
        <v>0</v>
      </c>
      <c r="CC86" s="106">
        <f>SUMIF('Расчёт (ТН)'!$A:$A,CC$58,'Расчёт (ТН)'!$AI:$AI)+доп_клиенты!CC23</f>
        <v>0</v>
      </c>
      <c r="CD86" s="106">
        <f>SUMIF('Расчёт (ТН)'!$A:$A,CD$58,'Расчёт (ТН)'!$AI:$AI)+доп_клиенты!CD23</f>
        <v>0</v>
      </c>
      <c r="CE86" s="106">
        <f>SUMIF('Расчёт (ТН)'!$A:$A,CE$58,'Расчёт (ТН)'!$AI:$AI)+доп_клиенты!CE23</f>
        <v>0</v>
      </c>
      <c r="CF86" s="106">
        <f>SUMIF('Расчёт (ТН)'!$A:$A,CF$58,'Расчёт (ТН)'!$AI:$AI)+доп_клиенты!CF23</f>
        <v>0</v>
      </c>
      <c r="CG86" s="106">
        <f>SUMIF('Расчёт (ТН)'!$A:$A,CG$58,'Расчёт (ТН)'!$AI:$AI)+доп_клиенты!CG23</f>
        <v>0</v>
      </c>
      <c r="CH86" s="106">
        <f>SUMIF('Расчёт (ТН)'!$A:$A,CH$58,'Расчёт (ТН)'!$AI:$AI)+доп_клиенты!CH23</f>
        <v>0</v>
      </c>
      <c r="CI86" s="106">
        <f>SUMIF('Расчёт (ТН)'!$A:$A,CI$58,'Расчёт (ТН)'!$AI:$AI)+доп_клиенты!CI23</f>
        <v>0</v>
      </c>
      <c r="CJ86" s="106">
        <f>SUMIF('Расчёт (ТН)'!$A:$A,CJ$58,'Расчёт (ТН)'!$AI:$AI)+доп_клиенты!CJ23</f>
        <v>0</v>
      </c>
      <c r="CK86" s="106">
        <f>SUMIF('Расчёт (ТН)'!$A:$A,CK$58,'Расчёт (ТН)'!$AI:$AI)+доп_клиенты!CK23</f>
        <v>0</v>
      </c>
      <c r="CL86" s="106">
        <f>SUMIF('Расчёт (ТН)'!$A:$A,CL$58,'Расчёт (ТН)'!$AI:$AI)+доп_клиенты!CL23</f>
        <v>0</v>
      </c>
      <c r="CM86" s="106">
        <f>SUMIF('Расчёт (ТН)'!$A:$A,CM$58,'Расчёт (ТН)'!$AI:$AI)+доп_клиенты!CM23</f>
        <v>0</v>
      </c>
      <c r="CN86" s="106">
        <f>SUMIF('Расчёт (ТН)'!$A:$A,CN$58,'Расчёт (ТН)'!$AI:$AI)+доп_клиенты!CN23</f>
        <v>0</v>
      </c>
      <c r="CO86" s="106">
        <f>SUMIF('Расчёт (ТН)'!$A:$A,CO$58,'Расчёт (ТН)'!$AI:$AI)+доп_клиенты!CO23</f>
        <v>0</v>
      </c>
      <c r="CP86" s="106">
        <f>SUMIF('Расчёт (ТН)'!$A:$A,CP$58,'Расчёт (ТН)'!$AI:$AI)+доп_клиенты!CP23</f>
        <v>0</v>
      </c>
      <c r="CQ86" s="106">
        <f>SUMIF('Расчёт (ТН)'!$A:$A,CQ$58,'Расчёт (ТН)'!$AI:$AI)+доп_клиенты!CQ23</f>
        <v>0</v>
      </c>
      <c r="CR86" s="106">
        <f>SUMIF('Расчёт (ТН)'!$A:$A,CR$58,'Расчёт (ТН)'!$AI:$AI)+доп_клиенты!CR23</f>
        <v>0</v>
      </c>
      <c r="CS86" s="106">
        <f>SUMIF('Расчёт (ТН)'!$A:$A,CS$58,'Расчёт (ТН)'!$AI:$AI)+доп_клиенты!CS23</f>
        <v>0</v>
      </c>
      <c r="CT86" s="106">
        <f>SUMIF('Расчёт (ТН)'!$A:$A,CT$58,'Расчёт (ТН)'!$AI:$AI)+доп_клиенты!CT23</f>
        <v>0</v>
      </c>
      <c r="CU86" s="106">
        <f>SUMIF('Расчёт (ТН)'!$A:$A,CU$58,'Расчёт (ТН)'!$AI:$AI)+доп_клиенты!CU23</f>
        <v>0</v>
      </c>
      <c r="CV86" s="106">
        <f>SUMIF('Расчёт (ТН)'!$A:$A,CV$58,'Расчёт (ТН)'!$AI:$AI)+доп_клиенты!CV23</f>
        <v>0</v>
      </c>
      <c r="CW86" s="106">
        <f>SUMIF('Расчёт (ТН)'!$A:$A,CW$58,'Расчёт (ТН)'!$AI:$AI)+доп_клиенты!CW23</f>
        <v>0</v>
      </c>
      <c r="CX86" s="106">
        <f>SUMIF('Расчёт (ТН)'!$A:$A,CX$58,'Расчёт (ТН)'!$AI:$AI)+доп_клиенты!CX23</f>
        <v>0</v>
      </c>
      <c r="CY86" s="106">
        <f>SUMIF('Расчёт (ТН)'!$A:$A,CY$58,'Расчёт (ТН)'!$AI:$AI)+доп_клиенты!CY23</f>
        <v>0</v>
      </c>
      <c r="CZ86" s="106">
        <f>SUMIF('Расчёт (ТН)'!$A:$A,CZ$58,'Расчёт (ТН)'!$AI:$AI)+доп_клиенты!CZ23</f>
        <v>0</v>
      </c>
      <c r="DA86" s="106">
        <f>SUMIF('Расчёт (ТН)'!$A:$A,DA$58,'Расчёт (ТН)'!$AI:$AI)+доп_клиенты!DA23</f>
        <v>0</v>
      </c>
      <c r="DB86" s="106">
        <f>SUMIF('Расчёт (ТН)'!$A:$A,DB$58,'Расчёт (ТН)'!$AI:$AI)+доп_клиенты!DB23</f>
        <v>0</v>
      </c>
      <c r="DC86" s="106">
        <f>SUMIF('Расчёт (ТН)'!$A:$A,DC$58,'Расчёт (ТН)'!$AI:$AI)+доп_клиенты!DC23</f>
        <v>0</v>
      </c>
      <c r="DD86" s="106">
        <f>SUMIF('Расчёт (ТН)'!$A:$A,DD$58,'Расчёт (ТН)'!$AI:$AI)+доп_клиенты!DD23</f>
        <v>0</v>
      </c>
      <c r="DE86" s="106">
        <f>SUMIF('Расчёт (ТН)'!$A:$A,DE$58,'Расчёт (ТН)'!$AI:$AI)+доп_клиенты!DE23</f>
        <v>0</v>
      </c>
      <c r="DF86" s="106">
        <f>SUMIF('Расчёт (ТН)'!$A:$A,DF$58,'Расчёт (ТН)'!$AI:$AI)+доп_клиенты!DF23</f>
        <v>0</v>
      </c>
      <c r="DG86" s="106">
        <f>SUMIF('Расчёт (ТН)'!$A:$A,DG$58,'Расчёт (ТН)'!$AI:$AI)+доп_клиенты!DG23</f>
        <v>0</v>
      </c>
      <c r="DH86" s="106">
        <f>SUMIF('Расчёт (ТН)'!$A:$A,DH$58,'Расчёт (ТН)'!$AI:$AI)+доп_клиенты!DH23</f>
        <v>0</v>
      </c>
      <c r="DI86" s="106">
        <f>SUMIF('Расчёт (ТН)'!$A:$A,DI$58,'Расчёт (ТН)'!$AI:$AI)+доп_клиенты!DI23</f>
        <v>0</v>
      </c>
      <c r="DJ86" s="106">
        <f>SUMIF('Расчёт (ТН)'!$A:$A,DJ$58,'Расчёт (ТН)'!$AI:$AI)+доп_клиенты!DJ23</f>
        <v>0</v>
      </c>
      <c r="DK86" s="106">
        <f>SUMIF('Расчёт (ТН)'!$A:$A,DK$58,'Расчёт (ТН)'!$AI:$AI)+доп_клиенты!DK23</f>
        <v>0</v>
      </c>
      <c r="DL86" s="106">
        <f>SUMIF('Расчёт (ТН)'!$A:$A,DL$58,'Расчёт (ТН)'!$AI:$AI)+доп_клиенты!DL23</f>
        <v>0</v>
      </c>
      <c r="DM86" s="106">
        <f>SUMIF('Расчёт (ТН)'!$A:$A,DM$58,'Расчёт (ТН)'!$AI:$AI)+доп_клиенты!DM23</f>
        <v>0</v>
      </c>
      <c r="DN86" s="106">
        <f>SUMIF('Расчёт (ТН)'!$A:$A,DN$58,'Расчёт (ТН)'!$AI:$AI)+доп_клиенты!DN23</f>
        <v>0</v>
      </c>
      <c r="DO86" s="106">
        <f>SUMIF('Расчёт (ТН)'!$A:$A,DO$58,'Расчёт (ТН)'!$AI:$AI)+доп_клиенты!DO23</f>
        <v>0</v>
      </c>
      <c r="DP86" s="106">
        <f>SUMIF('Расчёт (ТН)'!$A:$A,DP$58,'Расчёт (ТН)'!$AI:$AI)+доп_клиенты!DP23</f>
        <v>0</v>
      </c>
      <c r="DQ86" s="106">
        <f>SUMIF('Расчёт (ТН)'!$A:$A,DQ$58,'Расчёт (ТН)'!$AI:$AI)+доп_клиенты!DQ23</f>
        <v>0</v>
      </c>
      <c r="DR86" s="106">
        <f>SUMIF('Расчёт (ТН)'!$A:$A,DR$58,'Расчёт (ТН)'!$AI:$AI)+доп_клиенты!DR23</f>
        <v>0</v>
      </c>
    </row>
    <row r="87" spans="1:122">
      <c r="A87" s="105" t="s">
        <v>121</v>
      </c>
      <c r="B87" s="105" t="s">
        <v>111</v>
      </c>
      <c r="C87" s="106" t="e">
        <f>SUMIF('Расчёт (кг)'!$A:$A,C$58,'Расчёт (кг)'!$AM:$AM)+доп_клиенты!C24</f>
        <v>#N/A</v>
      </c>
      <c r="D87" s="106" t="e">
        <f>SUMIF('Расчёт (кг)'!$A:$A,D$58,'Расчёт (кг)'!$AM:$AM)+доп_клиенты!D24</f>
        <v>#N/A</v>
      </c>
      <c r="E87" s="106" t="e">
        <f>SUMIF('Расчёт (кг)'!$A:$A,E$58,'Расчёт (кг)'!$AM:$AM)+доп_клиенты!E24</f>
        <v>#N/A</v>
      </c>
      <c r="F87" s="106" t="e">
        <f>SUMIF('Расчёт (кг)'!$A:$A,F$58,'Расчёт (кг)'!$AM:$AM)+доп_клиенты!F24</f>
        <v>#N/A</v>
      </c>
      <c r="G87" s="106" t="e">
        <f>SUMIF('Расчёт (кг)'!$A:$A,G$58,'Расчёт (кг)'!$AM:$AM)+доп_клиенты!G24</f>
        <v>#N/A</v>
      </c>
      <c r="H87" s="106" t="e">
        <f>SUMIF('Расчёт (кг)'!$A:$A,H$58,'Расчёт (кг)'!$AM:$AM)+доп_клиенты!H24</f>
        <v>#N/A</v>
      </c>
      <c r="I87" s="106" t="e">
        <f>SUMIF('Расчёт (кг)'!$A:$A,I$58,'Расчёт (кг)'!$AM:$AM)+доп_клиенты!I24</f>
        <v>#N/A</v>
      </c>
      <c r="J87" s="106" t="e">
        <f>SUMIF('Расчёт (кг)'!$A:$A,J$58,'Расчёт (кг)'!$AM:$AM)+доп_клиенты!J24</f>
        <v>#N/A</v>
      </c>
      <c r="K87" s="106" t="e">
        <f>SUMIF('Расчёт (кг)'!$A:$A,K$58,'Расчёт (кг)'!$AM:$AM)+доп_клиенты!K24</f>
        <v>#N/A</v>
      </c>
      <c r="L87" s="106" t="e">
        <f>SUMIF('Расчёт (кг)'!$A:$A,L$58,'Расчёт (кг)'!$AM:$AM)+доп_клиенты!L24</f>
        <v>#N/A</v>
      </c>
      <c r="M87" s="106" t="e">
        <f>SUMIF('Расчёт (кг)'!$A:$A,M$58,'Расчёт (кг)'!$AM:$AM)+доп_клиенты!M24</f>
        <v>#N/A</v>
      </c>
      <c r="N87" s="106" t="e">
        <f>SUMIF('Расчёт (кг)'!$A:$A,N$58,'Расчёт (кг)'!$AM:$AM)+доп_клиенты!N24</f>
        <v>#N/A</v>
      </c>
      <c r="O87" s="106" t="e">
        <f>SUMIF('Расчёт (кг)'!$A:$A,O$58,'Расчёт (кг)'!$AM:$AM)+доп_клиенты!O24</f>
        <v>#N/A</v>
      </c>
      <c r="P87" s="106" t="e">
        <f>SUMIF('Расчёт (кг)'!$A:$A,P$58,'Расчёт (кг)'!$AM:$AM)+доп_клиенты!P24</f>
        <v>#N/A</v>
      </c>
      <c r="Q87" s="106" t="e">
        <f>SUMIF('Расчёт (кг)'!$A:$A,Q$58,'Расчёт (кг)'!$AM:$AM)+доп_клиенты!Q24</f>
        <v>#N/A</v>
      </c>
      <c r="R87" s="106" t="e">
        <f>SUMIF('Расчёт (кг)'!$A:$A,R$58,'Расчёт (кг)'!$AM:$AM)+доп_клиенты!R24</f>
        <v>#N/A</v>
      </c>
      <c r="S87" s="106" t="e">
        <f>SUMIF('Расчёт (кг)'!$A:$A,S$58,'Расчёт (кг)'!$AM:$AM)+доп_клиенты!S24</f>
        <v>#N/A</v>
      </c>
      <c r="T87" s="106" t="e">
        <f>SUMIF('Расчёт (кг)'!$A:$A,T$58,'Расчёт (кг)'!$AM:$AM)+доп_клиенты!T24</f>
        <v>#N/A</v>
      </c>
      <c r="U87" s="106" t="e">
        <f>SUMIF('Расчёт (кг)'!$A:$A,U$58,'Расчёт (кг)'!$AM:$AM)+доп_клиенты!U24</f>
        <v>#N/A</v>
      </c>
      <c r="V87" s="106" t="e">
        <f>SUMIF('Расчёт (кг)'!$A:$A,V$58,'Расчёт (кг)'!$AM:$AM)+доп_клиенты!V24</f>
        <v>#N/A</v>
      </c>
      <c r="W87" s="106" t="e">
        <f>SUMIF('Расчёт (кг)'!$A:$A,W$58,'Расчёт (кг)'!$AM:$AM)+доп_клиенты!W24</f>
        <v>#N/A</v>
      </c>
      <c r="X87" s="106" t="e">
        <f>SUMIF('Расчёт (кг)'!$A:$A,X$58,'Расчёт (кг)'!$AM:$AM)+доп_клиенты!X24</f>
        <v>#N/A</v>
      </c>
      <c r="Y87" s="106" t="e">
        <f>SUMIF('Расчёт (кг)'!$A:$A,Y$58,'Расчёт (кг)'!$AM:$AM)+доп_клиенты!Y24</f>
        <v>#N/A</v>
      </c>
      <c r="Z87" s="106" t="e">
        <f>SUMIF('Расчёт (кг)'!$A:$A,Z$58,'Расчёт (кг)'!$AM:$AM)+доп_клиенты!Z24</f>
        <v>#N/A</v>
      </c>
      <c r="AA87" s="106" t="e">
        <f>SUMIF('Расчёт (кг)'!$A:$A,AA$58,'Расчёт (кг)'!$AM:$AM)+доп_клиенты!AA24</f>
        <v>#N/A</v>
      </c>
      <c r="AB87" s="106" t="e">
        <f>SUMIF('Расчёт (кг)'!$A:$A,AB$58,'Расчёт (кг)'!$AM:$AM)+доп_клиенты!AB24</f>
        <v>#N/A</v>
      </c>
      <c r="AC87" s="106" t="e">
        <f>SUMIF('Расчёт (кг)'!$A:$A,AC$58,'Расчёт (кг)'!$AM:$AM)+доп_клиенты!AC24</f>
        <v>#N/A</v>
      </c>
      <c r="AD87" s="106" t="e">
        <f>SUMIF('Расчёт (кг)'!$A:$A,AD$58,'Расчёт (кг)'!$AM:$AM)+доп_клиенты!AD24</f>
        <v>#N/A</v>
      </c>
      <c r="AE87" s="106" t="e">
        <f>SUMIF('Расчёт (кг)'!$A:$A,AE$58,'Расчёт (кг)'!$AM:$AM)+доп_клиенты!AE24</f>
        <v>#N/A</v>
      </c>
      <c r="AF87" s="106" t="e">
        <f>SUMIF('Расчёт (кг)'!$A:$A,AF$58,'Расчёт (кг)'!$AM:$AM)+доп_клиенты!AF24</f>
        <v>#N/A</v>
      </c>
      <c r="AG87" s="106" t="e">
        <f>SUMIF('Расчёт (кг)'!$A:$A,AG$58,'Расчёт (кг)'!$AM:$AM)+доп_клиенты!AG24</f>
        <v>#N/A</v>
      </c>
      <c r="AH87" s="106" t="e">
        <f>SUMIF('Расчёт (кг)'!$A:$A,AH$58,'Расчёт (кг)'!$AM:$AM)+доп_клиенты!AH24</f>
        <v>#N/A</v>
      </c>
      <c r="AI87" s="106" t="e">
        <f>SUMIF('Расчёт (кг)'!$A:$A,AI$58,'Расчёт (кг)'!$AM:$AM)+доп_клиенты!AI24</f>
        <v>#N/A</v>
      </c>
      <c r="AJ87" s="106" t="e">
        <f>SUMIF('Расчёт (кг)'!$A:$A,AJ$58,'Расчёт (кг)'!$AM:$AM)+доп_клиенты!AJ24</f>
        <v>#N/A</v>
      </c>
      <c r="AK87" s="106" t="e">
        <f>SUMIF('Расчёт (кг)'!$A:$A,AK$58,'Расчёт (кг)'!$AM:$AM)+доп_клиенты!AK24</f>
        <v>#N/A</v>
      </c>
      <c r="AL87" s="106" t="e">
        <f>SUMIF('Расчёт (кг)'!$A:$A,AL$58,'Расчёт (кг)'!$AM:$AM)+доп_клиенты!AL24</f>
        <v>#N/A</v>
      </c>
      <c r="AM87" s="106">
        <f>SUMIF('Расчёт (кг)'!$A:$A,AM$58,'Расчёт (кг)'!$AM:$AM)+доп_клиенты!AM24</f>
        <v>0</v>
      </c>
      <c r="AN87" s="106">
        <f>SUMIF('Расчёт (кг)'!$A:$A,AN$58,'Расчёт (кг)'!$AM:$AM)+доп_клиенты!AN24</f>
        <v>0</v>
      </c>
      <c r="AO87" s="106">
        <f>SUMIF('Расчёт (кг)'!$A:$A,AO$58,'Расчёт (кг)'!$AM:$AM)+доп_клиенты!AO24</f>
        <v>0</v>
      </c>
      <c r="AP87" s="106">
        <f>SUMIF('Расчёт (кг)'!$A:$A,AP$58,'Расчёт (кг)'!$AM:$AM)+доп_клиенты!AP24</f>
        <v>0</v>
      </c>
      <c r="AQ87" s="106">
        <f>SUMIF('Расчёт (кг)'!$A:$A,AQ$58,'Расчёт (кг)'!$AM:$AM)+доп_клиенты!AQ24</f>
        <v>0</v>
      </c>
      <c r="AR87" s="106">
        <f>SUMIF('Расчёт (кг)'!$A:$A,AR$58,'Расчёт (кг)'!$AM:$AM)+доп_клиенты!AR24</f>
        <v>0</v>
      </c>
      <c r="AS87" s="106">
        <f>SUMIF('Расчёт (кг)'!$A:$A,AS$58,'Расчёт (кг)'!$AM:$AM)+доп_клиенты!AS24</f>
        <v>0</v>
      </c>
      <c r="AT87" s="106">
        <f>SUMIF('Расчёт (кг)'!$A:$A,AT$58,'Расчёт (кг)'!$AM:$AM)+доп_клиенты!AT24</f>
        <v>0</v>
      </c>
      <c r="AU87" s="106">
        <f>SUMIF('Расчёт (кг)'!$A:$A,AU$58,'Расчёт (кг)'!$AM:$AM)+доп_клиенты!AU24</f>
        <v>0</v>
      </c>
      <c r="AV87" s="106">
        <f>SUMIF('Расчёт (кг)'!$A:$A,AV$58,'Расчёт (кг)'!$AM:$AM)+доп_клиенты!AV24</f>
        <v>0</v>
      </c>
      <c r="AW87" s="106">
        <f>SUMIF('Расчёт (кг)'!$A:$A,AW$58,'Расчёт (кг)'!$AM:$AM)+доп_клиенты!AW24</f>
        <v>0</v>
      </c>
      <c r="AX87" s="106">
        <f>SUMIF('Расчёт (кг)'!$A:$A,AX$58,'Расчёт (кг)'!$AM:$AM)+доп_клиенты!AX24</f>
        <v>0</v>
      </c>
      <c r="AY87" s="106">
        <f>SUMIF('Расчёт (кг)'!$A:$A,AY$58,'Расчёт (кг)'!$AM:$AM)+доп_клиенты!AY24</f>
        <v>0</v>
      </c>
      <c r="AZ87" s="106">
        <f>SUMIF('Расчёт (кг)'!$A:$A,AZ$58,'Расчёт (кг)'!$AM:$AM)+доп_клиенты!AZ24</f>
        <v>0</v>
      </c>
      <c r="BA87" s="106">
        <f>SUMIF('Расчёт (кг)'!$A:$A,BA$58,'Расчёт (кг)'!$AM:$AM)+доп_клиенты!BA24</f>
        <v>0</v>
      </c>
      <c r="BB87" s="106">
        <f>SUMIF('Расчёт (кг)'!$A:$A,BB$58,'Расчёт (кг)'!$AM:$AM)+доп_клиенты!BB24</f>
        <v>0</v>
      </c>
      <c r="BC87" s="106">
        <f>SUMIF('Расчёт (кг)'!$A:$A,BC$58,'Расчёт (кг)'!$AM:$AM)+доп_клиенты!BC24</f>
        <v>0</v>
      </c>
      <c r="BD87" s="106">
        <f>SUMIF('Расчёт (кг)'!$A:$A,BD$58,'Расчёт (кг)'!$AM:$AM)+доп_клиенты!BD24</f>
        <v>0</v>
      </c>
      <c r="BE87" s="106">
        <f>SUMIF('Расчёт (кг)'!$A:$A,BE$58,'Расчёт (кг)'!$AM:$AM)+доп_клиенты!BE24</f>
        <v>0</v>
      </c>
      <c r="BF87" s="106">
        <f>SUMIF('Расчёт (кг)'!$A:$A,BF$58,'Расчёт (кг)'!$AM:$AM)+доп_клиенты!BF24</f>
        <v>0</v>
      </c>
      <c r="BG87" s="106">
        <f>SUMIF('Расчёт (кг)'!$A:$A,BG$58,'Расчёт (кг)'!$AM:$AM)+доп_клиенты!BG24</f>
        <v>0</v>
      </c>
      <c r="BH87" s="106">
        <f>SUMIF('Расчёт (кг)'!$A:$A,BH$58,'Расчёт (кг)'!$AM:$AM)+доп_клиенты!BH24</f>
        <v>0</v>
      </c>
      <c r="BI87" s="106">
        <f>SUMIF('Расчёт (кг)'!$A:$A,BI$58,'Расчёт (кг)'!$AM:$AM)+доп_клиенты!BI24</f>
        <v>0</v>
      </c>
      <c r="BJ87" s="106">
        <f>SUMIF('Расчёт (кг)'!$A:$A,BJ$58,'Расчёт (кг)'!$AM:$AM)+доп_клиенты!BJ24</f>
        <v>0</v>
      </c>
      <c r="BK87" s="106">
        <f>SUMIF('Расчёт (кг)'!$A:$A,BK$58,'Расчёт (кг)'!$AM:$AM)+доп_клиенты!BK24</f>
        <v>0</v>
      </c>
      <c r="BL87" s="106">
        <f>SUMIF('Расчёт (кг)'!$A:$A,BL$58,'Расчёт (кг)'!$AM:$AM)+доп_клиенты!BL24</f>
        <v>0</v>
      </c>
      <c r="BM87" s="106">
        <f>SUMIF('Расчёт (кг)'!$A:$A,BM$58,'Расчёт (кг)'!$AM:$AM)+доп_клиенты!BM24</f>
        <v>0</v>
      </c>
      <c r="BN87" s="106">
        <f>SUMIF('Расчёт (кг)'!$A:$A,BN$58,'Расчёт (кг)'!$AM:$AM)+доп_клиенты!BN24</f>
        <v>0</v>
      </c>
      <c r="BO87" s="106">
        <f>SUMIF('Расчёт (кг)'!$A:$A,BO$58,'Расчёт (кг)'!$AM:$AM)+доп_клиенты!BO24</f>
        <v>0</v>
      </c>
      <c r="BP87" s="106">
        <f>SUMIF('Расчёт (кг)'!$A:$A,BP$58,'Расчёт (кг)'!$AM:$AM)+доп_клиенты!BP24</f>
        <v>0</v>
      </c>
      <c r="BQ87" s="106">
        <f>SUMIF('Расчёт (кг)'!$A:$A,BQ$58,'Расчёт (кг)'!$AM:$AM)+доп_клиенты!BQ24</f>
        <v>0</v>
      </c>
      <c r="BR87" s="106">
        <f>SUMIF('Расчёт (кг)'!$A:$A,BR$58,'Расчёт (кг)'!$AM:$AM)+доп_клиенты!BR24</f>
        <v>0</v>
      </c>
      <c r="BS87" s="106">
        <f>SUMIF('Расчёт (кг)'!$A:$A,BS$58,'Расчёт (кг)'!$AM:$AM)+доп_клиенты!BS24</f>
        <v>0</v>
      </c>
      <c r="BT87" s="106">
        <f>SUMIF('Расчёт (кг)'!$A:$A,BT$58,'Расчёт (кг)'!$AM:$AM)+доп_клиенты!BT24</f>
        <v>0</v>
      </c>
      <c r="BU87" s="106">
        <f>SUMIF('Расчёт (кг)'!$A:$A,BU$58,'Расчёт (кг)'!$AM:$AM)+доп_клиенты!BU24</f>
        <v>0</v>
      </c>
      <c r="BV87" s="106">
        <f>SUMIF('Расчёт (кг)'!$A:$A,BV$58,'Расчёт (кг)'!$AM:$AM)+доп_клиенты!BV24</f>
        <v>0</v>
      </c>
      <c r="BW87" s="106">
        <f>SUMIF('Расчёт (кг)'!$A:$A,BW$58,'Расчёт (кг)'!$AM:$AM)+доп_клиенты!BW24</f>
        <v>0</v>
      </c>
      <c r="BX87" s="106">
        <f>SUMIF('Расчёт (кг)'!$A:$A,BX$58,'Расчёт (кг)'!$AM:$AM)+доп_клиенты!BX24</f>
        <v>0</v>
      </c>
      <c r="BY87" s="106">
        <f>SUMIF('Расчёт (кг)'!$A:$A,BY$58,'Расчёт (кг)'!$AM:$AM)+доп_клиенты!BY24</f>
        <v>0</v>
      </c>
      <c r="BZ87" s="106">
        <f>SUMIF('Расчёт (кг)'!$A:$A,BZ$58,'Расчёт (кг)'!$AM:$AM)+доп_клиенты!BZ24</f>
        <v>0</v>
      </c>
      <c r="CA87" s="106">
        <f>SUMIF('Расчёт (кг)'!$A:$A,CA$58,'Расчёт (кг)'!$AM:$AM)+доп_клиенты!CA24</f>
        <v>0</v>
      </c>
      <c r="CB87" s="106">
        <f>SUMIF('Расчёт (кг)'!$A:$A,CB$58,'Расчёт (кг)'!$AM:$AM)+доп_клиенты!CB24</f>
        <v>0</v>
      </c>
      <c r="CC87" s="106">
        <f>SUMIF('Расчёт (кг)'!$A:$A,CC$58,'Расчёт (кг)'!$AM:$AM)+доп_клиенты!CC24</f>
        <v>0</v>
      </c>
      <c r="CD87" s="106">
        <f>SUMIF('Расчёт (кг)'!$A:$A,CD$58,'Расчёт (кг)'!$AM:$AM)+доп_клиенты!CD24</f>
        <v>0</v>
      </c>
      <c r="CE87" s="106">
        <f>SUMIF('Расчёт (кг)'!$A:$A,CE$58,'Расчёт (кг)'!$AM:$AM)+доп_клиенты!CE24</f>
        <v>0</v>
      </c>
      <c r="CF87" s="106">
        <f>SUMIF('Расчёт (кг)'!$A:$A,CF$58,'Расчёт (кг)'!$AM:$AM)+доп_клиенты!CF24</f>
        <v>0</v>
      </c>
      <c r="CG87" s="106">
        <f>SUMIF('Расчёт (кг)'!$A:$A,CG$58,'Расчёт (кг)'!$AM:$AM)+доп_клиенты!CG24</f>
        <v>0</v>
      </c>
      <c r="CH87" s="106">
        <f>SUMIF('Расчёт (кг)'!$A:$A,CH$58,'Расчёт (кг)'!$AM:$AM)+доп_клиенты!CH24</f>
        <v>0</v>
      </c>
      <c r="CI87" s="106">
        <f>SUMIF('Расчёт (кг)'!$A:$A,CI$58,'Расчёт (кг)'!$AM:$AM)+доп_клиенты!CI24</f>
        <v>0</v>
      </c>
      <c r="CJ87" s="106">
        <f>SUMIF('Расчёт (кг)'!$A:$A,CJ$58,'Расчёт (кг)'!$AM:$AM)+доп_клиенты!CJ24</f>
        <v>0</v>
      </c>
      <c r="CK87" s="106">
        <f>SUMIF('Расчёт (кг)'!$A:$A,CK$58,'Расчёт (кг)'!$AM:$AM)+доп_клиенты!CK24</f>
        <v>0</v>
      </c>
      <c r="CL87" s="106">
        <f>SUMIF('Расчёт (кг)'!$A:$A,CL$58,'Расчёт (кг)'!$AM:$AM)+доп_клиенты!CL24</f>
        <v>0</v>
      </c>
      <c r="CM87" s="106">
        <f>SUMIF('Расчёт (кг)'!$A:$A,CM$58,'Расчёт (кг)'!$AM:$AM)+доп_клиенты!CM24</f>
        <v>0</v>
      </c>
      <c r="CN87" s="106">
        <f>SUMIF('Расчёт (кг)'!$A:$A,CN$58,'Расчёт (кг)'!$AM:$AM)+доп_клиенты!CN24</f>
        <v>0</v>
      </c>
      <c r="CO87" s="106">
        <f>SUMIF('Расчёт (кг)'!$A:$A,CO$58,'Расчёт (кг)'!$AM:$AM)+доп_клиенты!CO24</f>
        <v>0</v>
      </c>
      <c r="CP87" s="106">
        <f>SUMIF('Расчёт (кг)'!$A:$A,CP$58,'Расчёт (кг)'!$AM:$AM)+доп_клиенты!CP24</f>
        <v>0</v>
      </c>
      <c r="CQ87" s="106">
        <f>SUMIF('Расчёт (кг)'!$A:$A,CQ$58,'Расчёт (кг)'!$AM:$AM)+доп_клиенты!CQ24</f>
        <v>0</v>
      </c>
      <c r="CR87" s="106">
        <f>SUMIF('Расчёт (кг)'!$A:$A,CR$58,'Расчёт (кг)'!$AM:$AM)+доп_клиенты!CR24</f>
        <v>0</v>
      </c>
      <c r="CS87" s="106">
        <f>SUMIF('Расчёт (кг)'!$A:$A,CS$58,'Расчёт (кг)'!$AM:$AM)+доп_клиенты!CS24</f>
        <v>0</v>
      </c>
      <c r="CT87" s="106">
        <f>SUMIF('Расчёт (кг)'!$A:$A,CT$58,'Расчёт (кг)'!$AM:$AM)+доп_клиенты!CT24</f>
        <v>0</v>
      </c>
      <c r="CU87" s="106">
        <f>SUMIF('Расчёт (кг)'!$A:$A,CU$58,'Расчёт (кг)'!$AM:$AM)+доп_клиенты!CU24</f>
        <v>0</v>
      </c>
      <c r="CV87" s="106">
        <f>SUMIF('Расчёт (кг)'!$A:$A,CV$58,'Расчёт (кг)'!$AM:$AM)+доп_клиенты!CV24</f>
        <v>0</v>
      </c>
      <c r="CW87" s="106">
        <f>SUMIF('Расчёт (кг)'!$A:$A,CW$58,'Расчёт (кг)'!$AM:$AM)+доп_клиенты!CW24</f>
        <v>0</v>
      </c>
      <c r="CX87" s="106">
        <f>SUMIF('Расчёт (кг)'!$A:$A,CX$58,'Расчёт (кг)'!$AM:$AM)+доп_клиенты!CX24</f>
        <v>0</v>
      </c>
      <c r="CY87" s="106">
        <f>SUMIF('Расчёт (кг)'!$A:$A,CY$58,'Расчёт (кг)'!$AM:$AM)+доп_клиенты!CY24</f>
        <v>0</v>
      </c>
      <c r="CZ87" s="106">
        <f>SUMIF('Расчёт (кг)'!$A:$A,CZ$58,'Расчёт (кг)'!$AM:$AM)+доп_клиенты!CZ24</f>
        <v>0</v>
      </c>
      <c r="DA87" s="106">
        <f>SUMIF('Расчёт (кг)'!$A:$A,DA$58,'Расчёт (кг)'!$AM:$AM)+доп_клиенты!DA24</f>
        <v>0</v>
      </c>
      <c r="DB87" s="106">
        <f>SUMIF('Расчёт (кг)'!$A:$A,DB$58,'Расчёт (кг)'!$AM:$AM)+доп_клиенты!DB24</f>
        <v>0</v>
      </c>
      <c r="DC87" s="106">
        <f>SUMIF('Расчёт (кг)'!$A:$A,DC$58,'Расчёт (кг)'!$AM:$AM)+доп_клиенты!DC24</f>
        <v>0</v>
      </c>
      <c r="DD87" s="106">
        <f>SUMIF('Расчёт (кг)'!$A:$A,DD$58,'Расчёт (кг)'!$AM:$AM)+доп_клиенты!DD24</f>
        <v>0</v>
      </c>
      <c r="DE87" s="106">
        <f>SUMIF('Расчёт (кг)'!$A:$A,DE$58,'Расчёт (кг)'!$AM:$AM)+доп_клиенты!DE24</f>
        <v>0</v>
      </c>
      <c r="DF87" s="106">
        <f>SUMIF('Расчёт (кг)'!$A:$A,DF$58,'Расчёт (кг)'!$AM:$AM)+доп_клиенты!DF24</f>
        <v>0</v>
      </c>
      <c r="DG87" s="106">
        <f>SUMIF('Расчёт (кг)'!$A:$A,DG$58,'Расчёт (кг)'!$AM:$AM)+доп_клиенты!DG24</f>
        <v>0</v>
      </c>
      <c r="DH87" s="106">
        <f>SUMIF('Расчёт (кг)'!$A:$A,DH$58,'Расчёт (кг)'!$AM:$AM)+доп_клиенты!DH24</f>
        <v>0</v>
      </c>
      <c r="DI87" s="106">
        <f>SUMIF('Расчёт (кг)'!$A:$A,DI$58,'Расчёт (кг)'!$AM:$AM)+доп_клиенты!DI24</f>
        <v>0</v>
      </c>
      <c r="DJ87" s="106">
        <f>SUMIF('Расчёт (кг)'!$A:$A,DJ$58,'Расчёт (кг)'!$AM:$AM)+доп_клиенты!DJ24</f>
        <v>0</v>
      </c>
      <c r="DK87" s="106">
        <f>SUMIF('Расчёт (кг)'!$A:$A,DK$58,'Расчёт (кг)'!$AM:$AM)+доп_клиенты!DK24</f>
        <v>0</v>
      </c>
      <c r="DL87" s="106">
        <f>SUMIF('Расчёт (кг)'!$A:$A,DL$58,'Расчёт (кг)'!$AM:$AM)+доп_клиенты!DL24</f>
        <v>0</v>
      </c>
      <c r="DM87" s="106">
        <f>SUMIF('Расчёт (кг)'!$A:$A,DM$58,'Расчёт (кг)'!$AM:$AM)+доп_клиенты!DM24</f>
        <v>0</v>
      </c>
      <c r="DN87" s="106">
        <f>SUMIF('Расчёт (кг)'!$A:$A,DN$58,'Расчёт (кг)'!$AM:$AM)+доп_клиенты!DN24</f>
        <v>0</v>
      </c>
      <c r="DO87" s="106">
        <f>SUMIF('Расчёт (кг)'!$A:$A,DO$58,'Расчёт (кг)'!$AM:$AM)+доп_клиенты!DO24</f>
        <v>0</v>
      </c>
      <c r="DP87" s="106">
        <f>SUMIF('Расчёт (кг)'!$A:$A,DP$58,'Расчёт (кг)'!$AM:$AM)+доп_клиенты!DP24</f>
        <v>0</v>
      </c>
      <c r="DQ87" s="106">
        <f>SUMIF('Расчёт (кг)'!$A:$A,DQ$58,'Расчёт (кг)'!$AM:$AM)+доп_клиенты!DQ24</f>
        <v>0</v>
      </c>
      <c r="DR87" s="106">
        <f>SUMIF('Расчёт (кг)'!$A:$A,DR$58,'Расчёт (кг)'!$AM:$AM)+доп_клиенты!DR24</f>
        <v>0</v>
      </c>
    </row>
    <row r="88" spans="1:122">
      <c r="A88" s="105" t="s">
        <v>121</v>
      </c>
      <c r="B88" s="105" t="s">
        <v>112</v>
      </c>
      <c r="C88" s="106" t="e">
        <f>INDEX(Тарифы!$1:$1048576,MATCH($A88,Тарифы!$A:$A,0),MATCH(VLOOKUP(C$58,'Расчёт (кг)'!$A:$C,3,0),Тарифы!$2:$2,0))*C87</f>
        <v>#N/A</v>
      </c>
      <c r="D88" s="106" t="e">
        <f>INDEX(Тарифы!$1:$1048576,MATCH($A88,Тарифы!$A:$A,0),MATCH(VLOOKUP(D$58,'Расчёт (кг)'!$A:$C,3,0),Тарифы!$2:$2,0))*D87</f>
        <v>#N/A</v>
      </c>
      <c r="E88" s="106" t="e">
        <f>INDEX(Тарифы!$1:$1048576,MATCH($A88,Тарифы!$A:$A,0),MATCH(VLOOKUP(E$58,'Расчёт (кг)'!$A:$C,3,0),Тарифы!$2:$2,0))*E87</f>
        <v>#N/A</v>
      </c>
      <c r="F88" s="106" t="e">
        <f>INDEX(Тарифы!$1:$1048576,MATCH($A88,Тарифы!$A:$A,0),MATCH(VLOOKUP(F$58,'Расчёт (кг)'!$A:$C,3,0),Тарифы!$2:$2,0))*F87</f>
        <v>#N/A</v>
      </c>
      <c r="G88" s="106" t="e">
        <f>INDEX(Тарифы!$1:$1048576,MATCH($A88,Тарифы!$A:$A,0),MATCH(VLOOKUP(G$58,'Расчёт (кг)'!$A:$C,3,0),Тарифы!$2:$2,0))*G87</f>
        <v>#N/A</v>
      </c>
      <c r="H88" s="106" t="e">
        <f>INDEX(Тарифы!$1:$1048576,MATCH($A88,Тарифы!$A:$A,0),MATCH(VLOOKUP(H$58,'Расчёт (кг)'!$A:$C,3,0),Тарифы!$2:$2,0))*H87</f>
        <v>#N/A</v>
      </c>
      <c r="I88" s="106" t="e">
        <f>INDEX(Тарифы!$1:$1048576,MATCH($A88,Тарифы!$A:$A,0),MATCH(VLOOKUP(I$58,'Расчёт (кг)'!$A:$C,3,0),Тарифы!$2:$2,0))*I87</f>
        <v>#N/A</v>
      </c>
      <c r="J88" s="106" t="e">
        <f>INDEX(Тарифы!$1:$1048576,MATCH($A88,Тарифы!$A:$A,0),MATCH(VLOOKUP(J$58,'Расчёт (кг)'!$A:$C,3,0),Тарифы!$2:$2,0))*J87</f>
        <v>#N/A</v>
      </c>
      <c r="K88" s="106" t="e">
        <f>INDEX(Тарифы!$1:$1048576,MATCH($A88,Тарифы!$A:$A,0),MATCH(VLOOKUP(K$58,'Расчёт (кг)'!$A:$C,3,0),Тарифы!$2:$2,0))*K87</f>
        <v>#N/A</v>
      </c>
      <c r="L88" s="106" t="e">
        <f>INDEX(Тарифы!$1:$1048576,MATCH($A88,Тарифы!$A:$A,0),MATCH(VLOOKUP(L$58,'Расчёт (кг)'!$A:$C,3,0),Тарифы!$2:$2,0))*L87</f>
        <v>#N/A</v>
      </c>
      <c r="M88" s="106" t="e">
        <f>INDEX(Тарифы!$1:$1048576,MATCH($A88,Тарифы!$A:$A,0),MATCH(VLOOKUP(M$58,'Расчёт (кг)'!$A:$C,3,0),Тарифы!$2:$2,0))*M87</f>
        <v>#N/A</v>
      </c>
      <c r="N88" s="106" t="e">
        <f>INDEX(Тарифы!$1:$1048576,MATCH($A88,Тарифы!$A:$A,0),MATCH(VLOOKUP(N$58,'Расчёт (кг)'!$A:$C,3,0),Тарифы!$2:$2,0))*N87</f>
        <v>#N/A</v>
      </c>
      <c r="O88" s="106" t="e">
        <f>INDEX(Тарифы!$1:$1048576,MATCH($A88,Тарифы!$A:$A,0),MATCH(VLOOKUP(O$58,'Расчёт (кг)'!$A:$C,3,0),Тарифы!$2:$2,0))*O87</f>
        <v>#N/A</v>
      </c>
      <c r="P88" s="106" t="e">
        <f>INDEX(Тарифы!$1:$1048576,MATCH($A88,Тарифы!$A:$A,0),MATCH(VLOOKUP(P$58,'Расчёт (кг)'!$A:$C,3,0),Тарифы!$2:$2,0))*P87</f>
        <v>#N/A</v>
      </c>
      <c r="Q88" s="106" t="e">
        <f>INDEX(Тарифы!$1:$1048576,MATCH($A88,Тарифы!$A:$A,0),MATCH(VLOOKUP(Q$58,'Расчёт (кг)'!$A:$C,3,0),Тарифы!$2:$2,0))*Q87</f>
        <v>#N/A</v>
      </c>
      <c r="R88" s="106" t="e">
        <f>INDEX(Тарифы!$1:$1048576,MATCH($A88,Тарифы!$A:$A,0),MATCH(VLOOKUP(R$58,'Расчёт (кг)'!$A:$C,3,0),Тарифы!$2:$2,0))*R87</f>
        <v>#N/A</v>
      </c>
      <c r="S88" s="106" t="e">
        <f>INDEX(Тарифы!$1:$1048576,MATCH($A88,Тарифы!$A:$A,0),MATCH(VLOOKUP(S$58,'Расчёт (кг)'!$A:$C,3,0),Тарифы!$2:$2,0))*S87</f>
        <v>#N/A</v>
      </c>
      <c r="T88" s="106" t="e">
        <f>INDEX(Тарифы!$1:$1048576,MATCH($A88,Тарифы!$A:$A,0),MATCH(VLOOKUP(T$58,'Расчёт (кг)'!$A:$C,3,0),Тарифы!$2:$2,0))*T87</f>
        <v>#N/A</v>
      </c>
      <c r="U88" s="106" t="e">
        <f>INDEX(Тарифы!$1:$1048576,MATCH($A88,Тарифы!$A:$A,0),MATCH(VLOOKUP(U$58,'Расчёт (кг)'!$A:$C,3,0),Тарифы!$2:$2,0))*U87</f>
        <v>#N/A</v>
      </c>
      <c r="V88" s="106" t="e">
        <f>INDEX(Тарифы!$1:$1048576,MATCH($A88,Тарифы!$A:$A,0),MATCH(VLOOKUP(V$58,'Расчёт (кг)'!$A:$C,3,0),Тарифы!$2:$2,0))*V87</f>
        <v>#N/A</v>
      </c>
      <c r="W88" s="106" t="e">
        <f>INDEX(Тарифы!$1:$1048576,MATCH($A88,Тарифы!$A:$A,0),MATCH(VLOOKUP(W$58,'Расчёт (кг)'!$A:$C,3,0),Тарифы!$2:$2,0))*W87</f>
        <v>#N/A</v>
      </c>
      <c r="X88" s="106" t="e">
        <f>INDEX(Тарифы!$1:$1048576,MATCH($A88,Тарифы!$A:$A,0),MATCH(VLOOKUP(X$58,'Расчёт (кг)'!$A:$C,3,0),Тарифы!$2:$2,0))*X87</f>
        <v>#N/A</v>
      </c>
      <c r="Y88" s="106" t="e">
        <f>INDEX(Тарифы!$1:$1048576,MATCH($A88,Тарифы!$A:$A,0),MATCH(VLOOKUP(Y$58,'Расчёт (кг)'!$A:$C,3,0),Тарифы!$2:$2,0))*Y87</f>
        <v>#N/A</v>
      </c>
      <c r="Z88" s="106" t="e">
        <f>INDEX(Тарифы!$1:$1048576,MATCH($A88,Тарифы!$A:$A,0),MATCH(VLOOKUP(Z$58,'Расчёт (кг)'!$A:$C,3,0),Тарифы!$2:$2,0))*Z87</f>
        <v>#N/A</v>
      </c>
      <c r="AA88" s="106" t="e">
        <f>INDEX(Тарифы!$1:$1048576,MATCH($A88,Тарифы!$A:$A,0),MATCH(VLOOKUP(AA$58,'Расчёт (кг)'!$A:$C,3,0),Тарифы!$2:$2,0))*AA87</f>
        <v>#N/A</v>
      </c>
      <c r="AB88" s="106" t="e">
        <f>INDEX(Тарифы!$1:$1048576,MATCH($A88,Тарифы!$A:$A,0),MATCH(VLOOKUP(AB$58,'Расчёт (кг)'!$A:$C,3,0),Тарифы!$2:$2,0))*AB87</f>
        <v>#N/A</v>
      </c>
      <c r="AC88" s="106" t="e">
        <f>INDEX(Тарифы!$1:$1048576,MATCH($A88,Тарифы!$A:$A,0),MATCH(VLOOKUP(AC$58,'Расчёт (кг)'!$A:$C,3,0),Тарифы!$2:$2,0))*AC87</f>
        <v>#N/A</v>
      </c>
      <c r="AD88" s="106" t="e">
        <f>INDEX(Тарифы!$1:$1048576,MATCH($A88,Тарифы!$A:$A,0),MATCH(VLOOKUP(AD$58,'Расчёт (кг)'!$A:$C,3,0),Тарифы!$2:$2,0))*AD87</f>
        <v>#N/A</v>
      </c>
      <c r="AE88" s="106" t="e">
        <f>INDEX(Тарифы!$1:$1048576,MATCH($A88,Тарифы!$A:$A,0),MATCH(VLOOKUP(AE$58,'Расчёт (кг)'!$A:$C,3,0),Тарифы!$2:$2,0))*AE87</f>
        <v>#N/A</v>
      </c>
      <c r="AF88" s="106" t="e">
        <f>INDEX(Тарифы!$1:$1048576,MATCH($A88,Тарифы!$A:$A,0),MATCH(VLOOKUP(AF$58,'Расчёт (кг)'!$A:$C,3,0),Тарифы!$2:$2,0))*AF87</f>
        <v>#N/A</v>
      </c>
      <c r="AG88" s="106" t="e">
        <f>INDEX(Тарифы!$1:$1048576,MATCH($A88,Тарифы!$A:$A,0),MATCH(VLOOKUP(AG$58,'Расчёт (кг)'!$A:$C,3,0),Тарифы!$2:$2,0))*AG87</f>
        <v>#N/A</v>
      </c>
      <c r="AH88" s="106" t="e">
        <f>INDEX(Тарифы!$1:$1048576,MATCH($A88,Тарифы!$A:$A,0),MATCH(VLOOKUP(AH$58,'Расчёт (кг)'!$A:$C,3,0),Тарифы!$2:$2,0))*AH87</f>
        <v>#N/A</v>
      </c>
      <c r="AI88" s="106" t="e">
        <f>INDEX(Тарифы!$1:$1048576,MATCH($A88,Тарифы!$A:$A,0),MATCH(VLOOKUP(AI$58,'Расчёт (кг)'!$A:$C,3,0),Тарифы!$2:$2,0))*AI87</f>
        <v>#N/A</v>
      </c>
      <c r="AJ88" s="106" t="e">
        <f>INDEX(Тарифы!$1:$1048576,MATCH($A88,Тарифы!$A:$A,0),MATCH(VLOOKUP(AJ$58,'Расчёт (кг)'!$A:$C,3,0),Тарифы!$2:$2,0))*AJ87</f>
        <v>#N/A</v>
      </c>
      <c r="AK88" s="106" t="e">
        <f>INDEX(Тарифы!$1:$1048576,MATCH($A88,Тарифы!$A:$A,0),MATCH(VLOOKUP(AK$58,'Расчёт (кг)'!$A:$C,3,0),Тарифы!$2:$2,0))*AK87</f>
        <v>#N/A</v>
      </c>
      <c r="AL88" s="106" t="e">
        <f>INDEX(Тарифы!$1:$1048576,MATCH($A88,Тарифы!$A:$A,0),MATCH(VLOOKUP(AL$58,'Расчёт (кг)'!$A:$C,3,0),Тарифы!$2:$2,0))*AL87</f>
        <v>#N/A</v>
      </c>
      <c r="AM88" s="106" t="e">
        <f>INDEX(Тарифы!$1:$1048576,MATCH($A88,Тарифы!$A:$A,0),MATCH(VLOOKUP(AM$58,'Расчёт (кг)'!$A:$C,3,0),Тарифы!$2:$2,0))*AM87</f>
        <v>#N/A</v>
      </c>
      <c r="AN88" s="106" t="e">
        <f>INDEX(Тарифы!$1:$1048576,MATCH($A88,Тарифы!$A:$A,0),MATCH(VLOOKUP(AN$58,'Расчёт (кг)'!$A:$C,3,0),Тарифы!$2:$2,0))*AN87</f>
        <v>#N/A</v>
      </c>
      <c r="AO88" s="106" t="e">
        <f>INDEX(Тарифы!$1:$1048576,MATCH($A88,Тарифы!$A:$A,0),MATCH(VLOOKUP(AO$58,'Расчёт (кг)'!$A:$C,3,0),Тарифы!$2:$2,0))*AO87</f>
        <v>#N/A</v>
      </c>
      <c r="AP88" s="106" t="e">
        <f>INDEX(Тарифы!$1:$1048576,MATCH($A88,Тарифы!$A:$A,0),MATCH(VLOOKUP(AP$58,'Расчёт (кг)'!$A:$C,3,0),Тарифы!$2:$2,0))*AP87</f>
        <v>#N/A</v>
      </c>
      <c r="AQ88" s="106" t="e">
        <f>INDEX(Тарифы!$1:$1048576,MATCH($A88,Тарифы!$A:$A,0),MATCH(VLOOKUP(AQ$58,'Расчёт (кг)'!$A:$C,3,0),Тарифы!$2:$2,0))*AQ87</f>
        <v>#N/A</v>
      </c>
      <c r="AR88" s="106" t="e">
        <f>INDEX(Тарифы!$1:$1048576,MATCH($A88,Тарифы!$A:$A,0),MATCH(VLOOKUP(AR$58,'Расчёт (кг)'!$A:$C,3,0),Тарифы!$2:$2,0))*AR87</f>
        <v>#N/A</v>
      </c>
      <c r="AS88" s="106" t="e">
        <f>INDEX(Тарифы!$1:$1048576,MATCH($A88,Тарифы!$A:$A,0),MATCH(VLOOKUP(AS$58,'Расчёт (кг)'!$A:$C,3,0),Тарифы!$2:$2,0))*AS87</f>
        <v>#N/A</v>
      </c>
      <c r="AT88" s="106" t="e">
        <f>INDEX(Тарифы!$1:$1048576,MATCH($A88,Тарифы!$A:$A,0),MATCH(VLOOKUP(AT$58,'Расчёт (кг)'!$A:$C,3,0),Тарифы!$2:$2,0))*AT87</f>
        <v>#N/A</v>
      </c>
      <c r="AU88" s="106" t="e">
        <f>INDEX(Тарифы!$1:$1048576,MATCH($A88,Тарифы!$A:$A,0),MATCH(VLOOKUP(AU$58,'Расчёт (кг)'!$A:$C,3,0),Тарифы!$2:$2,0))*AU87</f>
        <v>#N/A</v>
      </c>
      <c r="AV88" s="106" t="e">
        <f>INDEX(Тарифы!$1:$1048576,MATCH($A88,Тарифы!$A:$A,0),MATCH(VLOOKUP(AV$58,'Расчёт (кг)'!$A:$C,3,0),Тарифы!$2:$2,0))*AV87</f>
        <v>#N/A</v>
      </c>
      <c r="AW88" s="106" t="e">
        <f>INDEX(Тарифы!$1:$1048576,MATCH($A88,Тарифы!$A:$A,0),MATCH(VLOOKUP(AW$58,'Расчёт (кг)'!$A:$C,3,0),Тарифы!$2:$2,0))*AW87</f>
        <v>#N/A</v>
      </c>
      <c r="AX88" s="106" t="e">
        <f>INDEX(Тарифы!$1:$1048576,MATCH($A88,Тарифы!$A:$A,0),MATCH(VLOOKUP(AX$58,'Расчёт (кг)'!$A:$C,3,0),Тарифы!$2:$2,0))*AX87</f>
        <v>#N/A</v>
      </c>
      <c r="AY88" s="106" t="e">
        <f>INDEX(Тарифы!$1:$1048576,MATCH($A88,Тарифы!$A:$A,0),MATCH(VLOOKUP(AY$58,'Расчёт (кг)'!$A:$C,3,0),Тарифы!$2:$2,0))*AY87</f>
        <v>#N/A</v>
      </c>
      <c r="AZ88" s="106" t="e">
        <f>INDEX(Тарифы!$1:$1048576,MATCH($A88,Тарифы!$A:$A,0),MATCH(VLOOKUP(AZ$58,'Расчёт (кг)'!$A:$C,3,0),Тарифы!$2:$2,0))*AZ87</f>
        <v>#N/A</v>
      </c>
      <c r="BA88" s="106" t="e">
        <f>INDEX(Тарифы!$1:$1048576,MATCH($A88,Тарифы!$A:$A,0),MATCH(VLOOKUP(BA$58,'Расчёт (кг)'!$A:$C,3,0),Тарифы!$2:$2,0))*BA87</f>
        <v>#N/A</v>
      </c>
      <c r="BB88" s="106" t="e">
        <f>INDEX(Тарифы!$1:$1048576,MATCH($A88,Тарифы!$A:$A,0),MATCH(VLOOKUP(BB$58,'Расчёт (кг)'!$A:$C,3,0),Тарифы!$2:$2,0))*BB87</f>
        <v>#N/A</v>
      </c>
      <c r="BC88" s="106" t="e">
        <f>INDEX(Тарифы!$1:$1048576,MATCH($A88,Тарифы!$A:$A,0),MATCH(VLOOKUP(BC$58,'Расчёт (кг)'!$A:$C,3,0),Тарифы!$2:$2,0))*BC87</f>
        <v>#N/A</v>
      </c>
      <c r="BD88" s="106" t="e">
        <f>INDEX(Тарифы!$1:$1048576,MATCH($A88,Тарифы!$A:$A,0),MATCH(VLOOKUP(BD$58,'Расчёт (кг)'!$A:$C,3,0),Тарифы!$2:$2,0))*BD87</f>
        <v>#N/A</v>
      </c>
      <c r="BE88" s="106" t="e">
        <f>INDEX(Тарифы!$1:$1048576,MATCH($A88,Тарифы!$A:$A,0),MATCH(VLOOKUP(BE$58,'Расчёт (кг)'!$A:$C,3,0),Тарифы!$2:$2,0))*BE87</f>
        <v>#N/A</v>
      </c>
      <c r="BF88" s="106" t="e">
        <f>INDEX(Тарифы!$1:$1048576,MATCH($A88,Тарифы!$A:$A,0),MATCH(VLOOKUP(BF$58,'Расчёт (кг)'!$A:$C,3,0),Тарифы!$2:$2,0))*BF87</f>
        <v>#N/A</v>
      </c>
      <c r="BG88" s="106" t="e">
        <f>INDEX(Тарифы!$1:$1048576,MATCH($A88,Тарифы!$A:$A,0),MATCH(VLOOKUP(BG$58,'Расчёт (кг)'!$A:$C,3,0),Тарифы!$2:$2,0))*BG87</f>
        <v>#N/A</v>
      </c>
      <c r="BH88" s="106" t="e">
        <f>INDEX(Тарифы!$1:$1048576,MATCH($A88,Тарифы!$A:$A,0),MATCH(VLOOKUP(BH$58,'Расчёт (кг)'!$A:$C,3,0),Тарифы!$2:$2,0))*BH87</f>
        <v>#N/A</v>
      </c>
      <c r="BI88" s="106" t="e">
        <f>INDEX(Тарифы!$1:$1048576,MATCH($A88,Тарифы!$A:$A,0),MATCH(VLOOKUP(BI$58,'Расчёт (кг)'!$A:$C,3,0),Тарифы!$2:$2,0))*BI87</f>
        <v>#N/A</v>
      </c>
      <c r="BJ88" s="106" t="e">
        <f>INDEX(Тарифы!$1:$1048576,MATCH($A88,Тарифы!$A:$A,0),MATCH(VLOOKUP(BJ$58,'Расчёт (кг)'!$A:$C,3,0),Тарифы!$2:$2,0))*BJ87</f>
        <v>#N/A</v>
      </c>
      <c r="BK88" s="106" t="e">
        <f>INDEX(Тарифы!$1:$1048576,MATCH($A88,Тарифы!$A:$A,0),MATCH(VLOOKUP(BK$58,'Расчёт (кг)'!$A:$C,3,0),Тарифы!$2:$2,0))*BK87</f>
        <v>#N/A</v>
      </c>
      <c r="BL88" s="106" t="e">
        <f>INDEX(Тарифы!$1:$1048576,MATCH($A88,Тарифы!$A:$A,0),MATCH(VLOOKUP(BL$58,'Расчёт (кг)'!$A:$C,3,0),Тарифы!$2:$2,0))*BL87</f>
        <v>#N/A</v>
      </c>
      <c r="BM88" s="106" t="e">
        <f>INDEX(Тарифы!$1:$1048576,MATCH($A88,Тарифы!$A:$A,0),MATCH(VLOOKUP(BM$58,'Расчёт (кг)'!$A:$C,3,0),Тарифы!$2:$2,0))*BM87</f>
        <v>#N/A</v>
      </c>
      <c r="BN88" s="106" t="e">
        <f>INDEX(Тарифы!$1:$1048576,MATCH($A88,Тарифы!$A:$A,0),MATCH(VLOOKUP(BN$58,'Расчёт (кг)'!$A:$C,3,0),Тарифы!$2:$2,0))*BN87</f>
        <v>#N/A</v>
      </c>
      <c r="BO88" s="106" t="e">
        <f>INDEX(Тарифы!$1:$1048576,MATCH($A88,Тарифы!$A:$A,0),MATCH(VLOOKUP(BO$58,'Расчёт (кг)'!$A:$C,3,0),Тарифы!$2:$2,0))*BO87</f>
        <v>#N/A</v>
      </c>
      <c r="BP88" s="106" t="e">
        <f>INDEX(Тарифы!$1:$1048576,MATCH($A88,Тарифы!$A:$A,0),MATCH(VLOOKUP(BP$58,'Расчёт (кг)'!$A:$C,3,0),Тарифы!$2:$2,0))*BP87</f>
        <v>#N/A</v>
      </c>
      <c r="BQ88" s="106" t="e">
        <f>INDEX(Тарифы!$1:$1048576,MATCH($A88,Тарифы!$A:$A,0),MATCH(VLOOKUP(BQ$58,'Расчёт (кг)'!$A:$C,3,0),Тарифы!$2:$2,0))*BQ87</f>
        <v>#N/A</v>
      </c>
      <c r="BR88" s="106" t="e">
        <f>INDEX(Тарифы!$1:$1048576,MATCH($A88,Тарифы!$A:$A,0),MATCH(VLOOKUP(BR$58,'Расчёт (кг)'!$A:$C,3,0),Тарифы!$2:$2,0))*BR87</f>
        <v>#N/A</v>
      </c>
      <c r="BS88" s="106" t="e">
        <f>INDEX(Тарифы!$1:$1048576,MATCH($A88,Тарифы!$A:$A,0),MATCH(VLOOKUP(BS$58,'Расчёт (кг)'!$A:$C,3,0),Тарифы!$2:$2,0))*BS87</f>
        <v>#N/A</v>
      </c>
      <c r="BT88" s="106" t="e">
        <f>INDEX(Тарифы!$1:$1048576,MATCH($A88,Тарифы!$A:$A,0),MATCH(VLOOKUP(BT$58,'Расчёт (кг)'!$A:$C,3,0),Тарифы!$2:$2,0))*BT87</f>
        <v>#N/A</v>
      </c>
      <c r="BU88" s="106" t="e">
        <f>INDEX(Тарифы!$1:$1048576,MATCH($A88,Тарифы!$A:$A,0),MATCH(VLOOKUP(BU$58,'Расчёт (кг)'!$A:$C,3,0),Тарифы!$2:$2,0))*BU87</f>
        <v>#N/A</v>
      </c>
      <c r="BV88" s="106" t="e">
        <f>INDEX(Тарифы!$1:$1048576,MATCH($A88,Тарифы!$A:$A,0),MATCH(VLOOKUP(BV$58,'Расчёт (кг)'!$A:$C,3,0),Тарифы!$2:$2,0))*BV87</f>
        <v>#N/A</v>
      </c>
      <c r="BW88" s="106" t="e">
        <f>INDEX(Тарифы!$1:$1048576,MATCH($A88,Тарифы!$A:$A,0),MATCH(VLOOKUP(BW$58,'Расчёт (кг)'!$A:$C,3,0),Тарифы!$2:$2,0))*BW87</f>
        <v>#N/A</v>
      </c>
      <c r="BX88" s="106" t="e">
        <f>INDEX(Тарифы!$1:$1048576,MATCH($A88,Тарифы!$A:$A,0),MATCH(VLOOKUP(BX$58,'Расчёт (кг)'!$A:$C,3,0),Тарифы!$2:$2,0))*BX87</f>
        <v>#N/A</v>
      </c>
      <c r="BY88" s="106" t="e">
        <f>INDEX(Тарифы!$1:$1048576,MATCH($A88,Тарифы!$A:$A,0),MATCH(VLOOKUP(BY$58,'Расчёт (кг)'!$A:$C,3,0),Тарифы!$2:$2,0))*BY87</f>
        <v>#N/A</v>
      </c>
      <c r="BZ88" s="106" t="e">
        <f>INDEX(Тарифы!$1:$1048576,MATCH($A88,Тарифы!$A:$A,0),MATCH(VLOOKUP(BZ$58,'Расчёт (кг)'!$A:$C,3,0),Тарифы!$2:$2,0))*BZ87</f>
        <v>#N/A</v>
      </c>
      <c r="CA88" s="106" t="e">
        <f>INDEX(Тарифы!$1:$1048576,MATCH($A88,Тарифы!$A:$A,0),MATCH(VLOOKUP(CA$58,'Расчёт (кг)'!$A:$C,3,0),Тарифы!$2:$2,0))*CA87</f>
        <v>#N/A</v>
      </c>
      <c r="CB88" s="106" t="e">
        <f>INDEX(Тарифы!$1:$1048576,MATCH($A88,Тарифы!$A:$A,0),MATCH(VLOOKUP(CB$58,'Расчёт (кг)'!$A:$C,3,0),Тарифы!$2:$2,0))*CB87</f>
        <v>#N/A</v>
      </c>
      <c r="CC88" s="106" t="e">
        <f>INDEX(Тарифы!$1:$1048576,MATCH($A88,Тарифы!$A:$A,0),MATCH(VLOOKUP(CC$58,'Расчёт (кг)'!$A:$C,3,0),Тарифы!$2:$2,0))*CC87</f>
        <v>#N/A</v>
      </c>
      <c r="CD88" s="106" t="e">
        <f>INDEX(Тарифы!$1:$1048576,MATCH($A88,Тарифы!$A:$A,0),MATCH(VLOOKUP(CD$58,'Расчёт (кг)'!$A:$C,3,0),Тарифы!$2:$2,0))*CD87</f>
        <v>#N/A</v>
      </c>
      <c r="CE88" s="106" t="e">
        <f>INDEX(Тарифы!$1:$1048576,MATCH($A88,Тарифы!$A:$A,0),MATCH(VLOOKUP(CE$58,'Расчёт (кг)'!$A:$C,3,0),Тарифы!$2:$2,0))*CE87</f>
        <v>#N/A</v>
      </c>
      <c r="CF88" s="106" t="e">
        <f>INDEX(Тарифы!$1:$1048576,MATCH($A88,Тарифы!$A:$A,0),MATCH(VLOOKUP(CF$58,'Расчёт (кг)'!$A:$C,3,0),Тарифы!$2:$2,0))*CF87</f>
        <v>#N/A</v>
      </c>
      <c r="CG88" s="106" t="e">
        <f>INDEX(Тарифы!$1:$1048576,MATCH($A88,Тарифы!$A:$A,0),MATCH(VLOOKUP(CG$58,'Расчёт (кг)'!$A:$C,3,0),Тарифы!$2:$2,0))*CG87</f>
        <v>#N/A</v>
      </c>
      <c r="CH88" s="106" t="e">
        <f>INDEX(Тарифы!$1:$1048576,MATCH($A88,Тарифы!$A:$A,0),MATCH(VLOOKUP(CH$58,'Расчёт (кг)'!$A:$C,3,0),Тарифы!$2:$2,0))*CH87</f>
        <v>#N/A</v>
      </c>
      <c r="CI88" s="106" t="e">
        <f>INDEX(Тарифы!$1:$1048576,MATCH($A88,Тарифы!$A:$A,0),MATCH(VLOOKUP(CI$58,'Расчёт (кг)'!$A:$C,3,0),Тарифы!$2:$2,0))*CI87</f>
        <v>#N/A</v>
      </c>
      <c r="CJ88" s="106" t="e">
        <f>INDEX(Тарифы!$1:$1048576,MATCH($A88,Тарифы!$A:$A,0),MATCH(VLOOKUP(CJ$58,'Расчёт (кг)'!$A:$C,3,0),Тарифы!$2:$2,0))*CJ87</f>
        <v>#N/A</v>
      </c>
      <c r="CK88" s="106" t="e">
        <f>INDEX(Тарифы!$1:$1048576,MATCH($A88,Тарифы!$A:$A,0),MATCH(VLOOKUP(CK$58,'Расчёт (кг)'!$A:$C,3,0),Тарифы!$2:$2,0))*CK87</f>
        <v>#N/A</v>
      </c>
      <c r="CL88" s="106" t="e">
        <f>INDEX(Тарифы!$1:$1048576,MATCH($A88,Тарифы!$A:$A,0),MATCH(VLOOKUP(CL$58,'Расчёт (кг)'!$A:$C,3,0),Тарифы!$2:$2,0))*CL87</f>
        <v>#N/A</v>
      </c>
      <c r="CM88" s="106" t="e">
        <f>INDEX(Тарифы!$1:$1048576,MATCH($A88,Тарифы!$A:$A,0),MATCH(VLOOKUP(CM$58,'Расчёт (кг)'!$A:$C,3,0),Тарифы!$2:$2,0))*CM87</f>
        <v>#N/A</v>
      </c>
      <c r="CN88" s="106" t="e">
        <f>INDEX(Тарифы!$1:$1048576,MATCH($A88,Тарифы!$A:$A,0),MATCH(VLOOKUP(CN$58,'Расчёт (кг)'!$A:$C,3,0),Тарифы!$2:$2,0))*CN87</f>
        <v>#N/A</v>
      </c>
      <c r="CO88" s="106" t="e">
        <f>INDEX(Тарифы!$1:$1048576,MATCH($A88,Тарифы!$A:$A,0),MATCH(VLOOKUP(CO$58,'Расчёт (кг)'!$A:$C,3,0),Тарифы!$2:$2,0))*CO87</f>
        <v>#N/A</v>
      </c>
      <c r="CP88" s="106" t="e">
        <f>INDEX(Тарифы!$1:$1048576,MATCH($A88,Тарифы!$A:$A,0),MATCH(VLOOKUP(CP$58,'Расчёт (кг)'!$A:$C,3,0),Тарифы!$2:$2,0))*CP87</f>
        <v>#N/A</v>
      </c>
      <c r="CQ88" s="106" t="e">
        <f>INDEX(Тарифы!$1:$1048576,MATCH($A88,Тарифы!$A:$A,0),MATCH(VLOOKUP(CQ$58,'Расчёт (кг)'!$A:$C,3,0),Тарифы!$2:$2,0))*CQ87</f>
        <v>#N/A</v>
      </c>
      <c r="CR88" s="106" t="e">
        <f>INDEX(Тарифы!$1:$1048576,MATCH($A88,Тарифы!$A:$A,0),MATCH(VLOOKUP(CR$58,'Расчёт (кг)'!$A:$C,3,0),Тарифы!$2:$2,0))*CR87</f>
        <v>#N/A</v>
      </c>
      <c r="CS88" s="106" t="e">
        <f>INDEX(Тарифы!$1:$1048576,MATCH($A88,Тарифы!$A:$A,0),MATCH(VLOOKUP(CS$58,'Расчёт (кг)'!$A:$C,3,0),Тарифы!$2:$2,0))*CS87</f>
        <v>#N/A</v>
      </c>
      <c r="CT88" s="106" t="e">
        <f>INDEX(Тарифы!$1:$1048576,MATCH($A88,Тарифы!$A:$A,0),MATCH(VLOOKUP(CT$58,'Расчёт (кг)'!$A:$C,3,0),Тарифы!$2:$2,0))*CT87</f>
        <v>#N/A</v>
      </c>
      <c r="CU88" s="106" t="e">
        <f>INDEX(Тарифы!$1:$1048576,MATCH($A88,Тарифы!$A:$A,0),MATCH(VLOOKUP(CU$58,'Расчёт (кг)'!$A:$C,3,0),Тарифы!$2:$2,0))*CU87</f>
        <v>#N/A</v>
      </c>
      <c r="CV88" s="106" t="e">
        <f>INDEX(Тарифы!$1:$1048576,MATCH($A88,Тарифы!$A:$A,0),MATCH(VLOOKUP(CV$58,'Расчёт (кг)'!$A:$C,3,0),Тарифы!$2:$2,0))*CV87</f>
        <v>#N/A</v>
      </c>
      <c r="CW88" s="106" t="e">
        <f>INDEX(Тарифы!$1:$1048576,MATCH($A88,Тарифы!$A:$A,0),MATCH(VLOOKUP(CW$58,'Расчёт (кг)'!$A:$C,3,0),Тарифы!$2:$2,0))*CW87</f>
        <v>#N/A</v>
      </c>
      <c r="CX88" s="106" t="e">
        <f>INDEX(Тарифы!$1:$1048576,MATCH($A88,Тарифы!$A:$A,0),MATCH(VLOOKUP(CX$58,'Расчёт (кг)'!$A:$C,3,0),Тарифы!$2:$2,0))*CX87</f>
        <v>#N/A</v>
      </c>
      <c r="CY88" s="106" t="e">
        <f>INDEX(Тарифы!$1:$1048576,MATCH($A88,Тарифы!$A:$A,0),MATCH(VLOOKUP(CY$58,'Расчёт (кг)'!$A:$C,3,0),Тарифы!$2:$2,0))*CY87</f>
        <v>#N/A</v>
      </c>
      <c r="CZ88" s="106" t="e">
        <f>INDEX(Тарифы!$1:$1048576,MATCH($A88,Тарифы!$A:$A,0),MATCH(VLOOKUP(CZ$58,'Расчёт (кг)'!$A:$C,3,0),Тарифы!$2:$2,0))*CZ87</f>
        <v>#N/A</v>
      </c>
      <c r="DA88" s="106" t="e">
        <f>INDEX(Тарифы!$1:$1048576,MATCH($A88,Тарифы!$A:$A,0),MATCH(VLOOKUP(DA$58,'Расчёт (кг)'!$A:$C,3,0),Тарифы!$2:$2,0))*DA87</f>
        <v>#N/A</v>
      </c>
      <c r="DB88" s="106" t="e">
        <f>INDEX(Тарифы!$1:$1048576,MATCH($A88,Тарифы!$A:$A,0),MATCH(VLOOKUP(DB$58,'Расчёт (кг)'!$A:$C,3,0),Тарифы!$2:$2,0))*DB87</f>
        <v>#N/A</v>
      </c>
      <c r="DC88" s="106" t="e">
        <f>INDEX(Тарифы!$1:$1048576,MATCH($A88,Тарифы!$A:$A,0),MATCH(VLOOKUP(DC$58,'Расчёт (кг)'!$A:$C,3,0),Тарифы!$2:$2,0))*DC87</f>
        <v>#N/A</v>
      </c>
      <c r="DD88" s="106" t="e">
        <f>INDEX(Тарифы!$1:$1048576,MATCH($A88,Тарифы!$A:$A,0),MATCH(VLOOKUP(DD$58,'Расчёт (кг)'!$A:$C,3,0),Тарифы!$2:$2,0))*DD87</f>
        <v>#N/A</v>
      </c>
      <c r="DE88" s="106" t="e">
        <f>INDEX(Тарифы!$1:$1048576,MATCH($A88,Тарифы!$A:$A,0),MATCH(VLOOKUP(DE$58,'Расчёт (кг)'!$A:$C,3,0),Тарифы!$2:$2,0))*DE87</f>
        <v>#N/A</v>
      </c>
      <c r="DF88" s="106" t="e">
        <f>INDEX(Тарифы!$1:$1048576,MATCH($A88,Тарифы!$A:$A,0),MATCH(VLOOKUP(DF$58,'Расчёт (кг)'!$A:$C,3,0),Тарифы!$2:$2,0))*DF87</f>
        <v>#N/A</v>
      </c>
      <c r="DG88" s="106" t="e">
        <f>INDEX(Тарифы!$1:$1048576,MATCH($A88,Тарифы!$A:$A,0),MATCH(VLOOKUP(DG$58,'Расчёт (кг)'!$A:$C,3,0),Тарифы!$2:$2,0))*DG87</f>
        <v>#N/A</v>
      </c>
      <c r="DH88" s="106" t="e">
        <f>INDEX(Тарифы!$1:$1048576,MATCH($A88,Тарифы!$A:$A,0),MATCH(VLOOKUP(DH$58,'Расчёт (кг)'!$A:$C,3,0),Тарифы!$2:$2,0))*DH87</f>
        <v>#N/A</v>
      </c>
      <c r="DI88" s="106" t="e">
        <f>INDEX(Тарифы!$1:$1048576,MATCH($A88,Тарифы!$A:$A,0),MATCH(VLOOKUP(DI$58,'Расчёт (кг)'!$A:$C,3,0),Тарифы!$2:$2,0))*DI87</f>
        <v>#N/A</v>
      </c>
      <c r="DJ88" s="106" t="e">
        <f>INDEX(Тарифы!$1:$1048576,MATCH($A88,Тарифы!$A:$A,0),MATCH(VLOOKUP(DJ$58,'Расчёт (кг)'!$A:$C,3,0),Тарифы!$2:$2,0))*DJ87</f>
        <v>#N/A</v>
      </c>
      <c r="DK88" s="106" t="e">
        <f>INDEX(Тарифы!$1:$1048576,MATCH($A88,Тарифы!$A:$A,0),MATCH(VLOOKUP(DK$58,'Расчёт (кг)'!$A:$C,3,0),Тарифы!$2:$2,0))*DK87</f>
        <v>#N/A</v>
      </c>
      <c r="DL88" s="106" t="e">
        <f>INDEX(Тарифы!$1:$1048576,MATCH($A88,Тарифы!$A:$A,0),MATCH(VLOOKUP(DL$58,'Расчёт (кг)'!$A:$C,3,0),Тарифы!$2:$2,0))*DL87</f>
        <v>#N/A</v>
      </c>
      <c r="DM88" s="106" t="e">
        <f>INDEX(Тарифы!$1:$1048576,MATCH($A88,Тарифы!$A:$A,0),MATCH(VLOOKUP(DM$58,'Расчёт (кг)'!$A:$C,3,0),Тарифы!$2:$2,0))*DM87</f>
        <v>#N/A</v>
      </c>
      <c r="DN88" s="106" t="e">
        <f>INDEX(Тарифы!$1:$1048576,MATCH($A88,Тарифы!$A:$A,0),MATCH(VLOOKUP(DN$58,'Расчёт (кг)'!$A:$C,3,0),Тарифы!$2:$2,0))*DN87</f>
        <v>#N/A</v>
      </c>
      <c r="DO88" s="106" t="e">
        <f>INDEX(Тарифы!$1:$1048576,MATCH($A88,Тарифы!$A:$A,0),MATCH(VLOOKUP(DO$58,'Расчёт (кг)'!$A:$C,3,0),Тарифы!$2:$2,0))*DO87</f>
        <v>#N/A</v>
      </c>
      <c r="DP88" s="106" t="e">
        <f>INDEX(Тарифы!$1:$1048576,MATCH($A88,Тарифы!$A:$A,0),MATCH(VLOOKUP(DP$58,'Расчёт (кг)'!$A:$C,3,0),Тарифы!$2:$2,0))*DP87</f>
        <v>#N/A</v>
      </c>
      <c r="DQ88" s="106" t="e">
        <f>INDEX(Тарифы!$1:$1048576,MATCH($A88,Тарифы!$A:$A,0),MATCH(VLOOKUP(DQ$58,'Расчёт (кг)'!$A:$C,3,0),Тарифы!$2:$2,0))*DQ87</f>
        <v>#N/A</v>
      </c>
      <c r="DR88" s="106" t="e">
        <f>INDEX(Тарифы!$1:$1048576,MATCH($A88,Тарифы!$A:$A,0),MATCH(VLOOKUP(DR$58,'Расчёт (кг)'!$A:$C,3,0),Тарифы!$2:$2,0))*DR87</f>
        <v>#N/A</v>
      </c>
    </row>
    <row r="89" spans="1:122">
      <c r="A89" s="105" t="s">
        <v>121</v>
      </c>
      <c r="B89" s="105" t="s">
        <v>113</v>
      </c>
      <c r="C89" s="106" t="e">
        <f>SUMIF('Расчёт (ТН)'!$A:$A,C$58,'Расчёт (ТН)'!$AM:$AM)+доп_клиенты!C26</f>
        <v>#N/A</v>
      </c>
      <c r="D89" s="106" t="e">
        <f>SUMIF('Расчёт (ТН)'!$A:$A,D$58,'Расчёт (ТН)'!$AM:$AM)+доп_клиенты!D26</f>
        <v>#N/A</v>
      </c>
      <c r="E89" s="106" t="e">
        <f>SUMIF('Расчёт (ТН)'!$A:$A,E$58,'Расчёт (ТН)'!$AM:$AM)+доп_клиенты!E26</f>
        <v>#N/A</v>
      </c>
      <c r="F89" s="106" t="e">
        <f>SUMIF('Расчёт (ТН)'!$A:$A,F$58,'Расчёт (ТН)'!$AM:$AM)+доп_клиенты!F26</f>
        <v>#N/A</v>
      </c>
      <c r="G89" s="106" t="e">
        <f>SUMIF('Расчёт (ТН)'!$A:$A,G$58,'Расчёт (ТН)'!$AM:$AM)+доп_клиенты!G26</f>
        <v>#N/A</v>
      </c>
      <c r="H89" s="106" t="e">
        <f>SUMIF('Расчёт (ТН)'!$A:$A,H$58,'Расчёт (ТН)'!$AM:$AM)+доп_клиенты!H26</f>
        <v>#N/A</v>
      </c>
      <c r="I89" s="106" t="e">
        <f>SUMIF('Расчёт (ТН)'!$A:$A,I$58,'Расчёт (ТН)'!$AM:$AM)+доп_клиенты!I26</f>
        <v>#N/A</v>
      </c>
      <c r="J89" s="106" t="e">
        <f>SUMIF('Расчёт (ТН)'!$A:$A,J$58,'Расчёт (ТН)'!$AM:$AM)+доп_клиенты!J26</f>
        <v>#N/A</v>
      </c>
      <c r="K89" s="106" t="e">
        <f>SUMIF('Расчёт (ТН)'!$A:$A,K$58,'Расчёт (ТН)'!$AM:$AM)+доп_клиенты!K26</f>
        <v>#N/A</v>
      </c>
      <c r="L89" s="106" t="e">
        <f>SUMIF('Расчёт (ТН)'!$A:$A,L$58,'Расчёт (ТН)'!$AM:$AM)+доп_клиенты!L26</f>
        <v>#N/A</v>
      </c>
      <c r="M89" s="106" t="e">
        <f>SUMIF('Расчёт (ТН)'!$A:$A,M$58,'Расчёт (ТН)'!$AM:$AM)+доп_клиенты!M26</f>
        <v>#N/A</v>
      </c>
      <c r="N89" s="106" t="e">
        <f>SUMIF('Расчёт (ТН)'!$A:$A,N$58,'Расчёт (ТН)'!$AM:$AM)+доп_клиенты!N26</f>
        <v>#N/A</v>
      </c>
      <c r="O89" s="106" t="e">
        <f>SUMIF('Расчёт (ТН)'!$A:$A,O$58,'Расчёт (ТН)'!$AM:$AM)+доп_клиенты!O26</f>
        <v>#N/A</v>
      </c>
      <c r="P89" s="106" t="e">
        <f>SUMIF('Расчёт (ТН)'!$A:$A,P$58,'Расчёт (ТН)'!$AM:$AM)+доп_клиенты!P26</f>
        <v>#N/A</v>
      </c>
      <c r="Q89" s="106" t="e">
        <f>SUMIF('Расчёт (ТН)'!$A:$A,Q$58,'Расчёт (ТН)'!$AM:$AM)+доп_клиенты!Q26</f>
        <v>#N/A</v>
      </c>
      <c r="R89" s="106" t="e">
        <f>SUMIF('Расчёт (ТН)'!$A:$A,R$58,'Расчёт (ТН)'!$AM:$AM)+доп_клиенты!R26</f>
        <v>#N/A</v>
      </c>
      <c r="S89" s="106" t="e">
        <f>SUMIF('Расчёт (ТН)'!$A:$A,S$58,'Расчёт (ТН)'!$AM:$AM)+доп_клиенты!S26</f>
        <v>#N/A</v>
      </c>
      <c r="T89" s="106" t="e">
        <f>SUMIF('Расчёт (ТН)'!$A:$A,T$58,'Расчёт (ТН)'!$AM:$AM)+доп_клиенты!T26</f>
        <v>#N/A</v>
      </c>
      <c r="U89" s="106" t="e">
        <f>SUMIF('Расчёт (ТН)'!$A:$A,U$58,'Расчёт (ТН)'!$AM:$AM)+доп_клиенты!U26</f>
        <v>#N/A</v>
      </c>
      <c r="V89" s="106" t="e">
        <f>SUMIF('Расчёт (ТН)'!$A:$A,V$58,'Расчёт (ТН)'!$AM:$AM)+доп_клиенты!V26</f>
        <v>#N/A</v>
      </c>
      <c r="W89" s="106" t="e">
        <f>SUMIF('Расчёт (ТН)'!$A:$A,W$58,'Расчёт (ТН)'!$AM:$AM)+доп_клиенты!W26</f>
        <v>#N/A</v>
      </c>
      <c r="X89" s="106" t="e">
        <f>SUMIF('Расчёт (ТН)'!$A:$A,X$58,'Расчёт (ТН)'!$AM:$AM)+доп_клиенты!X26</f>
        <v>#N/A</v>
      </c>
      <c r="Y89" s="106" t="e">
        <f>SUMIF('Расчёт (ТН)'!$A:$A,Y$58,'Расчёт (ТН)'!$AM:$AM)+доп_клиенты!Y26</f>
        <v>#N/A</v>
      </c>
      <c r="Z89" s="106" t="e">
        <f>SUMIF('Расчёт (ТН)'!$A:$A,Z$58,'Расчёт (ТН)'!$AM:$AM)+доп_клиенты!Z26</f>
        <v>#N/A</v>
      </c>
      <c r="AA89" s="106" t="e">
        <f>SUMIF('Расчёт (ТН)'!$A:$A,AA$58,'Расчёт (ТН)'!$AM:$AM)+доп_клиенты!AA26</f>
        <v>#N/A</v>
      </c>
      <c r="AB89" s="106" t="e">
        <f>SUMIF('Расчёт (ТН)'!$A:$A,AB$58,'Расчёт (ТН)'!$AM:$AM)+доп_клиенты!AB26</f>
        <v>#N/A</v>
      </c>
      <c r="AC89" s="106" t="e">
        <f>SUMIF('Расчёт (ТН)'!$A:$A,AC$58,'Расчёт (ТН)'!$AM:$AM)+доп_клиенты!AC26</f>
        <v>#N/A</v>
      </c>
      <c r="AD89" s="106" t="e">
        <f>SUMIF('Расчёт (ТН)'!$A:$A,AD$58,'Расчёт (ТН)'!$AM:$AM)+доп_клиенты!AD26</f>
        <v>#N/A</v>
      </c>
      <c r="AE89" s="106" t="e">
        <f>SUMIF('Расчёт (ТН)'!$A:$A,AE$58,'Расчёт (ТН)'!$AM:$AM)+доп_клиенты!AE26</f>
        <v>#N/A</v>
      </c>
      <c r="AF89" s="106" t="e">
        <f>SUMIF('Расчёт (ТН)'!$A:$A,AF$58,'Расчёт (ТН)'!$AM:$AM)+доп_клиенты!AF26</f>
        <v>#N/A</v>
      </c>
      <c r="AG89" s="106" t="e">
        <f>SUMIF('Расчёт (ТН)'!$A:$A,AG$58,'Расчёт (ТН)'!$AM:$AM)+доп_клиенты!AG26</f>
        <v>#N/A</v>
      </c>
      <c r="AH89" s="106" t="e">
        <f>SUMIF('Расчёт (ТН)'!$A:$A,AH$58,'Расчёт (ТН)'!$AM:$AM)+доп_клиенты!AH26</f>
        <v>#N/A</v>
      </c>
      <c r="AI89" s="106" t="e">
        <f>SUMIF('Расчёт (ТН)'!$A:$A,AI$58,'Расчёт (ТН)'!$AM:$AM)+доп_клиенты!AI26</f>
        <v>#N/A</v>
      </c>
      <c r="AJ89" s="106" t="e">
        <f>SUMIF('Расчёт (ТН)'!$A:$A,AJ$58,'Расчёт (ТН)'!$AM:$AM)+доп_клиенты!AJ26</f>
        <v>#N/A</v>
      </c>
      <c r="AK89" s="106" t="e">
        <f>SUMIF('Расчёт (ТН)'!$A:$A,AK$58,'Расчёт (ТН)'!$AM:$AM)+доп_клиенты!AK26</f>
        <v>#N/A</v>
      </c>
      <c r="AL89" s="106" t="e">
        <f>SUMIF('Расчёт (ТН)'!$A:$A,AL$58,'Расчёт (ТН)'!$AM:$AM)+доп_клиенты!AL26</f>
        <v>#N/A</v>
      </c>
      <c r="AM89" s="106">
        <f>SUMIF('Расчёт (ТН)'!$A:$A,AM$58,'Расчёт (ТН)'!$AM:$AM)+доп_клиенты!AM26</f>
        <v>0</v>
      </c>
      <c r="AN89" s="106">
        <f>SUMIF('Расчёт (ТН)'!$A:$A,AN$58,'Расчёт (ТН)'!$AM:$AM)+доп_клиенты!AN26</f>
        <v>0</v>
      </c>
      <c r="AO89" s="106">
        <f>SUMIF('Расчёт (ТН)'!$A:$A,AO$58,'Расчёт (ТН)'!$AM:$AM)+доп_клиенты!AO26</f>
        <v>0</v>
      </c>
      <c r="AP89" s="106">
        <f>SUMIF('Расчёт (ТН)'!$A:$A,AP$58,'Расчёт (ТН)'!$AM:$AM)+доп_клиенты!AP26</f>
        <v>0</v>
      </c>
      <c r="AQ89" s="106">
        <f>SUMIF('Расчёт (ТН)'!$A:$A,AQ$58,'Расчёт (ТН)'!$AM:$AM)+доп_клиенты!AQ26</f>
        <v>0</v>
      </c>
      <c r="AR89" s="106">
        <f>SUMIF('Расчёт (ТН)'!$A:$A,AR$58,'Расчёт (ТН)'!$AM:$AM)+доп_клиенты!AR26</f>
        <v>0</v>
      </c>
      <c r="AS89" s="106">
        <f>SUMIF('Расчёт (ТН)'!$A:$A,AS$58,'Расчёт (ТН)'!$AM:$AM)+доп_клиенты!AS26</f>
        <v>0</v>
      </c>
      <c r="AT89" s="106">
        <f>SUMIF('Расчёт (ТН)'!$A:$A,AT$58,'Расчёт (ТН)'!$AM:$AM)+доп_клиенты!AT26</f>
        <v>0</v>
      </c>
      <c r="AU89" s="106">
        <f>SUMIF('Расчёт (ТН)'!$A:$A,AU$58,'Расчёт (ТН)'!$AM:$AM)+доп_клиенты!AU26</f>
        <v>0</v>
      </c>
      <c r="AV89" s="106">
        <f>SUMIF('Расчёт (ТН)'!$A:$A,AV$58,'Расчёт (ТН)'!$AM:$AM)+доп_клиенты!AV26</f>
        <v>0</v>
      </c>
      <c r="AW89" s="106">
        <f>SUMIF('Расчёт (ТН)'!$A:$A,AW$58,'Расчёт (ТН)'!$AM:$AM)+доп_клиенты!AW26</f>
        <v>0</v>
      </c>
      <c r="AX89" s="106">
        <f>SUMIF('Расчёт (ТН)'!$A:$A,AX$58,'Расчёт (ТН)'!$AM:$AM)+доп_клиенты!AX26</f>
        <v>0</v>
      </c>
      <c r="AY89" s="106">
        <f>SUMIF('Расчёт (ТН)'!$A:$A,AY$58,'Расчёт (ТН)'!$AM:$AM)+доп_клиенты!AY26</f>
        <v>0</v>
      </c>
      <c r="AZ89" s="106">
        <f>SUMIF('Расчёт (ТН)'!$A:$A,AZ$58,'Расчёт (ТН)'!$AM:$AM)+доп_клиенты!AZ26</f>
        <v>0</v>
      </c>
      <c r="BA89" s="106">
        <f>SUMIF('Расчёт (ТН)'!$A:$A,BA$58,'Расчёт (ТН)'!$AM:$AM)+доп_клиенты!BA26</f>
        <v>0</v>
      </c>
      <c r="BB89" s="106">
        <f>SUMIF('Расчёт (ТН)'!$A:$A,BB$58,'Расчёт (ТН)'!$AM:$AM)+доп_клиенты!BB26</f>
        <v>0</v>
      </c>
      <c r="BC89" s="106">
        <f>SUMIF('Расчёт (ТН)'!$A:$A,BC$58,'Расчёт (ТН)'!$AM:$AM)+доп_клиенты!BC26</f>
        <v>0</v>
      </c>
      <c r="BD89" s="106">
        <f>SUMIF('Расчёт (ТН)'!$A:$A,BD$58,'Расчёт (ТН)'!$AM:$AM)+доп_клиенты!BD26</f>
        <v>0</v>
      </c>
      <c r="BE89" s="106">
        <f>SUMIF('Расчёт (ТН)'!$A:$A,BE$58,'Расчёт (ТН)'!$AM:$AM)+доп_клиенты!BE26</f>
        <v>0</v>
      </c>
      <c r="BF89" s="106">
        <f>SUMIF('Расчёт (ТН)'!$A:$A,BF$58,'Расчёт (ТН)'!$AM:$AM)+доп_клиенты!BF26</f>
        <v>0</v>
      </c>
      <c r="BG89" s="106">
        <f>SUMIF('Расчёт (ТН)'!$A:$A,BG$58,'Расчёт (ТН)'!$AM:$AM)+доп_клиенты!BG26</f>
        <v>0</v>
      </c>
      <c r="BH89" s="106">
        <f>SUMIF('Расчёт (ТН)'!$A:$A,BH$58,'Расчёт (ТН)'!$AM:$AM)+доп_клиенты!BH26</f>
        <v>0</v>
      </c>
      <c r="BI89" s="106">
        <f>SUMIF('Расчёт (ТН)'!$A:$A,BI$58,'Расчёт (ТН)'!$AM:$AM)+доп_клиенты!BI26</f>
        <v>0</v>
      </c>
      <c r="BJ89" s="106">
        <f>SUMIF('Расчёт (ТН)'!$A:$A,BJ$58,'Расчёт (ТН)'!$AM:$AM)+доп_клиенты!BJ26</f>
        <v>0</v>
      </c>
      <c r="BK89" s="106">
        <f>SUMIF('Расчёт (ТН)'!$A:$A,BK$58,'Расчёт (ТН)'!$AM:$AM)+доп_клиенты!BK26</f>
        <v>0</v>
      </c>
      <c r="BL89" s="106">
        <f>SUMIF('Расчёт (ТН)'!$A:$A,BL$58,'Расчёт (ТН)'!$AM:$AM)+доп_клиенты!BL26</f>
        <v>0</v>
      </c>
      <c r="BM89" s="106">
        <f>SUMIF('Расчёт (ТН)'!$A:$A,BM$58,'Расчёт (ТН)'!$AM:$AM)+доп_клиенты!BM26</f>
        <v>0</v>
      </c>
      <c r="BN89" s="106">
        <f>SUMIF('Расчёт (ТН)'!$A:$A,BN$58,'Расчёт (ТН)'!$AM:$AM)+доп_клиенты!BN26</f>
        <v>0</v>
      </c>
      <c r="BO89" s="106">
        <f>SUMIF('Расчёт (ТН)'!$A:$A,BO$58,'Расчёт (ТН)'!$AM:$AM)+доп_клиенты!BO26</f>
        <v>0</v>
      </c>
      <c r="BP89" s="106">
        <f>SUMIF('Расчёт (ТН)'!$A:$A,BP$58,'Расчёт (ТН)'!$AM:$AM)+доп_клиенты!BP26</f>
        <v>0</v>
      </c>
      <c r="BQ89" s="106">
        <f>SUMIF('Расчёт (ТН)'!$A:$A,BQ$58,'Расчёт (ТН)'!$AM:$AM)+доп_клиенты!BQ26</f>
        <v>0</v>
      </c>
      <c r="BR89" s="106">
        <f>SUMIF('Расчёт (ТН)'!$A:$A,BR$58,'Расчёт (ТН)'!$AM:$AM)+доп_клиенты!BR26</f>
        <v>0</v>
      </c>
      <c r="BS89" s="106">
        <f>SUMIF('Расчёт (ТН)'!$A:$A,BS$58,'Расчёт (ТН)'!$AM:$AM)+доп_клиенты!BS26</f>
        <v>0</v>
      </c>
      <c r="BT89" s="106">
        <f>SUMIF('Расчёт (ТН)'!$A:$A,BT$58,'Расчёт (ТН)'!$AM:$AM)+доп_клиенты!BT26</f>
        <v>0</v>
      </c>
      <c r="BU89" s="106">
        <f>SUMIF('Расчёт (ТН)'!$A:$A,BU$58,'Расчёт (ТН)'!$AM:$AM)+доп_клиенты!BU26</f>
        <v>0</v>
      </c>
      <c r="BV89" s="106">
        <f>SUMIF('Расчёт (ТН)'!$A:$A,BV$58,'Расчёт (ТН)'!$AM:$AM)+доп_клиенты!BV26</f>
        <v>0</v>
      </c>
      <c r="BW89" s="106">
        <f>SUMIF('Расчёт (ТН)'!$A:$A,BW$58,'Расчёт (ТН)'!$AM:$AM)+доп_клиенты!BW26</f>
        <v>0</v>
      </c>
      <c r="BX89" s="106">
        <f>SUMIF('Расчёт (ТН)'!$A:$A,BX$58,'Расчёт (ТН)'!$AM:$AM)+доп_клиенты!BX26</f>
        <v>0</v>
      </c>
      <c r="BY89" s="106">
        <f>SUMIF('Расчёт (ТН)'!$A:$A,BY$58,'Расчёт (ТН)'!$AM:$AM)+доп_клиенты!BY26</f>
        <v>0</v>
      </c>
      <c r="BZ89" s="106">
        <f>SUMIF('Расчёт (ТН)'!$A:$A,BZ$58,'Расчёт (ТН)'!$AM:$AM)+доп_клиенты!BZ26</f>
        <v>0</v>
      </c>
      <c r="CA89" s="106">
        <f>SUMIF('Расчёт (ТН)'!$A:$A,CA$58,'Расчёт (ТН)'!$AM:$AM)+доп_клиенты!CA26</f>
        <v>0</v>
      </c>
      <c r="CB89" s="106">
        <f>SUMIF('Расчёт (ТН)'!$A:$A,CB$58,'Расчёт (ТН)'!$AM:$AM)+доп_клиенты!CB26</f>
        <v>0</v>
      </c>
      <c r="CC89" s="106">
        <f>SUMIF('Расчёт (ТН)'!$A:$A,CC$58,'Расчёт (ТН)'!$AM:$AM)+доп_клиенты!CC26</f>
        <v>0</v>
      </c>
      <c r="CD89" s="106">
        <f>SUMIF('Расчёт (ТН)'!$A:$A,CD$58,'Расчёт (ТН)'!$AM:$AM)+доп_клиенты!CD26</f>
        <v>0</v>
      </c>
      <c r="CE89" s="106">
        <f>SUMIF('Расчёт (ТН)'!$A:$A,CE$58,'Расчёт (ТН)'!$AM:$AM)+доп_клиенты!CE26</f>
        <v>0</v>
      </c>
      <c r="CF89" s="106">
        <f>SUMIF('Расчёт (ТН)'!$A:$A,CF$58,'Расчёт (ТН)'!$AM:$AM)+доп_клиенты!CF26</f>
        <v>0</v>
      </c>
      <c r="CG89" s="106">
        <f>SUMIF('Расчёт (ТН)'!$A:$A,CG$58,'Расчёт (ТН)'!$AM:$AM)+доп_клиенты!CG26</f>
        <v>0</v>
      </c>
      <c r="CH89" s="106">
        <f>SUMIF('Расчёт (ТН)'!$A:$A,CH$58,'Расчёт (ТН)'!$AM:$AM)+доп_клиенты!CH26</f>
        <v>0</v>
      </c>
      <c r="CI89" s="106">
        <f>SUMIF('Расчёт (ТН)'!$A:$A,CI$58,'Расчёт (ТН)'!$AM:$AM)+доп_клиенты!CI26</f>
        <v>0</v>
      </c>
      <c r="CJ89" s="106">
        <f>SUMIF('Расчёт (ТН)'!$A:$A,CJ$58,'Расчёт (ТН)'!$AM:$AM)+доп_клиенты!CJ26</f>
        <v>0</v>
      </c>
      <c r="CK89" s="106">
        <f>SUMIF('Расчёт (ТН)'!$A:$A,CK$58,'Расчёт (ТН)'!$AM:$AM)+доп_клиенты!CK26</f>
        <v>0</v>
      </c>
      <c r="CL89" s="106">
        <f>SUMIF('Расчёт (ТН)'!$A:$A,CL$58,'Расчёт (ТН)'!$AM:$AM)+доп_клиенты!CL26</f>
        <v>0</v>
      </c>
      <c r="CM89" s="106">
        <f>SUMIF('Расчёт (ТН)'!$A:$A,CM$58,'Расчёт (ТН)'!$AM:$AM)+доп_клиенты!CM26</f>
        <v>0</v>
      </c>
      <c r="CN89" s="106">
        <f>SUMIF('Расчёт (ТН)'!$A:$A,CN$58,'Расчёт (ТН)'!$AM:$AM)+доп_клиенты!CN26</f>
        <v>0</v>
      </c>
      <c r="CO89" s="106">
        <f>SUMIF('Расчёт (ТН)'!$A:$A,CO$58,'Расчёт (ТН)'!$AM:$AM)+доп_клиенты!CO26</f>
        <v>0</v>
      </c>
      <c r="CP89" s="106">
        <f>SUMIF('Расчёт (ТН)'!$A:$A,CP$58,'Расчёт (ТН)'!$AM:$AM)+доп_клиенты!CP26</f>
        <v>0</v>
      </c>
      <c r="CQ89" s="106">
        <f>SUMIF('Расчёт (ТН)'!$A:$A,CQ$58,'Расчёт (ТН)'!$AM:$AM)+доп_клиенты!CQ26</f>
        <v>0</v>
      </c>
      <c r="CR89" s="106">
        <f>SUMIF('Расчёт (ТН)'!$A:$A,CR$58,'Расчёт (ТН)'!$AM:$AM)+доп_клиенты!CR26</f>
        <v>0</v>
      </c>
      <c r="CS89" s="106">
        <f>SUMIF('Расчёт (ТН)'!$A:$A,CS$58,'Расчёт (ТН)'!$AM:$AM)+доп_клиенты!CS26</f>
        <v>0</v>
      </c>
      <c r="CT89" s="106">
        <f>SUMIF('Расчёт (ТН)'!$A:$A,CT$58,'Расчёт (ТН)'!$AM:$AM)+доп_клиенты!CT26</f>
        <v>0</v>
      </c>
      <c r="CU89" s="106">
        <f>SUMIF('Расчёт (ТН)'!$A:$A,CU$58,'Расчёт (ТН)'!$AM:$AM)+доп_клиенты!CU26</f>
        <v>0</v>
      </c>
      <c r="CV89" s="106">
        <f>SUMIF('Расчёт (ТН)'!$A:$A,CV$58,'Расчёт (ТН)'!$AM:$AM)+доп_клиенты!CV26</f>
        <v>0</v>
      </c>
      <c r="CW89" s="106">
        <f>SUMIF('Расчёт (ТН)'!$A:$A,CW$58,'Расчёт (ТН)'!$AM:$AM)+доп_клиенты!CW26</f>
        <v>0</v>
      </c>
      <c r="CX89" s="106">
        <f>SUMIF('Расчёт (ТН)'!$A:$A,CX$58,'Расчёт (ТН)'!$AM:$AM)+доп_клиенты!CX26</f>
        <v>0</v>
      </c>
      <c r="CY89" s="106">
        <f>SUMIF('Расчёт (ТН)'!$A:$A,CY$58,'Расчёт (ТН)'!$AM:$AM)+доп_клиенты!CY26</f>
        <v>0</v>
      </c>
      <c r="CZ89" s="106">
        <f>SUMIF('Расчёт (ТН)'!$A:$A,CZ$58,'Расчёт (ТН)'!$AM:$AM)+доп_клиенты!CZ26</f>
        <v>0</v>
      </c>
      <c r="DA89" s="106">
        <f>SUMIF('Расчёт (ТН)'!$A:$A,DA$58,'Расчёт (ТН)'!$AM:$AM)+доп_клиенты!DA26</f>
        <v>0</v>
      </c>
      <c r="DB89" s="106">
        <f>SUMIF('Расчёт (ТН)'!$A:$A,DB$58,'Расчёт (ТН)'!$AM:$AM)+доп_клиенты!DB26</f>
        <v>0</v>
      </c>
      <c r="DC89" s="106">
        <f>SUMIF('Расчёт (ТН)'!$A:$A,DC$58,'Расчёт (ТН)'!$AM:$AM)+доп_клиенты!DC26</f>
        <v>0</v>
      </c>
      <c r="DD89" s="106">
        <f>SUMIF('Расчёт (ТН)'!$A:$A,DD$58,'Расчёт (ТН)'!$AM:$AM)+доп_клиенты!DD26</f>
        <v>0</v>
      </c>
      <c r="DE89" s="106">
        <f>SUMIF('Расчёт (ТН)'!$A:$A,DE$58,'Расчёт (ТН)'!$AM:$AM)+доп_клиенты!DE26</f>
        <v>0</v>
      </c>
      <c r="DF89" s="106">
        <f>SUMIF('Расчёт (ТН)'!$A:$A,DF$58,'Расчёт (ТН)'!$AM:$AM)+доп_клиенты!DF26</f>
        <v>0</v>
      </c>
      <c r="DG89" s="106">
        <f>SUMIF('Расчёт (ТН)'!$A:$A,DG$58,'Расчёт (ТН)'!$AM:$AM)+доп_клиенты!DG26</f>
        <v>0</v>
      </c>
      <c r="DH89" s="106">
        <f>SUMIF('Расчёт (ТН)'!$A:$A,DH$58,'Расчёт (ТН)'!$AM:$AM)+доп_клиенты!DH26</f>
        <v>0</v>
      </c>
      <c r="DI89" s="106">
        <f>SUMIF('Расчёт (ТН)'!$A:$A,DI$58,'Расчёт (ТН)'!$AM:$AM)+доп_клиенты!DI26</f>
        <v>0</v>
      </c>
      <c r="DJ89" s="106">
        <f>SUMIF('Расчёт (ТН)'!$A:$A,DJ$58,'Расчёт (ТН)'!$AM:$AM)+доп_клиенты!DJ26</f>
        <v>0</v>
      </c>
      <c r="DK89" s="106">
        <f>SUMIF('Расчёт (ТН)'!$A:$A,DK$58,'Расчёт (ТН)'!$AM:$AM)+доп_клиенты!DK26</f>
        <v>0</v>
      </c>
      <c r="DL89" s="106">
        <f>SUMIF('Расчёт (ТН)'!$A:$A,DL$58,'Расчёт (ТН)'!$AM:$AM)+доп_клиенты!DL26</f>
        <v>0</v>
      </c>
      <c r="DM89" s="106">
        <f>SUMIF('Расчёт (ТН)'!$A:$A,DM$58,'Расчёт (ТН)'!$AM:$AM)+доп_клиенты!DM26</f>
        <v>0</v>
      </c>
      <c r="DN89" s="106">
        <f>SUMIF('Расчёт (ТН)'!$A:$A,DN$58,'Расчёт (ТН)'!$AM:$AM)+доп_клиенты!DN26</f>
        <v>0</v>
      </c>
      <c r="DO89" s="106">
        <f>SUMIF('Расчёт (ТН)'!$A:$A,DO$58,'Расчёт (ТН)'!$AM:$AM)+доп_клиенты!DO26</f>
        <v>0</v>
      </c>
      <c r="DP89" s="106">
        <f>SUMIF('Расчёт (ТН)'!$A:$A,DP$58,'Расчёт (ТН)'!$AM:$AM)+доп_клиенты!DP26</f>
        <v>0</v>
      </c>
      <c r="DQ89" s="106">
        <f>SUMIF('Расчёт (ТН)'!$A:$A,DQ$58,'Расчёт (ТН)'!$AM:$AM)+доп_клиенты!DQ26</f>
        <v>0</v>
      </c>
      <c r="DR89" s="106">
        <f>SUMIF('Расчёт (ТН)'!$A:$A,DR$58,'Расчёт (ТН)'!$AM:$AM)+доп_клиенты!DR26</f>
        <v>0</v>
      </c>
    </row>
    <row r="90" spans="1:122" outlineLevel="1">
      <c r="A90" s="95"/>
      <c r="B90" s="96"/>
      <c r="C90" s="97"/>
      <c r="D90" s="97"/>
      <c r="E90" s="97"/>
      <c r="F90" s="97"/>
      <c r="G90" s="97"/>
      <c r="H90" s="97"/>
      <c r="I90" s="97"/>
      <c r="J90" s="97"/>
      <c r="K90" s="97"/>
      <c r="L90" s="97"/>
      <c r="M90" s="97"/>
      <c r="N90" s="97"/>
      <c r="O90" s="97"/>
      <c r="P90" s="97"/>
      <c r="Q90" s="97"/>
      <c r="R90" s="97"/>
      <c r="S90" s="97"/>
      <c r="T90" s="97"/>
      <c r="U90" s="97"/>
      <c r="V90" s="97"/>
      <c r="W90" s="97"/>
      <c r="X90" s="97"/>
      <c r="Y90" s="97"/>
      <c r="Z90" s="97"/>
      <c r="AA90" s="97"/>
      <c r="AB90" s="97"/>
      <c r="AC90" s="97"/>
      <c r="AD90" s="97"/>
      <c r="AE90" s="97"/>
      <c r="AF90" s="97"/>
      <c r="AG90" s="97"/>
      <c r="AH90" s="97"/>
      <c r="AI90" s="97"/>
      <c r="AJ90" s="97"/>
      <c r="AK90" s="97"/>
      <c r="AL90" s="97"/>
      <c r="AM90" s="97"/>
      <c r="AN90" s="97"/>
      <c r="AO90" s="97"/>
      <c r="AP90" s="97"/>
      <c r="AQ90" s="97"/>
      <c r="AR90" s="97"/>
      <c r="AS90" s="97"/>
      <c r="AT90" s="97"/>
      <c r="AU90" s="97"/>
      <c r="AV90" s="97"/>
      <c r="AW90" s="97"/>
      <c r="AX90" s="97"/>
      <c r="AY90" s="97"/>
      <c r="AZ90" s="97"/>
      <c r="BA90" s="97"/>
      <c r="BB90" s="97"/>
      <c r="BC90" s="97"/>
      <c r="BD90" s="97"/>
      <c r="BE90" s="97"/>
      <c r="BF90" s="97"/>
      <c r="BG90" s="97"/>
      <c r="BH90" s="97"/>
      <c r="BI90" s="97"/>
      <c r="BJ90" s="97"/>
      <c r="BK90" s="97"/>
      <c r="BL90" s="97"/>
      <c r="BM90" s="97"/>
      <c r="BN90" s="97"/>
      <c r="BO90" s="97"/>
      <c r="BP90" s="97"/>
      <c r="BQ90" s="97"/>
      <c r="BR90" s="97"/>
      <c r="BS90" s="97"/>
      <c r="BT90" s="97"/>
      <c r="BU90" s="97"/>
      <c r="BV90" s="97"/>
      <c r="BW90" s="97"/>
      <c r="BX90" s="97"/>
      <c r="BY90" s="97"/>
      <c r="BZ90" s="97"/>
      <c r="CA90" s="97"/>
      <c r="CB90" s="97"/>
      <c r="CC90" s="97"/>
      <c r="CD90" s="97"/>
      <c r="CE90" s="97"/>
      <c r="CF90" s="97"/>
      <c r="CG90" s="97"/>
      <c r="CH90" s="97"/>
      <c r="CI90" s="97"/>
      <c r="CJ90" s="97"/>
      <c r="CK90" s="97"/>
      <c r="CL90" s="97"/>
      <c r="CM90" s="97"/>
      <c r="CN90" s="97"/>
      <c r="CO90" s="97"/>
      <c r="CP90" s="97"/>
      <c r="CQ90" s="97"/>
      <c r="CR90" s="97"/>
      <c r="CS90" s="97"/>
      <c r="CT90" s="97"/>
      <c r="CU90" s="97"/>
      <c r="CV90" s="97"/>
      <c r="CW90" s="97"/>
      <c r="CX90" s="97"/>
      <c r="CY90" s="97"/>
      <c r="CZ90" s="97"/>
      <c r="DA90" s="97"/>
      <c r="DB90" s="97"/>
      <c r="DC90" s="97"/>
      <c r="DD90" s="97"/>
      <c r="DE90" s="97"/>
      <c r="DF90" s="97"/>
      <c r="DG90" s="97"/>
      <c r="DH90" s="97"/>
      <c r="DI90" s="97"/>
      <c r="DJ90" s="97"/>
      <c r="DK90" s="97"/>
      <c r="DL90" s="97"/>
      <c r="DM90" s="97"/>
      <c r="DN90" s="97"/>
      <c r="DO90" s="97"/>
      <c r="DP90" s="97"/>
      <c r="DQ90" s="97"/>
      <c r="DR90" s="97"/>
    </row>
    <row r="91" spans="1:122" s="77" customFormat="1" outlineLevel="1">
      <c r="A91" s="244" t="s">
        <v>124</v>
      </c>
      <c r="B91" s="244" t="s">
        <v>111</v>
      </c>
      <c r="C91" s="245" t="e">
        <f>C94+C97</f>
        <v>#N/A</v>
      </c>
      <c r="D91" s="245" t="e">
        <f t="shared" ref="D91:AK91" si="286">D94+D97</f>
        <v>#N/A</v>
      </c>
      <c r="E91" s="245" t="e">
        <f t="shared" si="286"/>
        <v>#N/A</v>
      </c>
      <c r="F91" s="245" t="e">
        <f t="shared" si="286"/>
        <v>#N/A</v>
      </c>
      <c r="G91" s="245" t="e">
        <f t="shared" si="286"/>
        <v>#N/A</v>
      </c>
      <c r="H91" s="245" t="e">
        <f t="shared" si="286"/>
        <v>#N/A</v>
      </c>
      <c r="I91" s="245" t="e">
        <f t="shared" si="286"/>
        <v>#N/A</v>
      </c>
      <c r="J91" s="245" t="e">
        <f t="shared" si="286"/>
        <v>#N/A</v>
      </c>
      <c r="K91" s="245" t="e">
        <f t="shared" si="286"/>
        <v>#N/A</v>
      </c>
      <c r="L91" s="245" t="e">
        <f t="shared" si="286"/>
        <v>#N/A</v>
      </c>
      <c r="M91" s="245" t="e">
        <f t="shared" si="286"/>
        <v>#N/A</v>
      </c>
      <c r="N91" s="245" t="e">
        <f t="shared" si="286"/>
        <v>#N/A</v>
      </c>
      <c r="O91" s="245" t="e">
        <f t="shared" si="286"/>
        <v>#N/A</v>
      </c>
      <c r="P91" s="245" t="e">
        <f t="shared" si="286"/>
        <v>#N/A</v>
      </c>
      <c r="Q91" s="245" t="e">
        <f t="shared" si="286"/>
        <v>#N/A</v>
      </c>
      <c r="R91" s="245" t="e">
        <f t="shared" si="286"/>
        <v>#N/A</v>
      </c>
      <c r="S91" s="245" t="e">
        <f t="shared" si="286"/>
        <v>#N/A</v>
      </c>
      <c r="T91" s="245" t="e">
        <f t="shared" si="286"/>
        <v>#N/A</v>
      </c>
      <c r="U91" s="245" t="e">
        <f t="shared" si="286"/>
        <v>#N/A</v>
      </c>
      <c r="V91" s="245" t="e">
        <f t="shared" si="286"/>
        <v>#N/A</v>
      </c>
      <c r="W91" s="245" t="e">
        <f t="shared" si="286"/>
        <v>#N/A</v>
      </c>
      <c r="X91" s="245" t="e">
        <f t="shared" si="286"/>
        <v>#N/A</v>
      </c>
      <c r="Y91" s="245" t="e">
        <f t="shared" si="286"/>
        <v>#N/A</v>
      </c>
      <c r="Z91" s="245" t="e">
        <f t="shared" si="286"/>
        <v>#N/A</v>
      </c>
      <c r="AA91" s="245" t="e">
        <f t="shared" si="286"/>
        <v>#N/A</v>
      </c>
      <c r="AB91" s="245" t="e">
        <f t="shared" si="286"/>
        <v>#N/A</v>
      </c>
      <c r="AC91" s="245" t="e">
        <f t="shared" si="286"/>
        <v>#N/A</v>
      </c>
      <c r="AD91" s="245" t="e">
        <f t="shared" si="286"/>
        <v>#N/A</v>
      </c>
      <c r="AE91" s="245" t="e">
        <f t="shared" si="286"/>
        <v>#N/A</v>
      </c>
      <c r="AF91" s="245" t="e">
        <f t="shared" si="286"/>
        <v>#N/A</v>
      </c>
      <c r="AG91" s="245" t="e">
        <f t="shared" si="286"/>
        <v>#N/A</v>
      </c>
      <c r="AH91" s="245" t="e">
        <f t="shared" si="286"/>
        <v>#N/A</v>
      </c>
      <c r="AI91" s="245" t="e">
        <f t="shared" si="286"/>
        <v>#N/A</v>
      </c>
      <c r="AJ91" s="245" t="e">
        <f t="shared" si="286"/>
        <v>#N/A</v>
      </c>
      <c r="AK91" s="245" t="e">
        <f t="shared" si="286"/>
        <v>#N/A</v>
      </c>
      <c r="AL91" s="245" t="e">
        <f>AL94+AL97</f>
        <v>#N/A</v>
      </c>
      <c r="AM91" s="245">
        <f t="shared" ref="AM91:BC91" si="287">AM94+AM97</f>
        <v>0</v>
      </c>
      <c r="AN91" s="245">
        <f t="shared" si="287"/>
        <v>0</v>
      </c>
      <c r="AO91" s="245">
        <f t="shared" si="287"/>
        <v>0</v>
      </c>
      <c r="AP91" s="245">
        <f t="shared" si="287"/>
        <v>0</v>
      </c>
      <c r="AQ91" s="245">
        <f t="shared" si="287"/>
        <v>0</v>
      </c>
      <c r="AR91" s="245">
        <f t="shared" si="287"/>
        <v>0</v>
      </c>
      <c r="AS91" s="245">
        <f t="shared" si="287"/>
        <v>0</v>
      </c>
      <c r="AT91" s="245">
        <f t="shared" si="287"/>
        <v>0</v>
      </c>
      <c r="AU91" s="245">
        <f t="shared" si="287"/>
        <v>0</v>
      </c>
      <c r="AV91" s="245">
        <f t="shared" si="287"/>
        <v>0</v>
      </c>
      <c r="AW91" s="245">
        <f t="shared" si="287"/>
        <v>0</v>
      </c>
      <c r="AX91" s="245">
        <f t="shared" si="287"/>
        <v>0</v>
      </c>
      <c r="AY91" s="245">
        <f t="shared" si="287"/>
        <v>0</v>
      </c>
      <c r="AZ91" s="245">
        <f t="shared" si="287"/>
        <v>0</v>
      </c>
      <c r="BA91" s="245">
        <f t="shared" si="287"/>
        <v>0</v>
      </c>
      <c r="BB91" s="245">
        <f t="shared" si="287"/>
        <v>0</v>
      </c>
      <c r="BC91" s="245">
        <f t="shared" si="287"/>
        <v>0</v>
      </c>
      <c r="BD91" s="245">
        <f>BD94+BD97</f>
        <v>0</v>
      </c>
      <c r="BE91" s="245">
        <f t="shared" ref="BE91:BQ91" si="288">BE94+BE97</f>
        <v>0</v>
      </c>
      <c r="BF91" s="245">
        <f t="shared" si="288"/>
        <v>0</v>
      </c>
      <c r="BG91" s="245">
        <f t="shared" si="288"/>
        <v>0</v>
      </c>
      <c r="BH91" s="245">
        <f t="shared" si="288"/>
        <v>0</v>
      </c>
      <c r="BI91" s="245">
        <f t="shared" si="288"/>
        <v>0</v>
      </c>
      <c r="BJ91" s="245">
        <f t="shared" si="288"/>
        <v>0</v>
      </c>
      <c r="BK91" s="245">
        <f t="shared" si="288"/>
        <v>0</v>
      </c>
      <c r="BL91" s="245">
        <f t="shared" si="288"/>
        <v>0</v>
      </c>
      <c r="BM91" s="245">
        <f t="shared" si="288"/>
        <v>0</v>
      </c>
      <c r="BN91" s="245">
        <f t="shared" si="288"/>
        <v>0</v>
      </c>
      <c r="BO91" s="245">
        <f t="shared" si="288"/>
        <v>0</v>
      </c>
      <c r="BP91" s="245">
        <f t="shared" si="288"/>
        <v>0</v>
      </c>
      <c r="BQ91" s="245">
        <f t="shared" si="288"/>
        <v>0</v>
      </c>
      <c r="BR91" s="245">
        <f>BR94+BR97</f>
        <v>0</v>
      </c>
      <c r="BS91" s="245">
        <f t="shared" ref="BS91:CC91" si="289">BS94+BS97</f>
        <v>0</v>
      </c>
      <c r="BT91" s="245">
        <f t="shared" si="289"/>
        <v>0</v>
      </c>
      <c r="BU91" s="245">
        <f t="shared" si="289"/>
        <v>0</v>
      </c>
      <c r="BV91" s="245">
        <f t="shared" si="289"/>
        <v>0</v>
      </c>
      <c r="BW91" s="245">
        <f t="shared" si="289"/>
        <v>0</v>
      </c>
      <c r="BX91" s="245">
        <f t="shared" si="289"/>
        <v>0</v>
      </c>
      <c r="BY91" s="245">
        <f t="shared" si="289"/>
        <v>0</v>
      </c>
      <c r="BZ91" s="245">
        <f t="shared" si="289"/>
        <v>0</v>
      </c>
      <c r="CA91" s="245">
        <f t="shared" si="289"/>
        <v>0</v>
      </c>
      <c r="CB91" s="245">
        <f t="shared" si="289"/>
        <v>0</v>
      </c>
      <c r="CC91" s="245">
        <f t="shared" si="289"/>
        <v>0</v>
      </c>
      <c r="CD91" s="245">
        <f>CD94+CD97</f>
        <v>0</v>
      </c>
      <c r="CE91" s="245">
        <f t="shared" ref="CE91:CU91" si="290">CE94+CE97</f>
        <v>0</v>
      </c>
      <c r="CF91" s="245">
        <f t="shared" si="290"/>
        <v>0</v>
      </c>
      <c r="CG91" s="245">
        <f t="shared" si="290"/>
        <v>0</v>
      </c>
      <c r="CH91" s="245">
        <f t="shared" si="290"/>
        <v>0</v>
      </c>
      <c r="CI91" s="245">
        <f t="shared" si="290"/>
        <v>0</v>
      </c>
      <c r="CJ91" s="245">
        <f t="shared" si="290"/>
        <v>0</v>
      </c>
      <c r="CK91" s="245">
        <f t="shared" si="290"/>
        <v>0</v>
      </c>
      <c r="CL91" s="245">
        <f t="shared" si="290"/>
        <v>0</v>
      </c>
      <c r="CM91" s="245">
        <f t="shared" si="290"/>
        <v>0</v>
      </c>
      <c r="CN91" s="245">
        <f t="shared" si="290"/>
        <v>0</v>
      </c>
      <c r="CO91" s="245">
        <f t="shared" si="290"/>
        <v>0</v>
      </c>
      <c r="CP91" s="245">
        <f t="shared" si="290"/>
        <v>0</v>
      </c>
      <c r="CQ91" s="245">
        <f t="shared" si="290"/>
        <v>0</v>
      </c>
      <c r="CR91" s="245">
        <f t="shared" si="290"/>
        <v>0</v>
      </c>
      <c r="CS91" s="245">
        <f t="shared" si="290"/>
        <v>0</v>
      </c>
      <c r="CT91" s="245">
        <f t="shared" si="290"/>
        <v>0</v>
      </c>
      <c r="CU91" s="245">
        <f t="shared" si="290"/>
        <v>0</v>
      </c>
      <c r="CV91" s="245">
        <f>CV94+CV97</f>
        <v>0</v>
      </c>
      <c r="CW91" s="245">
        <f t="shared" ref="CW91:DM91" si="291">CW94+CW97</f>
        <v>0</v>
      </c>
      <c r="CX91" s="245">
        <f t="shared" si="291"/>
        <v>0</v>
      </c>
      <c r="CY91" s="245">
        <f t="shared" si="291"/>
        <v>0</v>
      </c>
      <c r="CZ91" s="245">
        <f t="shared" si="291"/>
        <v>0</v>
      </c>
      <c r="DA91" s="245">
        <f t="shared" si="291"/>
        <v>0</v>
      </c>
      <c r="DB91" s="245">
        <f t="shared" si="291"/>
        <v>0</v>
      </c>
      <c r="DC91" s="245">
        <f t="shared" si="291"/>
        <v>0</v>
      </c>
      <c r="DD91" s="245">
        <f t="shared" si="291"/>
        <v>0</v>
      </c>
      <c r="DE91" s="245">
        <f t="shared" si="291"/>
        <v>0</v>
      </c>
      <c r="DF91" s="245">
        <f t="shared" si="291"/>
        <v>0</v>
      </c>
      <c r="DG91" s="245">
        <f t="shared" si="291"/>
        <v>0</v>
      </c>
      <c r="DH91" s="245">
        <f t="shared" si="291"/>
        <v>0</v>
      </c>
      <c r="DI91" s="245">
        <f t="shared" si="291"/>
        <v>0</v>
      </c>
      <c r="DJ91" s="245">
        <f t="shared" si="291"/>
        <v>0</v>
      </c>
      <c r="DK91" s="245">
        <f t="shared" si="291"/>
        <v>0</v>
      </c>
      <c r="DL91" s="245">
        <f t="shared" si="291"/>
        <v>0</v>
      </c>
      <c r="DM91" s="245">
        <f t="shared" si="291"/>
        <v>0</v>
      </c>
      <c r="DN91" s="245">
        <f>DN94+DN97</f>
        <v>0</v>
      </c>
      <c r="DO91" s="245">
        <f t="shared" ref="DO91:DR91" si="292">DO94+DO97</f>
        <v>0</v>
      </c>
      <c r="DP91" s="245">
        <f t="shared" si="292"/>
        <v>0</v>
      </c>
      <c r="DQ91" s="245">
        <f t="shared" si="292"/>
        <v>0</v>
      </c>
      <c r="DR91" s="245">
        <f t="shared" si="292"/>
        <v>0</v>
      </c>
    </row>
    <row r="92" spans="1:122" s="77" customFormat="1" outlineLevel="1">
      <c r="A92" s="244" t="s">
        <v>124</v>
      </c>
      <c r="B92" s="244" t="s">
        <v>112</v>
      </c>
      <c r="C92" s="245" t="e">
        <f>(C95+C98)/2</f>
        <v>#N/A</v>
      </c>
      <c r="D92" s="245" t="e">
        <f t="shared" ref="D92:AL92" si="293">(D95+D98)/2</f>
        <v>#N/A</v>
      </c>
      <c r="E92" s="245" t="e">
        <f t="shared" si="293"/>
        <v>#N/A</v>
      </c>
      <c r="F92" s="245" t="e">
        <f t="shared" si="293"/>
        <v>#N/A</v>
      </c>
      <c r="G92" s="245" t="e">
        <f t="shared" si="293"/>
        <v>#N/A</v>
      </c>
      <c r="H92" s="245" t="e">
        <f t="shared" si="293"/>
        <v>#N/A</v>
      </c>
      <c r="I92" s="245" t="e">
        <f t="shared" si="293"/>
        <v>#N/A</v>
      </c>
      <c r="J92" s="245" t="e">
        <f t="shared" si="293"/>
        <v>#N/A</v>
      </c>
      <c r="K92" s="245" t="e">
        <f t="shared" si="293"/>
        <v>#N/A</v>
      </c>
      <c r="L92" s="245" t="e">
        <f t="shared" si="293"/>
        <v>#N/A</v>
      </c>
      <c r="M92" s="245" t="e">
        <f t="shared" si="293"/>
        <v>#N/A</v>
      </c>
      <c r="N92" s="245" t="e">
        <f t="shared" si="293"/>
        <v>#N/A</v>
      </c>
      <c r="O92" s="245" t="e">
        <f t="shared" si="293"/>
        <v>#N/A</v>
      </c>
      <c r="P92" s="245" t="e">
        <f t="shared" si="293"/>
        <v>#N/A</v>
      </c>
      <c r="Q92" s="245" t="e">
        <f t="shared" si="293"/>
        <v>#N/A</v>
      </c>
      <c r="R92" s="245" t="e">
        <f t="shared" si="293"/>
        <v>#N/A</v>
      </c>
      <c r="S92" s="245" t="e">
        <f t="shared" si="293"/>
        <v>#N/A</v>
      </c>
      <c r="T92" s="245" t="e">
        <f t="shared" si="293"/>
        <v>#N/A</v>
      </c>
      <c r="U92" s="245" t="e">
        <f t="shared" si="293"/>
        <v>#N/A</v>
      </c>
      <c r="V92" s="245" t="e">
        <f t="shared" si="293"/>
        <v>#N/A</v>
      </c>
      <c r="W92" s="245" t="e">
        <f t="shared" si="293"/>
        <v>#N/A</v>
      </c>
      <c r="X92" s="245" t="e">
        <f t="shared" si="293"/>
        <v>#N/A</v>
      </c>
      <c r="Y92" s="245" t="e">
        <f t="shared" si="293"/>
        <v>#N/A</v>
      </c>
      <c r="Z92" s="245" t="e">
        <f t="shared" si="293"/>
        <v>#N/A</v>
      </c>
      <c r="AA92" s="245" t="e">
        <f t="shared" si="293"/>
        <v>#N/A</v>
      </c>
      <c r="AB92" s="245" t="e">
        <f t="shared" si="293"/>
        <v>#N/A</v>
      </c>
      <c r="AC92" s="245" t="e">
        <f t="shared" si="293"/>
        <v>#N/A</v>
      </c>
      <c r="AD92" s="245" t="e">
        <f t="shared" si="293"/>
        <v>#N/A</v>
      </c>
      <c r="AE92" s="245" t="e">
        <f t="shared" si="293"/>
        <v>#N/A</v>
      </c>
      <c r="AF92" s="245" t="e">
        <f t="shared" si="293"/>
        <v>#N/A</v>
      </c>
      <c r="AG92" s="245" t="e">
        <f t="shared" si="293"/>
        <v>#N/A</v>
      </c>
      <c r="AH92" s="245" t="e">
        <f t="shared" si="293"/>
        <v>#N/A</v>
      </c>
      <c r="AI92" s="245" t="e">
        <f t="shared" si="293"/>
        <v>#N/A</v>
      </c>
      <c r="AJ92" s="245" t="e">
        <f t="shared" si="293"/>
        <v>#N/A</v>
      </c>
      <c r="AK92" s="245" t="e">
        <f t="shared" si="293"/>
        <v>#N/A</v>
      </c>
      <c r="AL92" s="245" t="e">
        <f t="shared" si="293"/>
        <v>#N/A</v>
      </c>
      <c r="AM92" s="245" t="e">
        <f t="shared" ref="AM92:BD92" si="294">(AM95+AM98)/2</f>
        <v>#N/A</v>
      </c>
      <c r="AN92" s="245" t="e">
        <f t="shared" si="294"/>
        <v>#N/A</v>
      </c>
      <c r="AO92" s="245" t="e">
        <f t="shared" si="294"/>
        <v>#N/A</v>
      </c>
      <c r="AP92" s="245" t="e">
        <f t="shared" si="294"/>
        <v>#N/A</v>
      </c>
      <c r="AQ92" s="245" t="e">
        <f t="shared" si="294"/>
        <v>#N/A</v>
      </c>
      <c r="AR92" s="245" t="e">
        <f t="shared" si="294"/>
        <v>#N/A</v>
      </c>
      <c r="AS92" s="245" t="e">
        <f t="shared" si="294"/>
        <v>#N/A</v>
      </c>
      <c r="AT92" s="245" t="e">
        <f t="shared" si="294"/>
        <v>#N/A</v>
      </c>
      <c r="AU92" s="245" t="e">
        <f t="shared" si="294"/>
        <v>#N/A</v>
      </c>
      <c r="AV92" s="245" t="e">
        <f t="shared" si="294"/>
        <v>#N/A</v>
      </c>
      <c r="AW92" s="245" t="e">
        <f t="shared" si="294"/>
        <v>#N/A</v>
      </c>
      <c r="AX92" s="245" t="e">
        <f t="shared" si="294"/>
        <v>#N/A</v>
      </c>
      <c r="AY92" s="245" t="e">
        <f t="shared" si="294"/>
        <v>#N/A</v>
      </c>
      <c r="AZ92" s="245" t="e">
        <f t="shared" si="294"/>
        <v>#N/A</v>
      </c>
      <c r="BA92" s="245" t="e">
        <f t="shared" si="294"/>
        <v>#N/A</v>
      </c>
      <c r="BB92" s="245" t="e">
        <f t="shared" si="294"/>
        <v>#N/A</v>
      </c>
      <c r="BC92" s="245" t="e">
        <f t="shared" si="294"/>
        <v>#N/A</v>
      </c>
      <c r="BD92" s="245" t="e">
        <f t="shared" si="294"/>
        <v>#N/A</v>
      </c>
      <c r="BE92" s="245" t="e">
        <f t="shared" ref="BE92:DN92" si="295">(BE95+BE98)/2</f>
        <v>#N/A</v>
      </c>
      <c r="BF92" s="245" t="e">
        <f t="shared" si="295"/>
        <v>#N/A</v>
      </c>
      <c r="BG92" s="245" t="e">
        <f t="shared" si="295"/>
        <v>#N/A</v>
      </c>
      <c r="BH92" s="245" t="e">
        <f t="shared" si="295"/>
        <v>#N/A</v>
      </c>
      <c r="BI92" s="245" t="e">
        <f t="shared" si="295"/>
        <v>#N/A</v>
      </c>
      <c r="BJ92" s="245" t="e">
        <f t="shared" si="295"/>
        <v>#N/A</v>
      </c>
      <c r="BK92" s="245" t="e">
        <f t="shared" si="295"/>
        <v>#N/A</v>
      </c>
      <c r="BL92" s="245" t="e">
        <f t="shared" si="295"/>
        <v>#N/A</v>
      </c>
      <c r="BM92" s="245" t="e">
        <f t="shared" si="295"/>
        <v>#N/A</v>
      </c>
      <c r="BN92" s="245" t="e">
        <f t="shared" si="295"/>
        <v>#N/A</v>
      </c>
      <c r="BO92" s="245" t="e">
        <f t="shared" si="295"/>
        <v>#N/A</v>
      </c>
      <c r="BP92" s="245" t="e">
        <f t="shared" si="295"/>
        <v>#N/A</v>
      </c>
      <c r="BQ92" s="245" t="e">
        <f t="shared" si="295"/>
        <v>#N/A</v>
      </c>
      <c r="BR92" s="245" t="e">
        <f t="shared" si="295"/>
        <v>#N/A</v>
      </c>
      <c r="BS92" s="245" t="e">
        <f t="shared" si="295"/>
        <v>#N/A</v>
      </c>
      <c r="BT92" s="245" t="e">
        <f t="shared" si="295"/>
        <v>#N/A</v>
      </c>
      <c r="BU92" s="245" t="e">
        <f t="shared" si="295"/>
        <v>#N/A</v>
      </c>
      <c r="BV92" s="245" t="e">
        <f t="shared" si="295"/>
        <v>#N/A</v>
      </c>
      <c r="BW92" s="245" t="e">
        <f t="shared" si="295"/>
        <v>#N/A</v>
      </c>
      <c r="BX92" s="245" t="e">
        <f t="shared" si="295"/>
        <v>#N/A</v>
      </c>
      <c r="BY92" s="245" t="e">
        <f t="shared" si="295"/>
        <v>#N/A</v>
      </c>
      <c r="BZ92" s="245" t="e">
        <f t="shared" si="295"/>
        <v>#N/A</v>
      </c>
      <c r="CA92" s="245" t="e">
        <f t="shared" si="295"/>
        <v>#N/A</v>
      </c>
      <c r="CB92" s="245" t="e">
        <f t="shared" si="295"/>
        <v>#N/A</v>
      </c>
      <c r="CC92" s="245" t="e">
        <f t="shared" si="295"/>
        <v>#N/A</v>
      </c>
      <c r="CD92" s="245" t="e">
        <f t="shared" si="295"/>
        <v>#N/A</v>
      </c>
      <c r="CE92" s="245" t="e">
        <f t="shared" si="295"/>
        <v>#N/A</v>
      </c>
      <c r="CF92" s="245" t="e">
        <f t="shared" si="295"/>
        <v>#N/A</v>
      </c>
      <c r="CG92" s="245" t="e">
        <f t="shared" si="295"/>
        <v>#N/A</v>
      </c>
      <c r="CH92" s="245" t="e">
        <f t="shared" si="295"/>
        <v>#N/A</v>
      </c>
      <c r="CI92" s="245" t="e">
        <f t="shared" si="295"/>
        <v>#N/A</v>
      </c>
      <c r="CJ92" s="245" t="e">
        <f t="shared" si="295"/>
        <v>#N/A</v>
      </c>
      <c r="CK92" s="245" t="e">
        <f t="shared" si="295"/>
        <v>#N/A</v>
      </c>
      <c r="CL92" s="245" t="e">
        <f t="shared" si="295"/>
        <v>#N/A</v>
      </c>
      <c r="CM92" s="245" t="e">
        <f t="shared" si="295"/>
        <v>#N/A</v>
      </c>
      <c r="CN92" s="245" t="e">
        <f t="shared" si="295"/>
        <v>#N/A</v>
      </c>
      <c r="CO92" s="245" t="e">
        <f t="shared" si="295"/>
        <v>#N/A</v>
      </c>
      <c r="CP92" s="245" t="e">
        <f t="shared" si="295"/>
        <v>#N/A</v>
      </c>
      <c r="CQ92" s="245" t="e">
        <f t="shared" si="295"/>
        <v>#N/A</v>
      </c>
      <c r="CR92" s="245" t="e">
        <f t="shared" si="295"/>
        <v>#N/A</v>
      </c>
      <c r="CS92" s="245" t="e">
        <f t="shared" si="295"/>
        <v>#N/A</v>
      </c>
      <c r="CT92" s="245" t="e">
        <f t="shared" si="295"/>
        <v>#N/A</v>
      </c>
      <c r="CU92" s="245" t="e">
        <f t="shared" si="295"/>
        <v>#N/A</v>
      </c>
      <c r="CV92" s="245" t="e">
        <f t="shared" si="295"/>
        <v>#N/A</v>
      </c>
      <c r="CW92" s="245" t="e">
        <f t="shared" si="295"/>
        <v>#N/A</v>
      </c>
      <c r="CX92" s="245" t="e">
        <f t="shared" si="295"/>
        <v>#N/A</v>
      </c>
      <c r="CY92" s="245" t="e">
        <f t="shared" si="295"/>
        <v>#N/A</v>
      </c>
      <c r="CZ92" s="245" t="e">
        <f t="shared" si="295"/>
        <v>#N/A</v>
      </c>
      <c r="DA92" s="245" t="e">
        <f t="shared" si="295"/>
        <v>#N/A</v>
      </c>
      <c r="DB92" s="245" t="e">
        <f t="shared" si="295"/>
        <v>#N/A</v>
      </c>
      <c r="DC92" s="245" t="e">
        <f t="shared" si="295"/>
        <v>#N/A</v>
      </c>
      <c r="DD92" s="245" t="e">
        <f t="shared" si="295"/>
        <v>#N/A</v>
      </c>
      <c r="DE92" s="245" t="e">
        <f t="shared" si="295"/>
        <v>#N/A</v>
      </c>
      <c r="DF92" s="245" t="e">
        <f t="shared" si="295"/>
        <v>#N/A</v>
      </c>
      <c r="DG92" s="245" t="e">
        <f t="shared" si="295"/>
        <v>#N/A</v>
      </c>
      <c r="DH92" s="245" t="e">
        <f t="shared" si="295"/>
        <v>#N/A</v>
      </c>
      <c r="DI92" s="245" t="e">
        <f t="shared" si="295"/>
        <v>#N/A</v>
      </c>
      <c r="DJ92" s="245" t="e">
        <f t="shared" si="295"/>
        <v>#N/A</v>
      </c>
      <c r="DK92" s="245" t="e">
        <f t="shared" si="295"/>
        <v>#N/A</v>
      </c>
      <c r="DL92" s="245" t="e">
        <f t="shared" si="295"/>
        <v>#N/A</v>
      </c>
      <c r="DM92" s="245" t="e">
        <f t="shared" si="295"/>
        <v>#N/A</v>
      </c>
      <c r="DN92" s="245" t="e">
        <f t="shared" si="295"/>
        <v>#N/A</v>
      </c>
      <c r="DO92" s="245" t="e">
        <f t="shared" ref="DO92:DR92" si="296">(DO95+DO98)/2</f>
        <v>#N/A</v>
      </c>
      <c r="DP92" s="245" t="e">
        <f t="shared" si="296"/>
        <v>#N/A</v>
      </c>
      <c r="DQ92" s="245" t="e">
        <f t="shared" si="296"/>
        <v>#N/A</v>
      </c>
      <c r="DR92" s="245" t="e">
        <f t="shared" si="296"/>
        <v>#N/A</v>
      </c>
    </row>
    <row r="93" spans="1:122" s="77" customFormat="1" ht="13.8" outlineLevel="1" thickBot="1">
      <c r="A93" s="246" t="s">
        <v>124</v>
      </c>
      <c r="B93" s="246" t="s">
        <v>113</v>
      </c>
      <c r="C93" s="247" t="e">
        <f ca="1">C96+C99</f>
        <v>#N/A</v>
      </c>
      <c r="D93" s="247" t="e">
        <f t="shared" ref="D93:AK93" ca="1" si="297">D96+D99</f>
        <v>#N/A</v>
      </c>
      <c r="E93" s="247" t="e">
        <f t="shared" ca="1" si="297"/>
        <v>#N/A</v>
      </c>
      <c r="F93" s="247" t="e">
        <f t="shared" ca="1" si="297"/>
        <v>#N/A</v>
      </c>
      <c r="G93" s="247" t="e">
        <f t="shared" ca="1" si="297"/>
        <v>#N/A</v>
      </c>
      <c r="H93" s="247" t="e">
        <f t="shared" ca="1" si="297"/>
        <v>#N/A</v>
      </c>
      <c r="I93" s="247" t="e">
        <f t="shared" ca="1" si="297"/>
        <v>#N/A</v>
      </c>
      <c r="J93" s="247" t="e">
        <f t="shared" ca="1" si="297"/>
        <v>#N/A</v>
      </c>
      <c r="K93" s="247" t="e">
        <f t="shared" ca="1" si="297"/>
        <v>#N/A</v>
      </c>
      <c r="L93" s="247" t="e">
        <f t="shared" ca="1" si="297"/>
        <v>#N/A</v>
      </c>
      <c r="M93" s="247" t="e">
        <f t="shared" ca="1" si="297"/>
        <v>#N/A</v>
      </c>
      <c r="N93" s="247" t="e">
        <f t="shared" ca="1" si="297"/>
        <v>#N/A</v>
      </c>
      <c r="O93" s="247" t="e">
        <f t="shared" ca="1" si="297"/>
        <v>#N/A</v>
      </c>
      <c r="P93" s="247" t="e">
        <f t="shared" ca="1" si="297"/>
        <v>#N/A</v>
      </c>
      <c r="Q93" s="247" t="e">
        <f t="shared" ca="1" si="297"/>
        <v>#N/A</v>
      </c>
      <c r="R93" s="247" t="e">
        <f t="shared" ca="1" si="297"/>
        <v>#N/A</v>
      </c>
      <c r="S93" s="247" t="e">
        <f t="shared" ca="1" si="297"/>
        <v>#N/A</v>
      </c>
      <c r="T93" s="247" t="e">
        <f t="shared" ca="1" si="297"/>
        <v>#N/A</v>
      </c>
      <c r="U93" s="247" t="e">
        <f t="shared" ca="1" si="297"/>
        <v>#N/A</v>
      </c>
      <c r="V93" s="247" t="e">
        <f t="shared" ca="1" si="297"/>
        <v>#N/A</v>
      </c>
      <c r="W93" s="247" t="e">
        <f t="shared" ca="1" si="297"/>
        <v>#N/A</v>
      </c>
      <c r="X93" s="247" t="e">
        <f t="shared" ca="1" si="297"/>
        <v>#N/A</v>
      </c>
      <c r="Y93" s="247" t="e">
        <f t="shared" ca="1" si="297"/>
        <v>#N/A</v>
      </c>
      <c r="Z93" s="247" t="e">
        <f t="shared" ca="1" si="297"/>
        <v>#N/A</v>
      </c>
      <c r="AA93" s="247" t="e">
        <f t="shared" ca="1" si="297"/>
        <v>#N/A</v>
      </c>
      <c r="AB93" s="247" t="e">
        <f t="shared" ca="1" si="297"/>
        <v>#N/A</v>
      </c>
      <c r="AC93" s="247" t="e">
        <f t="shared" ca="1" si="297"/>
        <v>#N/A</v>
      </c>
      <c r="AD93" s="247" t="e">
        <f t="shared" ca="1" si="297"/>
        <v>#N/A</v>
      </c>
      <c r="AE93" s="247" t="e">
        <f t="shared" ca="1" si="297"/>
        <v>#N/A</v>
      </c>
      <c r="AF93" s="247" t="e">
        <f t="shared" ca="1" si="297"/>
        <v>#N/A</v>
      </c>
      <c r="AG93" s="247" t="e">
        <f t="shared" ca="1" si="297"/>
        <v>#N/A</v>
      </c>
      <c r="AH93" s="247" t="e">
        <f t="shared" ca="1" si="297"/>
        <v>#N/A</v>
      </c>
      <c r="AI93" s="247" t="e">
        <f t="shared" ca="1" si="297"/>
        <v>#N/A</v>
      </c>
      <c r="AJ93" s="247" t="e">
        <f t="shared" ca="1" si="297"/>
        <v>#N/A</v>
      </c>
      <c r="AK93" s="247" t="e">
        <f t="shared" ca="1" si="297"/>
        <v>#N/A</v>
      </c>
      <c r="AL93" s="247" t="e">
        <f ca="1">AL96+AL99</f>
        <v>#N/A</v>
      </c>
      <c r="AM93" s="247">
        <f t="shared" ref="AM93:BC93" si="298">AM96+AM99</f>
        <v>0</v>
      </c>
      <c r="AN93" s="247">
        <f t="shared" si="298"/>
        <v>0</v>
      </c>
      <c r="AO93" s="247">
        <f t="shared" si="298"/>
        <v>0</v>
      </c>
      <c r="AP93" s="247">
        <f t="shared" si="298"/>
        <v>0</v>
      </c>
      <c r="AQ93" s="247">
        <f t="shared" si="298"/>
        <v>0</v>
      </c>
      <c r="AR93" s="247">
        <f t="shared" si="298"/>
        <v>0</v>
      </c>
      <c r="AS93" s="247">
        <f t="shared" si="298"/>
        <v>0</v>
      </c>
      <c r="AT93" s="247">
        <f t="shared" si="298"/>
        <v>0</v>
      </c>
      <c r="AU93" s="247">
        <f t="shared" si="298"/>
        <v>0</v>
      </c>
      <c r="AV93" s="247">
        <f t="shared" si="298"/>
        <v>0</v>
      </c>
      <c r="AW93" s="247">
        <f t="shared" si="298"/>
        <v>0</v>
      </c>
      <c r="AX93" s="247">
        <f t="shared" si="298"/>
        <v>0</v>
      </c>
      <c r="AY93" s="247">
        <f t="shared" si="298"/>
        <v>0</v>
      </c>
      <c r="AZ93" s="247">
        <f t="shared" si="298"/>
        <v>0</v>
      </c>
      <c r="BA93" s="247">
        <f t="shared" si="298"/>
        <v>0</v>
      </c>
      <c r="BB93" s="247">
        <f t="shared" si="298"/>
        <v>0</v>
      </c>
      <c r="BC93" s="247">
        <f t="shared" si="298"/>
        <v>0</v>
      </c>
      <c r="BD93" s="247">
        <f>BD96+BD99</f>
        <v>0</v>
      </c>
      <c r="BE93" s="247">
        <f t="shared" ref="BE93:BQ93" si="299">BE96+BE99</f>
        <v>0</v>
      </c>
      <c r="BF93" s="247">
        <f t="shared" si="299"/>
        <v>0</v>
      </c>
      <c r="BG93" s="247">
        <f t="shared" si="299"/>
        <v>0</v>
      </c>
      <c r="BH93" s="247">
        <f t="shared" si="299"/>
        <v>0</v>
      </c>
      <c r="BI93" s="247">
        <f t="shared" si="299"/>
        <v>0</v>
      </c>
      <c r="BJ93" s="247">
        <f t="shared" si="299"/>
        <v>0</v>
      </c>
      <c r="BK93" s="247">
        <f t="shared" si="299"/>
        <v>0</v>
      </c>
      <c r="BL93" s="247">
        <f t="shared" si="299"/>
        <v>0</v>
      </c>
      <c r="BM93" s="247">
        <f t="shared" si="299"/>
        <v>0</v>
      </c>
      <c r="BN93" s="247">
        <f t="shared" si="299"/>
        <v>0</v>
      </c>
      <c r="BO93" s="247">
        <f t="shared" si="299"/>
        <v>0</v>
      </c>
      <c r="BP93" s="247">
        <f t="shared" si="299"/>
        <v>0</v>
      </c>
      <c r="BQ93" s="247">
        <f t="shared" si="299"/>
        <v>0</v>
      </c>
      <c r="BR93" s="247">
        <f>BR96+BR99</f>
        <v>0</v>
      </c>
      <c r="BS93" s="247">
        <f t="shared" ref="BS93:CC93" si="300">BS96+BS99</f>
        <v>0</v>
      </c>
      <c r="BT93" s="247">
        <f t="shared" si="300"/>
        <v>0</v>
      </c>
      <c r="BU93" s="247">
        <f t="shared" si="300"/>
        <v>0</v>
      </c>
      <c r="BV93" s="247">
        <f t="shared" si="300"/>
        <v>0</v>
      </c>
      <c r="BW93" s="247">
        <f t="shared" si="300"/>
        <v>0</v>
      </c>
      <c r="BX93" s="247">
        <f t="shared" si="300"/>
        <v>0</v>
      </c>
      <c r="BY93" s="247">
        <f t="shared" si="300"/>
        <v>0</v>
      </c>
      <c r="BZ93" s="247">
        <f t="shared" si="300"/>
        <v>0</v>
      </c>
      <c r="CA93" s="247">
        <f t="shared" si="300"/>
        <v>0</v>
      </c>
      <c r="CB93" s="247">
        <f t="shared" si="300"/>
        <v>0</v>
      </c>
      <c r="CC93" s="247">
        <f t="shared" si="300"/>
        <v>0</v>
      </c>
      <c r="CD93" s="247">
        <f>CD96+CD99</f>
        <v>0</v>
      </c>
      <c r="CE93" s="247">
        <f t="shared" ref="CE93:CU93" si="301">CE96+CE99</f>
        <v>0</v>
      </c>
      <c r="CF93" s="247">
        <f t="shared" si="301"/>
        <v>0</v>
      </c>
      <c r="CG93" s="247">
        <f t="shared" si="301"/>
        <v>0</v>
      </c>
      <c r="CH93" s="247">
        <f t="shared" si="301"/>
        <v>0</v>
      </c>
      <c r="CI93" s="247">
        <f t="shared" si="301"/>
        <v>0</v>
      </c>
      <c r="CJ93" s="247">
        <f t="shared" si="301"/>
        <v>0</v>
      </c>
      <c r="CK93" s="247">
        <f t="shared" si="301"/>
        <v>0</v>
      </c>
      <c r="CL93" s="247">
        <f t="shared" si="301"/>
        <v>0</v>
      </c>
      <c r="CM93" s="247">
        <f t="shared" si="301"/>
        <v>0</v>
      </c>
      <c r="CN93" s="247">
        <f t="shared" si="301"/>
        <v>0</v>
      </c>
      <c r="CO93" s="247">
        <f t="shared" si="301"/>
        <v>0</v>
      </c>
      <c r="CP93" s="247">
        <f t="shared" si="301"/>
        <v>0</v>
      </c>
      <c r="CQ93" s="247">
        <f t="shared" si="301"/>
        <v>0</v>
      </c>
      <c r="CR93" s="247">
        <f t="shared" si="301"/>
        <v>0</v>
      </c>
      <c r="CS93" s="247">
        <f t="shared" si="301"/>
        <v>0</v>
      </c>
      <c r="CT93" s="247">
        <f t="shared" si="301"/>
        <v>0</v>
      </c>
      <c r="CU93" s="247">
        <f t="shared" si="301"/>
        <v>0</v>
      </c>
      <c r="CV93" s="247">
        <f>CV96+CV99</f>
        <v>0</v>
      </c>
      <c r="CW93" s="247">
        <f t="shared" ref="CW93:DM93" si="302">CW96+CW99</f>
        <v>0</v>
      </c>
      <c r="CX93" s="247">
        <f t="shared" si="302"/>
        <v>0</v>
      </c>
      <c r="CY93" s="247">
        <f t="shared" si="302"/>
        <v>0</v>
      </c>
      <c r="CZ93" s="247">
        <f t="shared" si="302"/>
        <v>0</v>
      </c>
      <c r="DA93" s="247">
        <f t="shared" si="302"/>
        <v>0</v>
      </c>
      <c r="DB93" s="247">
        <f t="shared" si="302"/>
        <v>0</v>
      </c>
      <c r="DC93" s="247">
        <f t="shared" si="302"/>
        <v>0</v>
      </c>
      <c r="DD93" s="247">
        <f t="shared" si="302"/>
        <v>0</v>
      </c>
      <c r="DE93" s="247">
        <f t="shared" si="302"/>
        <v>0</v>
      </c>
      <c r="DF93" s="247">
        <f t="shared" si="302"/>
        <v>0</v>
      </c>
      <c r="DG93" s="247">
        <f t="shared" si="302"/>
        <v>0</v>
      </c>
      <c r="DH93" s="247">
        <f t="shared" si="302"/>
        <v>0</v>
      </c>
      <c r="DI93" s="247">
        <f t="shared" si="302"/>
        <v>0</v>
      </c>
      <c r="DJ93" s="247">
        <f t="shared" si="302"/>
        <v>0</v>
      </c>
      <c r="DK93" s="247">
        <f t="shared" si="302"/>
        <v>0</v>
      </c>
      <c r="DL93" s="247">
        <f t="shared" si="302"/>
        <v>0</v>
      </c>
      <c r="DM93" s="247">
        <f t="shared" si="302"/>
        <v>0</v>
      </c>
      <c r="DN93" s="247">
        <f>DN96+DN99</f>
        <v>0</v>
      </c>
      <c r="DO93" s="247">
        <f t="shared" ref="DO93:DR93" si="303">DO96+DO99</f>
        <v>0</v>
      </c>
      <c r="DP93" s="247">
        <f t="shared" si="303"/>
        <v>0</v>
      </c>
      <c r="DQ93" s="247">
        <f t="shared" si="303"/>
        <v>0</v>
      </c>
      <c r="DR93" s="247">
        <f t="shared" si="303"/>
        <v>0</v>
      </c>
    </row>
    <row r="94" spans="1:122" outlineLevel="1">
      <c r="A94" s="248" t="s">
        <v>123</v>
      </c>
      <c r="B94" s="248" t="s">
        <v>111</v>
      </c>
      <c r="C94" s="249" t="e">
        <f>SUMIF('Расчёт (кг)'!$A:$A,C$58,'Расчёт (кг)'!$AO:$AO)+доп_клиенты!C9*'Расчёт (кг)'!$Z$2</f>
        <v>#N/A</v>
      </c>
      <c r="D94" s="249" t="e">
        <f>SUMIF('Расчёт (кг)'!$A:$A,D$58,'Расчёт (кг)'!$AO:$AO)+доп_клиенты!D9*'Расчёт (кг)'!$Z$2</f>
        <v>#N/A</v>
      </c>
      <c r="E94" s="249" t="e">
        <f>SUMIF('Расчёт (кг)'!$A:$A,E$58,'Расчёт (кг)'!$AO:$AO)+доп_клиенты!E9*'Расчёт (кг)'!$Z$2</f>
        <v>#N/A</v>
      </c>
      <c r="F94" s="249" t="e">
        <f>SUMIF('Расчёт (кг)'!$A:$A,F$58,'Расчёт (кг)'!$AO:$AO)+доп_клиенты!F9*'Расчёт (кг)'!$Z$2</f>
        <v>#N/A</v>
      </c>
      <c r="G94" s="249" t="e">
        <f>SUMIF('Расчёт (кг)'!$A:$A,G$58,'Расчёт (кг)'!$AO:$AO)+доп_клиенты!G9*'Расчёт (кг)'!$Z$2</f>
        <v>#N/A</v>
      </c>
      <c r="H94" s="249" t="e">
        <f>SUMIF('Расчёт (кг)'!$A:$A,H$58,'Расчёт (кг)'!$AO:$AO)+доп_клиенты!H9*'Расчёт (кг)'!$Z$2</f>
        <v>#N/A</v>
      </c>
      <c r="I94" s="249" t="e">
        <f>SUMIF('Расчёт (кг)'!$A:$A,I$58,'Расчёт (кг)'!$AO:$AO)+доп_клиенты!I9*'Расчёт (кг)'!$Z$2</f>
        <v>#N/A</v>
      </c>
      <c r="J94" s="249" t="e">
        <f>SUMIF('Расчёт (кг)'!$A:$A,J$58,'Расчёт (кг)'!$AO:$AO)+доп_клиенты!J9*'Расчёт (кг)'!$Z$2</f>
        <v>#N/A</v>
      </c>
      <c r="K94" s="249" t="e">
        <f>SUMIF('Расчёт (кг)'!$A:$A,K$58,'Расчёт (кг)'!$AO:$AO)+доп_клиенты!K9*'Расчёт (кг)'!$Z$2</f>
        <v>#N/A</v>
      </c>
      <c r="L94" s="249" t="e">
        <f>SUMIF('Расчёт (кг)'!$A:$A,L$58,'Расчёт (кг)'!$AO:$AO)+доп_клиенты!L9*'Расчёт (кг)'!$Z$2</f>
        <v>#N/A</v>
      </c>
      <c r="M94" s="249" t="e">
        <f>SUMIF('Расчёт (кг)'!$A:$A,M$58,'Расчёт (кг)'!$AO:$AO)+доп_клиенты!M9*'Расчёт (кг)'!$Z$2</f>
        <v>#N/A</v>
      </c>
      <c r="N94" s="249" t="e">
        <f>SUMIF('Расчёт (кг)'!$A:$A,N$58,'Расчёт (кг)'!$AO:$AO)+доп_клиенты!N9*'Расчёт (кг)'!$Z$2</f>
        <v>#N/A</v>
      </c>
      <c r="O94" s="249" t="e">
        <f>SUMIF('Расчёт (кг)'!$A:$A,O$58,'Расчёт (кг)'!$AO:$AO)+доп_клиенты!O9*'Расчёт (кг)'!$Z$2</f>
        <v>#N/A</v>
      </c>
      <c r="P94" s="249" t="e">
        <f>SUMIF('Расчёт (кг)'!$A:$A,P$58,'Расчёт (кг)'!$AO:$AO)+доп_клиенты!P9*'Расчёт (кг)'!$Z$2</f>
        <v>#N/A</v>
      </c>
      <c r="Q94" s="249" t="e">
        <f>SUMIF('Расчёт (кг)'!$A:$A,Q$58,'Расчёт (кг)'!$AO:$AO)+доп_клиенты!Q9*'Расчёт (кг)'!$Z$2</f>
        <v>#N/A</v>
      </c>
      <c r="R94" s="249" t="e">
        <f>SUMIF('Расчёт (кг)'!$A:$A,R$58,'Расчёт (кг)'!$AO:$AO)+доп_клиенты!R9*'Расчёт (кг)'!$Z$2</f>
        <v>#N/A</v>
      </c>
      <c r="S94" s="249" t="e">
        <f>SUMIF('Расчёт (кг)'!$A:$A,S$58,'Расчёт (кг)'!$AO:$AO)+доп_клиенты!S9*'Расчёт (кг)'!$Z$2</f>
        <v>#N/A</v>
      </c>
      <c r="T94" s="249" t="e">
        <f>SUMIF('Расчёт (кг)'!$A:$A,T$58,'Расчёт (кг)'!$AO:$AO)+доп_клиенты!T9*'Расчёт (кг)'!$Z$2</f>
        <v>#N/A</v>
      </c>
      <c r="U94" s="249" t="e">
        <f>SUMIF('Расчёт (кг)'!$A:$A,U$58,'Расчёт (кг)'!$AO:$AO)+доп_клиенты!U9*'Расчёт (кг)'!$Z$2</f>
        <v>#N/A</v>
      </c>
      <c r="V94" s="249" t="e">
        <f>SUMIF('Расчёт (кг)'!$A:$A,V$58,'Расчёт (кг)'!$AO:$AO)+доп_клиенты!V9*'Расчёт (кг)'!$Z$2</f>
        <v>#N/A</v>
      </c>
      <c r="W94" s="249" t="e">
        <f>SUMIF('Расчёт (кг)'!$A:$A,W$58,'Расчёт (кг)'!$AO:$AO)+доп_клиенты!W9*'Расчёт (кг)'!$Z$2</f>
        <v>#N/A</v>
      </c>
      <c r="X94" s="249" t="e">
        <f>SUMIF('Расчёт (кг)'!$A:$A,X$58,'Расчёт (кг)'!$AO:$AO)+доп_клиенты!X9*'Расчёт (кг)'!$Z$2</f>
        <v>#N/A</v>
      </c>
      <c r="Y94" s="249" t="e">
        <f>SUMIF('Расчёт (кг)'!$A:$A,Y$58,'Расчёт (кг)'!$AO:$AO)+доп_клиенты!Y9*'Расчёт (кг)'!$Z$2</f>
        <v>#N/A</v>
      </c>
      <c r="Z94" s="249" t="e">
        <f>SUMIF('Расчёт (кг)'!$A:$A,Z$58,'Расчёт (кг)'!$AO:$AO)+доп_клиенты!Z9*'Расчёт (кг)'!$Z$2</f>
        <v>#N/A</v>
      </c>
      <c r="AA94" s="249" t="e">
        <f>SUMIF('Расчёт (кг)'!$A:$A,AA$58,'Расчёт (кг)'!$AO:$AO)+доп_клиенты!AA9*'Расчёт (кг)'!$Z$2</f>
        <v>#N/A</v>
      </c>
      <c r="AB94" s="249" t="e">
        <f>SUMIF('Расчёт (кг)'!$A:$A,AB$58,'Расчёт (кг)'!$AO:$AO)+доп_клиенты!AB9*'Расчёт (кг)'!$Z$2</f>
        <v>#N/A</v>
      </c>
      <c r="AC94" s="249" t="e">
        <f>SUMIF('Расчёт (кг)'!$A:$A,AC$58,'Расчёт (кг)'!$AO:$AO)+доп_клиенты!AC9*'Расчёт (кг)'!$Z$2</f>
        <v>#N/A</v>
      </c>
      <c r="AD94" s="249" t="e">
        <f>SUMIF('Расчёт (кг)'!$A:$A,AD$58,'Расчёт (кг)'!$AO:$AO)+доп_клиенты!AD9*'Расчёт (кг)'!$Z$2</f>
        <v>#N/A</v>
      </c>
      <c r="AE94" s="249" t="e">
        <f>SUMIF('Расчёт (кг)'!$A:$A,AE$58,'Расчёт (кг)'!$AO:$AO)+доп_клиенты!AE9*'Расчёт (кг)'!$Z$2</f>
        <v>#N/A</v>
      </c>
      <c r="AF94" s="249" t="e">
        <f>SUMIF('Расчёт (кг)'!$A:$A,AF$58,'Расчёт (кг)'!$AO:$AO)+доп_клиенты!AF9*'Расчёт (кг)'!$Z$2</f>
        <v>#N/A</v>
      </c>
      <c r="AG94" s="249" t="e">
        <f>SUMIF('Расчёт (кг)'!$A:$A,AG$58,'Расчёт (кг)'!$AO:$AO)+доп_клиенты!AG9*'Расчёт (кг)'!$Z$2</f>
        <v>#N/A</v>
      </c>
      <c r="AH94" s="249" t="e">
        <f>SUMIF('Расчёт (кг)'!$A:$A,AH$58,'Расчёт (кг)'!$AO:$AO)+доп_клиенты!AH9*'Расчёт (кг)'!$Z$2</f>
        <v>#N/A</v>
      </c>
      <c r="AI94" s="249" t="e">
        <f>SUMIF('Расчёт (кг)'!$A:$A,AI$58,'Расчёт (кг)'!$AO:$AO)+доп_клиенты!AI9*'Расчёт (кг)'!$Z$2</f>
        <v>#N/A</v>
      </c>
      <c r="AJ94" s="249" t="e">
        <f>SUMIF('Расчёт (кг)'!$A:$A,AJ$58,'Расчёт (кг)'!$AO:$AO)+доп_клиенты!AJ9*'Расчёт (кг)'!$Z$2</f>
        <v>#N/A</v>
      </c>
      <c r="AK94" s="249" t="e">
        <f>SUMIF('Расчёт (кг)'!$A:$A,AK$58,'Расчёт (кг)'!$AO:$AO)+доп_клиенты!AK9*'Расчёт (кг)'!$Z$2</f>
        <v>#N/A</v>
      </c>
      <c r="AL94" s="249" t="e">
        <f>SUMIF('Расчёт (кг)'!$A:$A,AL$58,'Расчёт (кг)'!$AO:$AO)+доп_клиенты!AL9*'Расчёт (кг)'!$Z$2</f>
        <v>#N/A</v>
      </c>
      <c r="AM94" s="249">
        <f>SUMIF('Расчёт (кг)'!$A:$A,AM$58,'Расчёт (кг)'!$AO:$AO)+доп_клиенты!AM9*'Расчёт (кг)'!$Z$2</f>
        <v>0</v>
      </c>
      <c r="AN94" s="249">
        <f>SUMIF('Расчёт (кг)'!$A:$A,AN$58,'Расчёт (кг)'!$AO:$AO)+доп_клиенты!AN9*'Расчёт (кг)'!$Z$2</f>
        <v>0</v>
      </c>
      <c r="AO94" s="249">
        <f>SUMIF('Расчёт (кг)'!$A:$A,AO$58,'Расчёт (кг)'!$AO:$AO)+доп_клиенты!AO9*'Расчёт (кг)'!$Z$2</f>
        <v>0</v>
      </c>
      <c r="AP94" s="249">
        <f>SUMIF('Расчёт (кг)'!$A:$A,AP$58,'Расчёт (кг)'!$AO:$AO)+доп_клиенты!AP9*'Расчёт (кг)'!$Z$2</f>
        <v>0</v>
      </c>
      <c r="AQ94" s="249">
        <f>SUMIF('Расчёт (кг)'!$A:$A,AQ$58,'Расчёт (кг)'!$AO:$AO)+доп_клиенты!AQ9*'Расчёт (кг)'!$Z$2</f>
        <v>0</v>
      </c>
      <c r="AR94" s="249">
        <f>SUMIF('Расчёт (кг)'!$A:$A,AR$58,'Расчёт (кг)'!$AO:$AO)+доп_клиенты!AR9*'Расчёт (кг)'!$Z$2</f>
        <v>0</v>
      </c>
      <c r="AS94" s="249">
        <f>SUMIF('Расчёт (кг)'!$A:$A,AS$58,'Расчёт (кг)'!$AO:$AO)+доп_клиенты!AS9*'Расчёт (кг)'!$Z$2</f>
        <v>0</v>
      </c>
      <c r="AT94" s="249">
        <f>SUMIF('Расчёт (кг)'!$A:$A,AT$58,'Расчёт (кг)'!$AO:$AO)+доп_клиенты!AT9*'Расчёт (кг)'!$Z$2</f>
        <v>0</v>
      </c>
      <c r="AU94" s="249">
        <f>SUMIF('Расчёт (кг)'!$A:$A,AU$58,'Расчёт (кг)'!$AO:$AO)+доп_клиенты!AU9*'Расчёт (кг)'!$Z$2</f>
        <v>0</v>
      </c>
      <c r="AV94" s="249">
        <f>SUMIF('Расчёт (кг)'!$A:$A,AV$58,'Расчёт (кг)'!$AO:$AO)+доп_клиенты!AV9*'Расчёт (кг)'!$Z$2</f>
        <v>0</v>
      </c>
      <c r="AW94" s="249">
        <f>SUMIF('Расчёт (кг)'!$A:$A,AW$58,'Расчёт (кг)'!$AO:$AO)+доп_клиенты!AW9*'Расчёт (кг)'!$Z$2</f>
        <v>0</v>
      </c>
      <c r="AX94" s="249">
        <f>SUMIF('Расчёт (кг)'!$A:$A,AX$58,'Расчёт (кг)'!$AO:$AO)+доп_клиенты!AX9*'Расчёт (кг)'!$Z$2</f>
        <v>0</v>
      </c>
      <c r="AY94" s="249">
        <f>SUMIF('Расчёт (кг)'!$A:$A,AY$58,'Расчёт (кг)'!$AO:$AO)+доп_клиенты!AY9*'Расчёт (кг)'!$Z$2</f>
        <v>0</v>
      </c>
      <c r="AZ94" s="249">
        <f>SUMIF('Расчёт (кг)'!$A:$A,AZ$58,'Расчёт (кг)'!$AO:$AO)+доп_клиенты!AZ9*'Расчёт (кг)'!$Z$2</f>
        <v>0</v>
      </c>
      <c r="BA94" s="249">
        <f>SUMIF('Расчёт (кг)'!$A:$A,BA$58,'Расчёт (кг)'!$AO:$AO)+доп_клиенты!BA9*'Расчёт (кг)'!$Z$2</f>
        <v>0</v>
      </c>
      <c r="BB94" s="249">
        <f>SUMIF('Расчёт (кг)'!$A:$A,BB$58,'Расчёт (кг)'!$AO:$AO)+доп_клиенты!BB9*'Расчёт (кг)'!$Z$2</f>
        <v>0</v>
      </c>
      <c r="BC94" s="249">
        <f>SUMIF('Расчёт (кг)'!$A:$A,BC$58,'Расчёт (кг)'!$AO:$AO)+доп_клиенты!BC9*'Расчёт (кг)'!$Z$2</f>
        <v>0</v>
      </c>
      <c r="BD94" s="249">
        <f>SUMIF('Расчёт (кг)'!$A:$A,BD$58,'Расчёт (кг)'!$AO:$AO)+доп_клиенты!BD9*'Расчёт (кг)'!$Z$2</f>
        <v>0</v>
      </c>
      <c r="BE94" s="249">
        <f>SUMIF('Расчёт (кг)'!$A:$A,BE$58,'Расчёт (кг)'!$AO:$AO)+доп_клиенты!BE9*'Расчёт (кг)'!$Z$2</f>
        <v>0</v>
      </c>
      <c r="BF94" s="249">
        <f>SUMIF('Расчёт (кг)'!$A:$A,BF$58,'Расчёт (кг)'!$AO:$AO)+доп_клиенты!BF9*'Расчёт (кг)'!$Z$2</f>
        <v>0</v>
      </c>
      <c r="BG94" s="249">
        <f>SUMIF('Расчёт (кг)'!$A:$A,BG$58,'Расчёт (кг)'!$AO:$AO)+доп_клиенты!BG9*'Расчёт (кг)'!$Z$2</f>
        <v>0</v>
      </c>
      <c r="BH94" s="249">
        <f>SUMIF('Расчёт (кг)'!$A:$A,BH$58,'Расчёт (кг)'!$AO:$AO)+доп_клиенты!BH9*'Расчёт (кг)'!$Z$2</f>
        <v>0</v>
      </c>
      <c r="BI94" s="249">
        <f>SUMIF('Расчёт (кг)'!$A:$A,BI$58,'Расчёт (кг)'!$AO:$AO)+доп_клиенты!BI9*'Расчёт (кг)'!$Z$2</f>
        <v>0</v>
      </c>
      <c r="BJ94" s="249">
        <f>SUMIF('Расчёт (кг)'!$A:$A,BJ$58,'Расчёт (кг)'!$AO:$AO)+доп_клиенты!BJ9*'Расчёт (кг)'!$Z$2</f>
        <v>0</v>
      </c>
      <c r="BK94" s="249">
        <f>SUMIF('Расчёт (кг)'!$A:$A,BK$58,'Расчёт (кг)'!$AO:$AO)+доп_клиенты!BK9*'Расчёт (кг)'!$Z$2</f>
        <v>0</v>
      </c>
      <c r="BL94" s="249">
        <f>SUMIF('Расчёт (кг)'!$A:$A,BL$58,'Расчёт (кг)'!$AO:$AO)+доп_клиенты!BL9*'Расчёт (кг)'!$Z$2</f>
        <v>0</v>
      </c>
      <c r="BM94" s="249">
        <f>SUMIF('Расчёт (кг)'!$A:$A,BM$58,'Расчёт (кг)'!$AO:$AO)+доп_клиенты!BM9*'Расчёт (кг)'!$Z$2</f>
        <v>0</v>
      </c>
      <c r="BN94" s="249">
        <f>SUMIF('Расчёт (кг)'!$A:$A,BN$58,'Расчёт (кг)'!$AO:$AO)+доп_клиенты!BN9*'Расчёт (кг)'!$Z$2</f>
        <v>0</v>
      </c>
      <c r="BO94" s="249">
        <f>SUMIF('Расчёт (кг)'!$A:$A,BO$58,'Расчёт (кг)'!$AO:$AO)+доп_клиенты!BO9*'Расчёт (кг)'!$Z$2</f>
        <v>0</v>
      </c>
      <c r="BP94" s="249">
        <f>SUMIF('Расчёт (кг)'!$A:$A,BP$58,'Расчёт (кг)'!$AO:$AO)+доп_клиенты!BP9*'Расчёт (кг)'!$Z$2</f>
        <v>0</v>
      </c>
      <c r="BQ94" s="249">
        <f>SUMIF('Расчёт (кг)'!$A:$A,BQ$58,'Расчёт (кг)'!$AO:$AO)+доп_клиенты!BQ9*'Расчёт (кг)'!$Z$2</f>
        <v>0</v>
      </c>
      <c r="BR94" s="249">
        <f>SUMIF('Расчёт (кг)'!$A:$A,BR$58,'Расчёт (кг)'!$AO:$AO)+доп_клиенты!BR9*'Расчёт (кг)'!$Z$2</f>
        <v>0</v>
      </c>
      <c r="BS94" s="249">
        <f>SUMIF('Расчёт (кг)'!$A:$A,BS$58,'Расчёт (кг)'!$AO:$AO)+доп_клиенты!BS9*'Расчёт (кг)'!$Z$2</f>
        <v>0</v>
      </c>
      <c r="BT94" s="249">
        <f>SUMIF('Расчёт (кг)'!$A:$A,BT$58,'Расчёт (кг)'!$AO:$AO)+доп_клиенты!BT9*'Расчёт (кг)'!$Z$2</f>
        <v>0</v>
      </c>
      <c r="BU94" s="249">
        <f>SUMIF('Расчёт (кг)'!$A:$A,BU$58,'Расчёт (кг)'!$AO:$AO)+доп_клиенты!BU9*'Расчёт (кг)'!$Z$2</f>
        <v>0</v>
      </c>
      <c r="BV94" s="249">
        <f>SUMIF('Расчёт (кг)'!$A:$A,BV$58,'Расчёт (кг)'!$AO:$AO)+доп_клиенты!BV9*'Расчёт (кг)'!$Z$2</f>
        <v>0</v>
      </c>
      <c r="BW94" s="249">
        <f>SUMIF('Расчёт (кг)'!$A:$A,BW$58,'Расчёт (кг)'!$AO:$AO)+доп_клиенты!BW9*'Расчёт (кг)'!$Z$2</f>
        <v>0</v>
      </c>
      <c r="BX94" s="249">
        <f>SUMIF('Расчёт (кг)'!$A:$A,BX$58,'Расчёт (кг)'!$AO:$AO)+доп_клиенты!BX9*'Расчёт (кг)'!$Z$2</f>
        <v>0</v>
      </c>
      <c r="BY94" s="249">
        <f>SUMIF('Расчёт (кг)'!$A:$A,BY$58,'Расчёт (кг)'!$AO:$AO)+доп_клиенты!BY9*'Расчёт (кг)'!$Z$2</f>
        <v>0</v>
      </c>
      <c r="BZ94" s="249">
        <f>SUMIF('Расчёт (кг)'!$A:$A,BZ$58,'Расчёт (кг)'!$AO:$AO)+доп_клиенты!BZ9*'Расчёт (кг)'!$Z$2</f>
        <v>0</v>
      </c>
      <c r="CA94" s="249">
        <f>SUMIF('Расчёт (кг)'!$A:$A,CA$58,'Расчёт (кг)'!$AO:$AO)+доп_клиенты!CA9*'Расчёт (кг)'!$Z$2</f>
        <v>0</v>
      </c>
      <c r="CB94" s="249">
        <f>SUMIF('Расчёт (кг)'!$A:$A,CB$58,'Расчёт (кг)'!$AO:$AO)+доп_клиенты!CB9*'Расчёт (кг)'!$Z$2</f>
        <v>0</v>
      </c>
      <c r="CC94" s="249">
        <f>SUMIF('Расчёт (кг)'!$A:$A,CC$58,'Расчёт (кг)'!$AO:$AO)+доп_клиенты!CC9*'Расчёт (кг)'!$Z$2</f>
        <v>0</v>
      </c>
      <c r="CD94" s="249">
        <f>SUMIF('Расчёт (кг)'!$A:$A,CD$58,'Расчёт (кг)'!$AO:$AO)+доп_клиенты!CD9*'Расчёт (кг)'!$Z$2</f>
        <v>0</v>
      </c>
      <c r="CE94" s="249">
        <f>SUMIF('Расчёт (кг)'!$A:$A,CE$58,'Расчёт (кг)'!$AO:$AO)+доп_клиенты!CE9*'Расчёт (кг)'!$Z$2</f>
        <v>0</v>
      </c>
      <c r="CF94" s="249">
        <f>SUMIF('Расчёт (кг)'!$A:$A,CF$58,'Расчёт (кг)'!$AO:$AO)+доп_клиенты!CF9*'Расчёт (кг)'!$Z$2</f>
        <v>0</v>
      </c>
      <c r="CG94" s="249">
        <f>SUMIF('Расчёт (кг)'!$A:$A,CG$58,'Расчёт (кг)'!$AO:$AO)+доп_клиенты!CG9*'Расчёт (кг)'!$Z$2</f>
        <v>0</v>
      </c>
      <c r="CH94" s="249">
        <f>SUMIF('Расчёт (кг)'!$A:$A,CH$58,'Расчёт (кг)'!$AO:$AO)+доп_клиенты!CH9*'Расчёт (кг)'!$Z$2</f>
        <v>0</v>
      </c>
      <c r="CI94" s="249">
        <f>SUMIF('Расчёт (кг)'!$A:$A,CI$58,'Расчёт (кг)'!$AO:$AO)+доп_клиенты!CI9*'Расчёт (кг)'!$Z$2</f>
        <v>0</v>
      </c>
      <c r="CJ94" s="249">
        <f>SUMIF('Расчёт (кг)'!$A:$A,CJ$58,'Расчёт (кг)'!$AO:$AO)+доп_клиенты!CJ9*'Расчёт (кг)'!$Z$2</f>
        <v>0</v>
      </c>
      <c r="CK94" s="249">
        <f>SUMIF('Расчёт (кг)'!$A:$A,CK$58,'Расчёт (кг)'!$AO:$AO)+доп_клиенты!CK9*'Расчёт (кг)'!$Z$2</f>
        <v>0</v>
      </c>
      <c r="CL94" s="249">
        <f>SUMIF('Расчёт (кг)'!$A:$A,CL$58,'Расчёт (кг)'!$AO:$AO)+доп_клиенты!CL9*'Расчёт (кг)'!$Z$2</f>
        <v>0</v>
      </c>
      <c r="CM94" s="249">
        <f>SUMIF('Расчёт (кг)'!$A:$A,CM$58,'Расчёт (кг)'!$AO:$AO)+доп_клиенты!CM9*'Расчёт (кг)'!$Z$2</f>
        <v>0</v>
      </c>
      <c r="CN94" s="249">
        <f>SUMIF('Расчёт (кг)'!$A:$A,CN$58,'Расчёт (кг)'!$AO:$AO)+доп_клиенты!CN9*'Расчёт (кг)'!$Z$2</f>
        <v>0</v>
      </c>
      <c r="CO94" s="249">
        <f>SUMIF('Расчёт (кг)'!$A:$A,CO$58,'Расчёт (кг)'!$AO:$AO)+доп_клиенты!CO9*'Расчёт (кг)'!$Z$2</f>
        <v>0</v>
      </c>
      <c r="CP94" s="249">
        <f>SUMIF('Расчёт (кг)'!$A:$A,CP$58,'Расчёт (кг)'!$AO:$AO)+доп_клиенты!CP9*'Расчёт (кг)'!$Z$2</f>
        <v>0</v>
      </c>
      <c r="CQ94" s="249">
        <f>SUMIF('Расчёт (кг)'!$A:$A,CQ$58,'Расчёт (кг)'!$AO:$AO)+доп_клиенты!CQ9*'Расчёт (кг)'!$Z$2</f>
        <v>0</v>
      </c>
      <c r="CR94" s="249">
        <f>SUMIF('Расчёт (кг)'!$A:$A,CR$58,'Расчёт (кг)'!$AO:$AO)+доп_клиенты!CR9*'Расчёт (кг)'!$Z$2</f>
        <v>0</v>
      </c>
      <c r="CS94" s="249">
        <f>SUMIF('Расчёт (кг)'!$A:$A,CS$58,'Расчёт (кг)'!$AO:$AO)+доп_клиенты!CS9*'Расчёт (кг)'!$Z$2</f>
        <v>0</v>
      </c>
      <c r="CT94" s="249">
        <f>SUMIF('Расчёт (кг)'!$A:$A,CT$58,'Расчёт (кг)'!$AO:$AO)+доп_клиенты!CT9*'Расчёт (кг)'!$Z$2</f>
        <v>0</v>
      </c>
      <c r="CU94" s="249">
        <f>SUMIF('Расчёт (кг)'!$A:$A,CU$58,'Расчёт (кг)'!$AO:$AO)+доп_клиенты!CU9*'Расчёт (кг)'!$Z$2</f>
        <v>0</v>
      </c>
      <c r="CV94" s="249">
        <f>SUMIF('Расчёт (кг)'!$A:$A,CV$58,'Расчёт (кг)'!$AO:$AO)+доп_клиенты!CV9*'Расчёт (кг)'!$Z$2</f>
        <v>0</v>
      </c>
      <c r="CW94" s="249">
        <f>SUMIF('Расчёт (кг)'!$A:$A,CW$58,'Расчёт (кг)'!$AO:$AO)+доп_клиенты!CW9*'Расчёт (кг)'!$Z$2</f>
        <v>0</v>
      </c>
      <c r="CX94" s="249">
        <f>SUMIF('Расчёт (кг)'!$A:$A,CX$58,'Расчёт (кг)'!$AO:$AO)+доп_клиенты!CX9*'Расчёт (кг)'!$Z$2</f>
        <v>0</v>
      </c>
      <c r="CY94" s="249">
        <f>SUMIF('Расчёт (кг)'!$A:$A,CY$58,'Расчёт (кг)'!$AO:$AO)+доп_клиенты!CY9*'Расчёт (кг)'!$Z$2</f>
        <v>0</v>
      </c>
      <c r="CZ94" s="249">
        <f>SUMIF('Расчёт (кг)'!$A:$A,CZ$58,'Расчёт (кг)'!$AO:$AO)+доп_клиенты!CZ9*'Расчёт (кг)'!$Z$2</f>
        <v>0</v>
      </c>
      <c r="DA94" s="249">
        <f>SUMIF('Расчёт (кг)'!$A:$A,DA$58,'Расчёт (кг)'!$AO:$AO)+доп_клиенты!DA9*'Расчёт (кг)'!$Z$2</f>
        <v>0</v>
      </c>
      <c r="DB94" s="249">
        <f>SUMIF('Расчёт (кг)'!$A:$A,DB$58,'Расчёт (кг)'!$AO:$AO)+доп_клиенты!DB9*'Расчёт (кг)'!$Z$2</f>
        <v>0</v>
      </c>
      <c r="DC94" s="249">
        <f>SUMIF('Расчёт (кг)'!$A:$A,DC$58,'Расчёт (кг)'!$AO:$AO)+доп_клиенты!DC9*'Расчёт (кг)'!$Z$2</f>
        <v>0</v>
      </c>
      <c r="DD94" s="249">
        <f>SUMIF('Расчёт (кг)'!$A:$A,DD$58,'Расчёт (кг)'!$AO:$AO)+доп_клиенты!DD9*'Расчёт (кг)'!$Z$2</f>
        <v>0</v>
      </c>
      <c r="DE94" s="249">
        <f>SUMIF('Расчёт (кг)'!$A:$A,DE$58,'Расчёт (кг)'!$AO:$AO)+доп_клиенты!DE9*'Расчёт (кг)'!$Z$2</f>
        <v>0</v>
      </c>
      <c r="DF94" s="249">
        <f>SUMIF('Расчёт (кг)'!$A:$A,DF$58,'Расчёт (кг)'!$AO:$AO)+доп_клиенты!DF9*'Расчёт (кг)'!$Z$2</f>
        <v>0</v>
      </c>
      <c r="DG94" s="249">
        <f>SUMIF('Расчёт (кг)'!$A:$A,DG$58,'Расчёт (кг)'!$AO:$AO)+доп_клиенты!DG9*'Расчёт (кг)'!$Z$2</f>
        <v>0</v>
      </c>
      <c r="DH94" s="249">
        <f>SUMIF('Расчёт (кг)'!$A:$A,DH$58,'Расчёт (кг)'!$AO:$AO)+доп_клиенты!DH9*'Расчёт (кг)'!$Z$2</f>
        <v>0</v>
      </c>
      <c r="DI94" s="249">
        <f>SUMIF('Расчёт (кг)'!$A:$A,DI$58,'Расчёт (кг)'!$AO:$AO)+доп_клиенты!DI9*'Расчёт (кг)'!$Z$2</f>
        <v>0</v>
      </c>
      <c r="DJ94" s="249">
        <f>SUMIF('Расчёт (кг)'!$A:$A,DJ$58,'Расчёт (кг)'!$AO:$AO)+доп_клиенты!DJ9*'Расчёт (кг)'!$Z$2</f>
        <v>0</v>
      </c>
      <c r="DK94" s="249">
        <f>SUMIF('Расчёт (кг)'!$A:$A,DK$58,'Расчёт (кг)'!$AO:$AO)+доп_клиенты!DK9*'Расчёт (кг)'!$Z$2</f>
        <v>0</v>
      </c>
      <c r="DL94" s="249">
        <f>SUMIF('Расчёт (кг)'!$A:$A,DL$58,'Расчёт (кг)'!$AO:$AO)+доп_клиенты!DL9*'Расчёт (кг)'!$Z$2</f>
        <v>0</v>
      </c>
      <c r="DM94" s="249">
        <f>SUMIF('Расчёт (кг)'!$A:$A,DM$58,'Расчёт (кг)'!$AO:$AO)+доп_клиенты!DM9*'Расчёт (кг)'!$Z$2</f>
        <v>0</v>
      </c>
      <c r="DN94" s="249">
        <f>SUMIF('Расчёт (кг)'!$A:$A,DN$58,'Расчёт (кг)'!$AO:$AO)+доп_клиенты!DN9*'Расчёт (кг)'!$Z$2</f>
        <v>0</v>
      </c>
      <c r="DO94" s="249">
        <f>SUMIF('Расчёт (кг)'!$A:$A,DO$58,'Расчёт (кг)'!$AO:$AO)+доп_клиенты!DO9*'Расчёт (кг)'!$Z$2</f>
        <v>0</v>
      </c>
      <c r="DP94" s="249">
        <f>SUMIF('Расчёт (кг)'!$A:$A,DP$58,'Расчёт (кг)'!$AO:$AO)+доп_клиенты!DP9*'Расчёт (кг)'!$Z$2</f>
        <v>0</v>
      </c>
      <c r="DQ94" s="249">
        <f>SUMIF('Расчёт (кг)'!$A:$A,DQ$58,'Расчёт (кг)'!$AO:$AO)+доп_клиенты!DQ9*'Расчёт (кг)'!$Z$2</f>
        <v>0</v>
      </c>
      <c r="DR94" s="249">
        <f>SUMIF('Расчёт (кг)'!$A:$A,DR$58,'Расчёт (кг)'!$AO:$AO)+доп_клиенты!DR9*'Расчёт (кг)'!$Z$2</f>
        <v>0</v>
      </c>
    </row>
    <row r="95" spans="1:122" outlineLevel="1">
      <c r="A95" s="250" t="s">
        <v>123</v>
      </c>
      <c r="B95" s="250" t="s">
        <v>112</v>
      </c>
      <c r="C95" s="251" t="e">
        <f>INDEX(Тарифы!$1:$1048576,MATCH($A95,Тарифы!$A:$A,0),MATCH(VLOOKUP(C$58,'Расчёт (кг)'!$A:$C,3,0),Тарифы!$2:$2,0))*C94</f>
        <v>#N/A</v>
      </c>
      <c r="D95" s="251" t="e">
        <f>INDEX(Тарифы!$1:$1048576,MATCH($A95,Тарифы!$A:$A,0),MATCH(VLOOKUP(D$58,'Расчёт (кг)'!$A:$C,3,0),Тарифы!$2:$2,0))*D94</f>
        <v>#N/A</v>
      </c>
      <c r="E95" s="251" t="e">
        <f>INDEX(Тарифы!$1:$1048576,MATCH($A95,Тарифы!$A:$A,0),MATCH(VLOOKUP(E$58,'Расчёт (кг)'!$A:$C,3,0),Тарифы!$2:$2,0))*E94</f>
        <v>#N/A</v>
      </c>
      <c r="F95" s="251" t="e">
        <f>INDEX(Тарифы!$1:$1048576,MATCH($A95,Тарифы!$A:$A,0),MATCH(VLOOKUP(F$58,'Расчёт (кг)'!$A:$C,3,0),Тарифы!$2:$2,0))*F94</f>
        <v>#N/A</v>
      </c>
      <c r="G95" s="251" t="e">
        <f>INDEX(Тарифы!$1:$1048576,MATCH($A95,Тарифы!$A:$A,0),MATCH(VLOOKUP(G$58,'Расчёт (кг)'!$A:$C,3,0),Тарифы!$2:$2,0))*G94</f>
        <v>#N/A</v>
      </c>
      <c r="H95" s="251" t="e">
        <f>INDEX(Тарифы!$1:$1048576,MATCH($A95,Тарифы!$A:$A,0),MATCH(VLOOKUP(H$58,'Расчёт (кг)'!$A:$C,3,0),Тарифы!$2:$2,0))*H94</f>
        <v>#N/A</v>
      </c>
      <c r="I95" s="251" t="e">
        <f>INDEX(Тарифы!$1:$1048576,MATCH($A95,Тарифы!$A:$A,0),MATCH(VLOOKUP(I$58,'Расчёт (кг)'!$A:$C,3,0),Тарифы!$2:$2,0))*I94</f>
        <v>#N/A</v>
      </c>
      <c r="J95" s="251" t="e">
        <f>INDEX(Тарифы!$1:$1048576,MATCH($A95,Тарифы!$A:$A,0),MATCH(VLOOKUP(J$58,'Расчёт (кг)'!$A:$C,3,0),Тарифы!$2:$2,0))*J94</f>
        <v>#N/A</v>
      </c>
      <c r="K95" s="251" t="e">
        <f>INDEX(Тарифы!$1:$1048576,MATCH($A95,Тарифы!$A:$A,0),MATCH(VLOOKUP(K$58,'Расчёт (кг)'!$A:$C,3,0),Тарифы!$2:$2,0))*K94</f>
        <v>#N/A</v>
      </c>
      <c r="L95" s="251" t="e">
        <f>INDEX(Тарифы!$1:$1048576,MATCH($A95,Тарифы!$A:$A,0),MATCH(VLOOKUP(L$58,'Расчёт (кг)'!$A:$C,3,0),Тарифы!$2:$2,0))*L94</f>
        <v>#N/A</v>
      </c>
      <c r="M95" s="251" t="e">
        <f>INDEX(Тарифы!$1:$1048576,MATCH($A95,Тарифы!$A:$A,0),MATCH(VLOOKUP(M$58,'Расчёт (кг)'!$A:$C,3,0),Тарифы!$2:$2,0))*M94</f>
        <v>#N/A</v>
      </c>
      <c r="N95" s="251" t="e">
        <f>INDEX(Тарифы!$1:$1048576,MATCH($A95,Тарифы!$A:$A,0),MATCH(VLOOKUP(N$58,'Расчёт (кг)'!$A:$C,3,0),Тарифы!$2:$2,0))*N94</f>
        <v>#N/A</v>
      </c>
      <c r="O95" s="251" t="e">
        <f>INDEX(Тарифы!$1:$1048576,MATCH($A95,Тарифы!$A:$A,0),MATCH(VLOOKUP(O$58,'Расчёт (кг)'!$A:$C,3,0),Тарифы!$2:$2,0))*O94</f>
        <v>#N/A</v>
      </c>
      <c r="P95" s="251" t="e">
        <f>INDEX(Тарифы!$1:$1048576,MATCH($A95,Тарифы!$A:$A,0),MATCH(VLOOKUP(P$58,'Расчёт (кг)'!$A:$C,3,0),Тарифы!$2:$2,0))*P94</f>
        <v>#N/A</v>
      </c>
      <c r="Q95" s="251" t="e">
        <f>INDEX(Тарифы!$1:$1048576,MATCH($A95,Тарифы!$A:$A,0),MATCH(VLOOKUP(Q$58,'Расчёт (кг)'!$A:$C,3,0),Тарифы!$2:$2,0))*Q94</f>
        <v>#N/A</v>
      </c>
      <c r="R95" s="251" t="e">
        <f>INDEX(Тарифы!$1:$1048576,MATCH($A95,Тарифы!$A:$A,0),MATCH(VLOOKUP(R$58,'Расчёт (кг)'!$A:$C,3,0),Тарифы!$2:$2,0))*R94</f>
        <v>#N/A</v>
      </c>
      <c r="S95" s="251" t="e">
        <f>INDEX(Тарифы!$1:$1048576,MATCH($A95,Тарифы!$A:$A,0),MATCH(VLOOKUP(S$58,'Расчёт (кг)'!$A:$C,3,0),Тарифы!$2:$2,0))*S94</f>
        <v>#N/A</v>
      </c>
      <c r="T95" s="251" t="e">
        <f>INDEX(Тарифы!$1:$1048576,MATCH($A95,Тарифы!$A:$A,0),MATCH(VLOOKUP(T$58,'Расчёт (кг)'!$A:$C,3,0),Тарифы!$2:$2,0))*T94</f>
        <v>#N/A</v>
      </c>
      <c r="U95" s="251" t="e">
        <f>INDEX(Тарифы!$1:$1048576,MATCH($A95,Тарифы!$A:$A,0),MATCH(VLOOKUP(U$58,'Расчёт (кг)'!$A:$C,3,0),Тарифы!$2:$2,0))*U94</f>
        <v>#N/A</v>
      </c>
      <c r="V95" s="251" t="e">
        <f>INDEX(Тарифы!$1:$1048576,MATCH($A95,Тарифы!$A:$A,0),MATCH(VLOOKUP(V$58,'Расчёт (кг)'!$A:$C,3,0),Тарифы!$2:$2,0))*V94</f>
        <v>#N/A</v>
      </c>
      <c r="W95" s="251" t="e">
        <f>INDEX(Тарифы!$1:$1048576,MATCH($A95,Тарифы!$A:$A,0),MATCH(VLOOKUP(W$58,'Расчёт (кг)'!$A:$C,3,0),Тарифы!$2:$2,0))*W94</f>
        <v>#N/A</v>
      </c>
      <c r="X95" s="251" t="e">
        <f>INDEX(Тарифы!$1:$1048576,MATCH($A95,Тарифы!$A:$A,0),MATCH(VLOOKUP(X$58,'Расчёт (кг)'!$A:$C,3,0),Тарифы!$2:$2,0))*X94</f>
        <v>#N/A</v>
      </c>
      <c r="Y95" s="251" t="e">
        <f>INDEX(Тарифы!$1:$1048576,MATCH($A95,Тарифы!$A:$A,0),MATCH(VLOOKUP(Y$58,'Расчёт (кг)'!$A:$C,3,0),Тарифы!$2:$2,0))*Y94</f>
        <v>#N/A</v>
      </c>
      <c r="Z95" s="251" t="e">
        <f>INDEX(Тарифы!$1:$1048576,MATCH($A95,Тарифы!$A:$A,0),MATCH(VLOOKUP(Z$58,'Расчёт (кг)'!$A:$C,3,0),Тарифы!$2:$2,0))*Z94</f>
        <v>#N/A</v>
      </c>
      <c r="AA95" s="251" t="e">
        <f>INDEX(Тарифы!$1:$1048576,MATCH($A95,Тарифы!$A:$A,0),MATCH(VLOOKUP(AA$58,'Расчёт (кг)'!$A:$C,3,0),Тарифы!$2:$2,0))*AA94</f>
        <v>#N/A</v>
      </c>
      <c r="AB95" s="251" t="e">
        <f>INDEX(Тарифы!$1:$1048576,MATCH($A95,Тарифы!$A:$A,0),MATCH(VLOOKUP(AB$58,'Расчёт (кг)'!$A:$C,3,0),Тарифы!$2:$2,0))*AB94</f>
        <v>#N/A</v>
      </c>
      <c r="AC95" s="251" t="e">
        <f>INDEX(Тарифы!$1:$1048576,MATCH($A95,Тарифы!$A:$A,0),MATCH(VLOOKUP(AC$58,'Расчёт (кг)'!$A:$C,3,0),Тарифы!$2:$2,0))*AC94</f>
        <v>#N/A</v>
      </c>
      <c r="AD95" s="251" t="e">
        <f>INDEX(Тарифы!$1:$1048576,MATCH($A95,Тарифы!$A:$A,0),MATCH(VLOOKUP(AD$58,'Расчёт (кг)'!$A:$C,3,0),Тарифы!$2:$2,0))*AD94</f>
        <v>#N/A</v>
      </c>
      <c r="AE95" s="251" t="e">
        <f>INDEX(Тарифы!$1:$1048576,MATCH($A95,Тарифы!$A:$A,0),MATCH(VLOOKUP(AE$58,'Расчёт (кг)'!$A:$C,3,0),Тарифы!$2:$2,0))*AE94</f>
        <v>#N/A</v>
      </c>
      <c r="AF95" s="251" t="e">
        <f>INDEX(Тарифы!$1:$1048576,MATCH($A95,Тарифы!$A:$A,0),MATCH(VLOOKUP(AF$58,'Расчёт (кг)'!$A:$C,3,0),Тарифы!$2:$2,0))*AF94</f>
        <v>#N/A</v>
      </c>
      <c r="AG95" s="251" t="e">
        <f>INDEX(Тарифы!$1:$1048576,MATCH($A95,Тарифы!$A:$A,0),MATCH(VLOOKUP(AG$58,'Расчёт (кг)'!$A:$C,3,0),Тарифы!$2:$2,0))*AG94</f>
        <v>#N/A</v>
      </c>
      <c r="AH95" s="251" t="e">
        <f>INDEX(Тарифы!$1:$1048576,MATCH($A95,Тарифы!$A:$A,0),MATCH(VLOOKUP(AH$58,'Расчёт (кг)'!$A:$C,3,0),Тарифы!$2:$2,0))*AH94</f>
        <v>#N/A</v>
      </c>
      <c r="AI95" s="251" t="e">
        <f>INDEX(Тарифы!$1:$1048576,MATCH($A95,Тарифы!$A:$A,0),MATCH(VLOOKUP(AI$58,'Расчёт (кг)'!$A:$C,3,0),Тарифы!$2:$2,0))*AI94</f>
        <v>#N/A</v>
      </c>
      <c r="AJ95" s="251" t="e">
        <f>INDEX(Тарифы!$1:$1048576,MATCH($A95,Тарифы!$A:$A,0),MATCH(VLOOKUP(AJ$58,'Расчёт (кг)'!$A:$C,3,0),Тарифы!$2:$2,0))*AJ94</f>
        <v>#N/A</v>
      </c>
      <c r="AK95" s="251" t="e">
        <f>INDEX(Тарифы!$1:$1048576,MATCH($A95,Тарифы!$A:$A,0),MATCH(VLOOKUP(AK$58,'Расчёт (кг)'!$A:$C,3,0),Тарифы!$2:$2,0))*AK94</f>
        <v>#N/A</v>
      </c>
      <c r="AL95" s="251" t="e">
        <f>INDEX(Тарифы!$1:$1048576,MATCH($A95,Тарифы!$A:$A,0),MATCH(VLOOKUP(AL$58,'Расчёт (кг)'!$A:$C,3,0),Тарифы!$2:$2,0))*AL94</f>
        <v>#N/A</v>
      </c>
      <c r="AM95" s="251" t="e">
        <f>INDEX(Тарифы!$1:$1048576,MATCH($A95,Тарифы!$A:$A,0),MATCH(VLOOKUP(AM$58,'Расчёт (кг)'!$A:$C,3,0),Тарифы!$2:$2,0))*AM94</f>
        <v>#N/A</v>
      </c>
      <c r="AN95" s="251" t="e">
        <f>INDEX(Тарифы!$1:$1048576,MATCH($A95,Тарифы!$A:$A,0),MATCH(VLOOKUP(AN$58,'Расчёт (кг)'!$A:$C,3,0),Тарифы!$2:$2,0))*AN94</f>
        <v>#N/A</v>
      </c>
      <c r="AO95" s="251" t="e">
        <f>INDEX(Тарифы!$1:$1048576,MATCH($A95,Тарифы!$A:$A,0),MATCH(VLOOKUP(AO$58,'Расчёт (кг)'!$A:$C,3,0),Тарифы!$2:$2,0))*AO94</f>
        <v>#N/A</v>
      </c>
      <c r="AP95" s="251" t="e">
        <f>INDEX(Тарифы!$1:$1048576,MATCH($A95,Тарифы!$A:$A,0),MATCH(VLOOKUP(AP$58,'Расчёт (кг)'!$A:$C,3,0),Тарифы!$2:$2,0))*AP94</f>
        <v>#N/A</v>
      </c>
      <c r="AQ95" s="251" t="e">
        <f>INDEX(Тарифы!$1:$1048576,MATCH($A95,Тарифы!$A:$A,0),MATCH(VLOOKUP(AQ$58,'Расчёт (кг)'!$A:$C,3,0),Тарифы!$2:$2,0))*AQ94</f>
        <v>#N/A</v>
      </c>
      <c r="AR95" s="251" t="e">
        <f>INDEX(Тарифы!$1:$1048576,MATCH($A95,Тарифы!$A:$A,0),MATCH(VLOOKUP(AR$58,'Расчёт (кг)'!$A:$C,3,0),Тарифы!$2:$2,0))*AR94</f>
        <v>#N/A</v>
      </c>
      <c r="AS95" s="251" t="e">
        <f>INDEX(Тарифы!$1:$1048576,MATCH($A95,Тарифы!$A:$A,0),MATCH(VLOOKUP(AS$58,'Расчёт (кг)'!$A:$C,3,0),Тарифы!$2:$2,0))*AS94</f>
        <v>#N/A</v>
      </c>
      <c r="AT95" s="251" t="e">
        <f>INDEX(Тарифы!$1:$1048576,MATCH($A95,Тарифы!$A:$A,0),MATCH(VLOOKUP(AT$58,'Расчёт (кг)'!$A:$C,3,0),Тарифы!$2:$2,0))*AT94</f>
        <v>#N/A</v>
      </c>
      <c r="AU95" s="251" t="e">
        <f>INDEX(Тарифы!$1:$1048576,MATCH($A95,Тарифы!$A:$A,0),MATCH(VLOOKUP(AU$58,'Расчёт (кг)'!$A:$C,3,0),Тарифы!$2:$2,0))*AU94</f>
        <v>#N/A</v>
      </c>
      <c r="AV95" s="251" t="e">
        <f>INDEX(Тарифы!$1:$1048576,MATCH($A95,Тарифы!$A:$A,0),MATCH(VLOOKUP(AV$58,'Расчёт (кг)'!$A:$C,3,0),Тарифы!$2:$2,0))*AV94</f>
        <v>#N/A</v>
      </c>
      <c r="AW95" s="251" t="e">
        <f>INDEX(Тарифы!$1:$1048576,MATCH($A95,Тарифы!$A:$A,0),MATCH(VLOOKUP(AW$58,'Расчёт (кг)'!$A:$C,3,0),Тарифы!$2:$2,0))*AW94</f>
        <v>#N/A</v>
      </c>
      <c r="AX95" s="251" t="e">
        <f>INDEX(Тарифы!$1:$1048576,MATCH($A95,Тарифы!$A:$A,0),MATCH(VLOOKUP(AX$58,'Расчёт (кг)'!$A:$C,3,0),Тарифы!$2:$2,0))*AX94</f>
        <v>#N/A</v>
      </c>
      <c r="AY95" s="251" t="e">
        <f>INDEX(Тарифы!$1:$1048576,MATCH($A95,Тарифы!$A:$A,0),MATCH(VLOOKUP(AY$58,'Расчёт (кг)'!$A:$C,3,0),Тарифы!$2:$2,0))*AY94</f>
        <v>#N/A</v>
      </c>
      <c r="AZ95" s="251" t="e">
        <f>INDEX(Тарифы!$1:$1048576,MATCH($A95,Тарифы!$A:$A,0),MATCH(VLOOKUP(AZ$58,'Расчёт (кг)'!$A:$C,3,0),Тарифы!$2:$2,0))*AZ94</f>
        <v>#N/A</v>
      </c>
      <c r="BA95" s="251" t="e">
        <f>INDEX(Тарифы!$1:$1048576,MATCH($A95,Тарифы!$A:$A,0),MATCH(VLOOKUP(BA$58,'Расчёт (кг)'!$A:$C,3,0),Тарифы!$2:$2,0))*BA94</f>
        <v>#N/A</v>
      </c>
      <c r="BB95" s="251" t="e">
        <f>INDEX(Тарифы!$1:$1048576,MATCH($A95,Тарифы!$A:$A,0),MATCH(VLOOKUP(BB$58,'Расчёт (кг)'!$A:$C,3,0),Тарифы!$2:$2,0))*BB94</f>
        <v>#N/A</v>
      </c>
      <c r="BC95" s="251" t="e">
        <f>INDEX(Тарифы!$1:$1048576,MATCH($A95,Тарифы!$A:$A,0),MATCH(VLOOKUP(BC$58,'Расчёт (кг)'!$A:$C,3,0),Тарифы!$2:$2,0))*BC94</f>
        <v>#N/A</v>
      </c>
      <c r="BD95" s="251" t="e">
        <f>INDEX(Тарифы!$1:$1048576,MATCH($A95,Тарифы!$A:$A,0),MATCH(VLOOKUP(BD$58,'Расчёт (кг)'!$A:$C,3,0),Тарифы!$2:$2,0))*BD94</f>
        <v>#N/A</v>
      </c>
      <c r="BE95" s="251" t="e">
        <f>INDEX(Тарифы!$1:$1048576,MATCH($A95,Тарифы!$A:$A,0),MATCH(VLOOKUP(BE$58,'Расчёт (кг)'!$A:$C,3,0),Тарифы!$2:$2,0))*BE94</f>
        <v>#N/A</v>
      </c>
      <c r="BF95" s="251" t="e">
        <f>INDEX(Тарифы!$1:$1048576,MATCH($A95,Тарифы!$A:$A,0),MATCH(VLOOKUP(BF$58,'Расчёт (кг)'!$A:$C,3,0),Тарифы!$2:$2,0))*BF94</f>
        <v>#N/A</v>
      </c>
      <c r="BG95" s="251" t="e">
        <f>INDEX(Тарифы!$1:$1048576,MATCH($A95,Тарифы!$A:$A,0),MATCH(VLOOKUP(BG$58,'Расчёт (кг)'!$A:$C,3,0),Тарифы!$2:$2,0))*BG94</f>
        <v>#N/A</v>
      </c>
      <c r="BH95" s="251" t="e">
        <f>INDEX(Тарифы!$1:$1048576,MATCH($A95,Тарифы!$A:$A,0),MATCH(VLOOKUP(BH$58,'Расчёт (кг)'!$A:$C,3,0),Тарифы!$2:$2,0))*BH94</f>
        <v>#N/A</v>
      </c>
      <c r="BI95" s="251" t="e">
        <f>INDEX(Тарифы!$1:$1048576,MATCH($A95,Тарифы!$A:$A,0),MATCH(VLOOKUP(BI$58,'Расчёт (кг)'!$A:$C,3,0),Тарифы!$2:$2,0))*BI94</f>
        <v>#N/A</v>
      </c>
      <c r="BJ95" s="251" t="e">
        <f>INDEX(Тарифы!$1:$1048576,MATCH($A95,Тарифы!$A:$A,0),MATCH(VLOOKUP(BJ$58,'Расчёт (кг)'!$A:$C,3,0),Тарифы!$2:$2,0))*BJ94</f>
        <v>#N/A</v>
      </c>
      <c r="BK95" s="251" t="e">
        <f>INDEX(Тарифы!$1:$1048576,MATCH($A95,Тарифы!$A:$A,0),MATCH(VLOOKUP(BK$58,'Расчёт (кг)'!$A:$C,3,0),Тарифы!$2:$2,0))*BK94</f>
        <v>#N/A</v>
      </c>
      <c r="BL95" s="251" t="e">
        <f>INDEX(Тарифы!$1:$1048576,MATCH($A95,Тарифы!$A:$A,0),MATCH(VLOOKUP(BL$58,'Расчёт (кг)'!$A:$C,3,0),Тарифы!$2:$2,0))*BL94</f>
        <v>#N/A</v>
      </c>
      <c r="BM95" s="251" t="e">
        <f>INDEX(Тарифы!$1:$1048576,MATCH($A95,Тарифы!$A:$A,0),MATCH(VLOOKUP(BM$58,'Расчёт (кг)'!$A:$C,3,0),Тарифы!$2:$2,0))*BM94</f>
        <v>#N/A</v>
      </c>
      <c r="BN95" s="251" t="e">
        <f>INDEX(Тарифы!$1:$1048576,MATCH($A95,Тарифы!$A:$A,0),MATCH(VLOOKUP(BN$58,'Расчёт (кг)'!$A:$C,3,0),Тарифы!$2:$2,0))*BN94</f>
        <v>#N/A</v>
      </c>
      <c r="BO95" s="251" t="e">
        <f>INDEX(Тарифы!$1:$1048576,MATCH($A95,Тарифы!$A:$A,0),MATCH(VLOOKUP(BO$58,'Расчёт (кг)'!$A:$C,3,0),Тарифы!$2:$2,0))*BO94</f>
        <v>#N/A</v>
      </c>
      <c r="BP95" s="251" t="e">
        <f>INDEX(Тарифы!$1:$1048576,MATCH($A95,Тарифы!$A:$A,0),MATCH(VLOOKUP(BP$58,'Расчёт (кг)'!$A:$C,3,0),Тарифы!$2:$2,0))*BP94</f>
        <v>#N/A</v>
      </c>
      <c r="BQ95" s="251" t="e">
        <f>INDEX(Тарифы!$1:$1048576,MATCH($A95,Тарифы!$A:$A,0),MATCH(VLOOKUP(BQ$58,'Расчёт (кг)'!$A:$C,3,0),Тарифы!$2:$2,0))*BQ94</f>
        <v>#N/A</v>
      </c>
      <c r="BR95" s="251" t="e">
        <f>INDEX(Тарифы!$1:$1048576,MATCH($A95,Тарифы!$A:$A,0),MATCH(VLOOKUP(BR$58,'Расчёт (кг)'!$A:$C,3,0),Тарифы!$2:$2,0))*BR94</f>
        <v>#N/A</v>
      </c>
      <c r="BS95" s="251" t="e">
        <f>INDEX(Тарифы!$1:$1048576,MATCH($A95,Тарифы!$A:$A,0),MATCH(VLOOKUP(BS$58,'Расчёт (кг)'!$A:$C,3,0),Тарифы!$2:$2,0))*BS94</f>
        <v>#N/A</v>
      </c>
      <c r="BT95" s="251" t="e">
        <f>INDEX(Тарифы!$1:$1048576,MATCH($A95,Тарифы!$A:$A,0),MATCH(VLOOKUP(BT$58,'Расчёт (кг)'!$A:$C,3,0),Тарифы!$2:$2,0))*BT94</f>
        <v>#N/A</v>
      </c>
      <c r="BU95" s="251" t="e">
        <f>INDEX(Тарифы!$1:$1048576,MATCH($A95,Тарифы!$A:$A,0),MATCH(VLOOKUP(BU$58,'Расчёт (кг)'!$A:$C,3,0),Тарифы!$2:$2,0))*BU94</f>
        <v>#N/A</v>
      </c>
      <c r="BV95" s="251" t="e">
        <f>INDEX(Тарифы!$1:$1048576,MATCH($A95,Тарифы!$A:$A,0),MATCH(VLOOKUP(BV$58,'Расчёт (кг)'!$A:$C,3,0),Тарифы!$2:$2,0))*BV94</f>
        <v>#N/A</v>
      </c>
      <c r="BW95" s="251" t="e">
        <f>INDEX(Тарифы!$1:$1048576,MATCH($A95,Тарифы!$A:$A,0),MATCH(VLOOKUP(BW$58,'Расчёт (кг)'!$A:$C,3,0),Тарифы!$2:$2,0))*BW94</f>
        <v>#N/A</v>
      </c>
      <c r="BX95" s="251" t="e">
        <f>INDEX(Тарифы!$1:$1048576,MATCH($A95,Тарифы!$A:$A,0),MATCH(VLOOKUP(BX$58,'Расчёт (кг)'!$A:$C,3,0),Тарифы!$2:$2,0))*BX94</f>
        <v>#N/A</v>
      </c>
      <c r="BY95" s="251" t="e">
        <f>INDEX(Тарифы!$1:$1048576,MATCH($A95,Тарифы!$A:$A,0),MATCH(VLOOKUP(BY$58,'Расчёт (кг)'!$A:$C,3,0),Тарифы!$2:$2,0))*BY94</f>
        <v>#N/A</v>
      </c>
      <c r="BZ95" s="251" t="e">
        <f>INDEX(Тарифы!$1:$1048576,MATCH($A95,Тарифы!$A:$A,0),MATCH(VLOOKUP(BZ$58,'Расчёт (кг)'!$A:$C,3,0),Тарифы!$2:$2,0))*BZ94</f>
        <v>#N/A</v>
      </c>
      <c r="CA95" s="251" t="e">
        <f>INDEX(Тарифы!$1:$1048576,MATCH($A95,Тарифы!$A:$A,0),MATCH(VLOOKUP(CA$58,'Расчёт (кг)'!$A:$C,3,0),Тарифы!$2:$2,0))*CA94</f>
        <v>#N/A</v>
      </c>
      <c r="CB95" s="251" t="e">
        <f>INDEX(Тарифы!$1:$1048576,MATCH($A95,Тарифы!$A:$A,0),MATCH(VLOOKUP(CB$58,'Расчёт (кг)'!$A:$C,3,0),Тарифы!$2:$2,0))*CB94</f>
        <v>#N/A</v>
      </c>
      <c r="CC95" s="251" t="e">
        <f>INDEX(Тарифы!$1:$1048576,MATCH($A95,Тарифы!$A:$A,0),MATCH(VLOOKUP(CC$58,'Расчёт (кг)'!$A:$C,3,0),Тарифы!$2:$2,0))*CC94</f>
        <v>#N/A</v>
      </c>
      <c r="CD95" s="251" t="e">
        <f>INDEX(Тарифы!$1:$1048576,MATCH($A95,Тарифы!$A:$A,0),MATCH(VLOOKUP(CD$58,'Расчёт (кг)'!$A:$C,3,0),Тарифы!$2:$2,0))*CD94</f>
        <v>#N/A</v>
      </c>
      <c r="CE95" s="251" t="e">
        <f>INDEX(Тарифы!$1:$1048576,MATCH($A95,Тарифы!$A:$A,0),MATCH(VLOOKUP(CE$58,'Расчёт (кг)'!$A:$C,3,0),Тарифы!$2:$2,0))*CE94</f>
        <v>#N/A</v>
      </c>
      <c r="CF95" s="251" t="e">
        <f>INDEX(Тарифы!$1:$1048576,MATCH($A95,Тарифы!$A:$A,0),MATCH(VLOOKUP(CF$58,'Расчёт (кг)'!$A:$C,3,0),Тарифы!$2:$2,0))*CF94</f>
        <v>#N/A</v>
      </c>
      <c r="CG95" s="251" t="e">
        <f>INDEX(Тарифы!$1:$1048576,MATCH($A95,Тарифы!$A:$A,0),MATCH(VLOOKUP(CG$58,'Расчёт (кг)'!$A:$C,3,0),Тарифы!$2:$2,0))*CG94</f>
        <v>#N/A</v>
      </c>
      <c r="CH95" s="251" t="e">
        <f>INDEX(Тарифы!$1:$1048576,MATCH($A95,Тарифы!$A:$A,0),MATCH(VLOOKUP(CH$58,'Расчёт (кг)'!$A:$C,3,0),Тарифы!$2:$2,0))*CH94</f>
        <v>#N/A</v>
      </c>
      <c r="CI95" s="251" t="e">
        <f>INDEX(Тарифы!$1:$1048576,MATCH($A95,Тарифы!$A:$A,0),MATCH(VLOOKUP(CI$58,'Расчёт (кг)'!$A:$C,3,0),Тарифы!$2:$2,0))*CI94</f>
        <v>#N/A</v>
      </c>
      <c r="CJ95" s="251" t="e">
        <f>INDEX(Тарифы!$1:$1048576,MATCH($A95,Тарифы!$A:$A,0),MATCH(VLOOKUP(CJ$58,'Расчёт (кг)'!$A:$C,3,0),Тарифы!$2:$2,0))*CJ94</f>
        <v>#N/A</v>
      </c>
      <c r="CK95" s="251" t="e">
        <f>INDEX(Тарифы!$1:$1048576,MATCH($A95,Тарифы!$A:$A,0),MATCH(VLOOKUP(CK$58,'Расчёт (кг)'!$A:$C,3,0),Тарифы!$2:$2,0))*CK94</f>
        <v>#N/A</v>
      </c>
      <c r="CL95" s="251" t="e">
        <f>INDEX(Тарифы!$1:$1048576,MATCH($A95,Тарифы!$A:$A,0),MATCH(VLOOKUP(CL$58,'Расчёт (кг)'!$A:$C,3,0),Тарифы!$2:$2,0))*CL94</f>
        <v>#N/A</v>
      </c>
      <c r="CM95" s="251" t="e">
        <f>INDEX(Тарифы!$1:$1048576,MATCH($A95,Тарифы!$A:$A,0),MATCH(VLOOKUP(CM$58,'Расчёт (кг)'!$A:$C,3,0),Тарифы!$2:$2,0))*CM94</f>
        <v>#N/A</v>
      </c>
      <c r="CN95" s="251" t="e">
        <f>INDEX(Тарифы!$1:$1048576,MATCH($A95,Тарифы!$A:$A,0),MATCH(VLOOKUP(CN$58,'Расчёт (кг)'!$A:$C,3,0),Тарифы!$2:$2,0))*CN94</f>
        <v>#N/A</v>
      </c>
      <c r="CO95" s="251" t="e">
        <f>INDEX(Тарифы!$1:$1048576,MATCH($A95,Тарифы!$A:$A,0),MATCH(VLOOKUP(CO$58,'Расчёт (кг)'!$A:$C,3,0),Тарифы!$2:$2,0))*CO94</f>
        <v>#N/A</v>
      </c>
      <c r="CP95" s="251" t="e">
        <f>INDEX(Тарифы!$1:$1048576,MATCH($A95,Тарифы!$A:$A,0),MATCH(VLOOKUP(CP$58,'Расчёт (кг)'!$A:$C,3,0),Тарифы!$2:$2,0))*CP94</f>
        <v>#N/A</v>
      </c>
      <c r="CQ95" s="251" t="e">
        <f>INDEX(Тарифы!$1:$1048576,MATCH($A95,Тарифы!$A:$A,0),MATCH(VLOOKUP(CQ$58,'Расчёт (кг)'!$A:$C,3,0),Тарифы!$2:$2,0))*CQ94</f>
        <v>#N/A</v>
      </c>
      <c r="CR95" s="251" t="e">
        <f>INDEX(Тарифы!$1:$1048576,MATCH($A95,Тарифы!$A:$A,0),MATCH(VLOOKUP(CR$58,'Расчёт (кг)'!$A:$C,3,0),Тарифы!$2:$2,0))*CR94</f>
        <v>#N/A</v>
      </c>
      <c r="CS95" s="251" t="e">
        <f>INDEX(Тарифы!$1:$1048576,MATCH($A95,Тарифы!$A:$A,0),MATCH(VLOOKUP(CS$58,'Расчёт (кг)'!$A:$C,3,0),Тарифы!$2:$2,0))*CS94</f>
        <v>#N/A</v>
      </c>
      <c r="CT95" s="251" t="e">
        <f>INDEX(Тарифы!$1:$1048576,MATCH($A95,Тарифы!$A:$A,0),MATCH(VLOOKUP(CT$58,'Расчёт (кг)'!$A:$C,3,0),Тарифы!$2:$2,0))*CT94</f>
        <v>#N/A</v>
      </c>
      <c r="CU95" s="251" t="e">
        <f>INDEX(Тарифы!$1:$1048576,MATCH($A95,Тарифы!$A:$A,0),MATCH(VLOOKUP(CU$58,'Расчёт (кг)'!$A:$C,3,0),Тарифы!$2:$2,0))*CU94</f>
        <v>#N/A</v>
      </c>
      <c r="CV95" s="251" t="e">
        <f>INDEX(Тарифы!$1:$1048576,MATCH($A95,Тарифы!$A:$A,0),MATCH(VLOOKUP(CV$58,'Расчёт (кг)'!$A:$C,3,0),Тарифы!$2:$2,0))*CV94</f>
        <v>#N/A</v>
      </c>
      <c r="CW95" s="251" t="e">
        <f>INDEX(Тарифы!$1:$1048576,MATCH($A95,Тарифы!$A:$A,0),MATCH(VLOOKUP(CW$58,'Расчёт (кг)'!$A:$C,3,0),Тарифы!$2:$2,0))*CW94</f>
        <v>#N/A</v>
      </c>
      <c r="CX95" s="251" t="e">
        <f>INDEX(Тарифы!$1:$1048576,MATCH($A95,Тарифы!$A:$A,0),MATCH(VLOOKUP(CX$58,'Расчёт (кг)'!$A:$C,3,0),Тарифы!$2:$2,0))*CX94</f>
        <v>#N/A</v>
      </c>
      <c r="CY95" s="251" t="e">
        <f>INDEX(Тарифы!$1:$1048576,MATCH($A95,Тарифы!$A:$A,0),MATCH(VLOOKUP(CY$58,'Расчёт (кг)'!$A:$C,3,0),Тарифы!$2:$2,0))*CY94</f>
        <v>#N/A</v>
      </c>
      <c r="CZ95" s="251" t="e">
        <f>INDEX(Тарифы!$1:$1048576,MATCH($A95,Тарифы!$A:$A,0),MATCH(VLOOKUP(CZ$58,'Расчёт (кг)'!$A:$C,3,0),Тарифы!$2:$2,0))*CZ94</f>
        <v>#N/A</v>
      </c>
      <c r="DA95" s="251" t="e">
        <f>INDEX(Тарифы!$1:$1048576,MATCH($A95,Тарифы!$A:$A,0),MATCH(VLOOKUP(DA$58,'Расчёт (кг)'!$A:$C,3,0),Тарифы!$2:$2,0))*DA94</f>
        <v>#N/A</v>
      </c>
      <c r="DB95" s="251" t="e">
        <f>INDEX(Тарифы!$1:$1048576,MATCH($A95,Тарифы!$A:$A,0),MATCH(VLOOKUP(DB$58,'Расчёт (кг)'!$A:$C,3,0),Тарифы!$2:$2,0))*DB94</f>
        <v>#N/A</v>
      </c>
      <c r="DC95" s="251" t="e">
        <f>INDEX(Тарифы!$1:$1048576,MATCH($A95,Тарифы!$A:$A,0),MATCH(VLOOKUP(DC$58,'Расчёт (кг)'!$A:$C,3,0),Тарифы!$2:$2,0))*DC94</f>
        <v>#N/A</v>
      </c>
      <c r="DD95" s="251" t="e">
        <f>INDEX(Тарифы!$1:$1048576,MATCH($A95,Тарифы!$A:$A,0),MATCH(VLOOKUP(DD$58,'Расчёт (кг)'!$A:$C,3,0),Тарифы!$2:$2,0))*DD94</f>
        <v>#N/A</v>
      </c>
      <c r="DE95" s="251" t="e">
        <f>INDEX(Тарифы!$1:$1048576,MATCH($A95,Тарифы!$A:$A,0),MATCH(VLOOKUP(DE$58,'Расчёт (кг)'!$A:$C,3,0),Тарифы!$2:$2,0))*DE94</f>
        <v>#N/A</v>
      </c>
      <c r="DF95" s="251" t="e">
        <f>INDEX(Тарифы!$1:$1048576,MATCH($A95,Тарифы!$A:$A,0),MATCH(VLOOKUP(DF$58,'Расчёт (кг)'!$A:$C,3,0),Тарифы!$2:$2,0))*DF94</f>
        <v>#N/A</v>
      </c>
      <c r="DG95" s="251" t="e">
        <f>INDEX(Тарифы!$1:$1048576,MATCH($A95,Тарифы!$A:$A,0),MATCH(VLOOKUP(DG$58,'Расчёт (кг)'!$A:$C,3,0),Тарифы!$2:$2,0))*DG94</f>
        <v>#N/A</v>
      </c>
      <c r="DH95" s="251" t="e">
        <f>INDEX(Тарифы!$1:$1048576,MATCH($A95,Тарифы!$A:$A,0),MATCH(VLOOKUP(DH$58,'Расчёт (кг)'!$A:$C,3,0),Тарифы!$2:$2,0))*DH94</f>
        <v>#N/A</v>
      </c>
      <c r="DI95" s="251" t="e">
        <f>INDEX(Тарифы!$1:$1048576,MATCH($A95,Тарифы!$A:$A,0),MATCH(VLOOKUP(DI$58,'Расчёт (кг)'!$A:$C,3,0),Тарифы!$2:$2,0))*DI94</f>
        <v>#N/A</v>
      </c>
      <c r="DJ95" s="251" t="e">
        <f>INDEX(Тарифы!$1:$1048576,MATCH($A95,Тарифы!$A:$A,0),MATCH(VLOOKUP(DJ$58,'Расчёт (кг)'!$A:$C,3,0),Тарифы!$2:$2,0))*DJ94</f>
        <v>#N/A</v>
      </c>
      <c r="DK95" s="251" t="e">
        <f>INDEX(Тарифы!$1:$1048576,MATCH($A95,Тарифы!$A:$A,0),MATCH(VLOOKUP(DK$58,'Расчёт (кг)'!$A:$C,3,0),Тарифы!$2:$2,0))*DK94</f>
        <v>#N/A</v>
      </c>
      <c r="DL95" s="251" t="e">
        <f>INDEX(Тарифы!$1:$1048576,MATCH($A95,Тарифы!$A:$A,0),MATCH(VLOOKUP(DL$58,'Расчёт (кг)'!$A:$C,3,0),Тарифы!$2:$2,0))*DL94</f>
        <v>#N/A</v>
      </c>
      <c r="DM95" s="251" t="e">
        <f>INDEX(Тарифы!$1:$1048576,MATCH($A95,Тарифы!$A:$A,0),MATCH(VLOOKUP(DM$58,'Расчёт (кг)'!$A:$C,3,0),Тарифы!$2:$2,0))*DM94</f>
        <v>#N/A</v>
      </c>
      <c r="DN95" s="251" t="e">
        <f>INDEX(Тарифы!$1:$1048576,MATCH($A95,Тарифы!$A:$A,0),MATCH(VLOOKUP(DN$58,'Расчёт (кг)'!$A:$C,3,0),Тарифы!$2:$2,0))*DN94</f>
        <v>#N/A</v>
      </c>
      <c r="DO95" s="251" t="e">
        <f>INDEX(Тарифы!$1:$1048576,MATCH($A95,Тарифы!$A:$A,0),MATCH(VLOOKUP(DO$58,'Расчёт (кг)'!$A:$C,3,0),Тарифы!$2:$2,0))*DO94</f>
        <v>#N/A</v>
      </c>
      <c r="DP95" s="251" t="e">
        <f>INDEX(Тарифы!$1:$1048576,MATCH($A95,Тарифы!$A:$A,0),MATCH(VLOOKUP(DP$58,'Расчёт (кг)'!$A:$C,3,0),Тарифы!$2:$2,0))*DP94</f>
        <v>#N/A</v>
      </c>
      <c r="DQ95" s="251" t="e">
        <f>INDEX(Тарифы!$1:$1048576,MATCH($A95,Тарифы!$A:$A,0),MATCH(VLOOKUP(DQ$58,'Расчёт (кг)'!$A:$C,3,0),Тарифы!$2:$2,0))*DQ94</f>
        <v>#N/A</v>
      </c>
      <c r="DR95" s="251" t="e">
        <f>INDEX(Тарифы!$1:$1048576,MATCH($A95,Тарифы!$A:$A,0),MATCH(VLOOKUP(DR$58,'Расчёт (кг)'!$A:$C,3,0),Тарифы!$2:$2,0))*DR94</f>
        <v>#N/A</v>
      </c>
    </row>
    <row r="96" spans="1:122" outlineLevel="1">
      <c r="A96" s="250" t="s">
        <v>123</v>
      </c>
      <c r="B96" s="250" t="s">
        <v>113</v>
      </c>
      <c r="C96" s="251" t="e">
        <f ca="1">ROUND(SUMIF('Расчёт (ТН)'!$A:$A,C$58,'Расчёт (ТН)'!$AO:$AO)+доп_клиенты!C11*'Расчёт (ТН)'!$Z$2,0)</f>
        <v>#N/A</v>
      </c>
      <c r="D96" s="251" t="e">
        <f ca="1">ROUND(SUMIF('Расчёт (ТН)'!$A:$A,D$58,'Расчёт (ТН)'!$AO:$AO)+доп_клиенты!D11*'Расчёт (ТН)'!$Z$2,0)</f>
        <v>#N/A</v>
      </c>
      <c r="E96" s="251" t="e">
        <f ca="1">ROUND(SUMIF('Расчёт (ТН)'!$A:$A,E$58,'Расчёт (ТН)'!$AO:$AO)+доп_клиенты!E11*'Расчёт (ТН)'!$Z$2,0)</f>
        <v>#N/A</v>
      </c>
      <c r="F96" s="251" t="e">
        <f ca="1">ROUND(SUMIF('Расчёт (ТН)'!$A:$A,F$58,'Расчёт (ТН)'!$AO:$AO)+доп_клиенты!F11*'Расчёт (ТН)'!$Z$2,0)</f>
        <v>#N/A</v>
      </c>
      <c r="G96" s="251" t="e">
        <f ca="1">ROUND(SUMIF('Расчёт (ТН)'!$A:$A,G$58,'Расчёт (ТН)'!$AO:$AO)+доп_клиенты!G11*'Расчёт (ТН)'!$Z$2,0)</f>
        <v>#N/A</v>
      </c>
      <c r="H96" s="251" t="e">
        <f ca="1">ROUND(SUMIF('Расчёт (ТН)'!$A:$A,H$58,'Расчёт (ТН)'!$AO:$AO)+доп_клиенты!H11*'Расчёт (ТН)'!$Z$2,0)</f>
        <v>#N/A</v>
      </c>
      <c r="I96" s="251" t="e">
        <f ca="1">ROUND(SUMIF('Расчёт (ТН)'!$A:$A,I$58,'Расчёт (ТН)'!$AO:$AO)+доп_клиенты!I11*'Расчёт (ТН)'!$Z$2,0)</f>
        <v>#N/A</v>
      </c>
      <c r="J96" s="251" t="e">
        <f ca="1">ROUND(SUMIF('Расчёт (ТН)'!$A:$A,J$58,'Расчёт (ТН)'!$AO:$AO)+доп_клиенты!J11*'Расчёт (ТН)'!$Z$2,0)</f>
        <v>#N/A</v>
      </c>
      <c r="K96" s="251" t="e">
        <f ca="1">ROUND(SUMIF('Расчёт (ТН)'!$A:$A,K$58,'Расчёт (ТН)'!$AO:$AO)+доп_клиенты!K11*'Расчёт (ТН)'!$Z$2,0)</f>
        <v>#N/A</v>
      </c>
      <c r="L96" s="251" t="e">
        <f ca="1">ROUND(SUMIF('Расчёт (ТН)'!$A:$A,L$58,'Расчёт (ТН)'!$AO:$AO)+доп_клиенты!L11*'Расчёт (ТН)'!$Z$2,0)</f>
        <v>#N/A</v>
      </c>
      <c r="M96" s="251" t="e">
        <f ca="1">ROUND(SUMIF('Расчёт (ТН)'!$A:$A,M$58,'Расчёт (ТН)'!$AO:$AO)+доп_клиенты!M11*'Расчёт (ТН)'!$Z$2,0)</f>
        <v>#N/A</v>
      </c>
      <c r="N96" s="251" t="e">
        <f ca="1">ROUND(SUMIF('Расчёт (ТН)'!$A:$A,N$58,'Расчёт (ТН)'!$AO:$AO)+доп_клиенты!N11*'Расчёт (ТН)'!$Z$2,0)</f>
        <v>#N/A</v>
      </c>
      <c r="O96" s="251" t="e">
        <f ca="1">ROUND(SUMIF('Расчёт (ТН)'!$A:$A,O$58,'Расчёт (ТН)'!$AO:$AO)+доп_клиенты!O11*'Расчёт (ТН)'!$Z$2,0)</f>
        <v>#N/A</v>
      </c>
      <c r="P96" s="251" t="e">
        <f ca="1">ROUND(SUMIF('Расчёт (ТН)'!$A:$A,P$58,'Расчёт (ТН)'!$AO:$AO)+доп_клиенты!P11*'Расчёт (ТН)'!$Z$2,0)</f>
        <v>#N/A</v>
      </c>
      <c r="Q96" s="251" t="e">
        <f ca="1">ROUND(SUMIF('Расчёт (ТН)'!$A:$A,Q$58,'Расчёт (ТН)'!$AO:$AO)+доп_клиенты!Q11*'Расчёт (ТН)'!$Z$2,0)</f>
        <v>#N/A</v>
      </c>
      <c r="R96" s="251" t="e">
        <f ca="1">ROUND(SUMIF('Расчёт (ТН)'!$A:$A,R$58,'Расчёт (ТН)'!$AO:$AO)+доп_клиенты!R11*'Расчёт (ТН)'!$Z$2,0)</f>
        <v>#N/A</v>
      </c>
      <c r="S96" s="251" t="e">
        <f ca="1">ROUND(SUMIF('Расчёт (ТН)'!$A:$A,S$58,'Расчёт (ТН)'!$AO:$AO)+доп_клиенты!S11*'Расчёт (ТН)'!$Z$2,0)</f>
        <v>#N/A</v>
      </c>
      <c r="T96" s="251" t="e">
        <f ca="1">ROUND(SUMIF('Расчёт (ТН)'!$A:$A,T$58,'Расчёт (ТН)'!$AO:$AO)+доп_клиенты!T11*'Расчёт (ТН)'!$Z$2,0)</f>
        <v>#N/A</v>
      </c>
      <c r="U96" s="251" t="e">
        <f ca="1">ROUND(SUMIF('Расчёт (ТН)'!$A:$A,U$58,'Расчёт (ТН)'!$AO:$AO)+доп_клиенты!U11*'Расчёт (ТН)'!$Z$2,0)</f>
        <v>#N/A</v>
      </c>
      <c r="V96" s="251" t="e">
        <f ca="1">ROUND(SUMIF('Расчёт (ТН)'!$A:$A,V$58,'Расчёт (ТН)'!$AO:$AO)+доп_клиенты!V11*'Расчёт (ТН)'!$Z$2,0)</f>
        <v>#N/A</v>
      </c>
      <c r="W96" s="251" t="e">
        <f ca="1">ROUND(SUMIF('Расчёт (ТН)'!$A:$A,W$58,'Расчёт (ТН)'!$AO:$AO)+доп_клиенты!W11*'Расчёт (ТН)'!$Z$2,0)</f>
        <v>#N/A</v>
      </c>
      <c r="X96" s="251" t="e">
        <f ca="1">ROUND(SUMIF('Расчёт (ТН)'!$A:$A,X$58,'Расчёт (ТН)'!$AO:$AO)+доп_клиенты!X11*'Расчёт (ТН)'!$Z$2,0)</f>
        <v>#N/A</v>
      </c>
      <c r="Y96" s="251" t="e">
        <f ca="1">ROUND(SUMIF('Расчёт (ТН)'!$A:$A,Y$58,'Расчёт (ТН)'!$AO:$AO)+доп_клиенты!Y11*'Расчёт (ТН)'!$Z$2,0)</f>
        <v>#N/A</v>
      </c>
      <c r="Z96" s="251" t="e">
        <f ca="1">ROUND(SUMIF('Расчёт (ТН)'!$A:$A,Z$58,'Расчёт (ТН)'!$AO:$AO)+доп_клиенты!Z11*'Расчёт (ТН)'!$Z$2,0)</f>
        <v>#N/A</v>
      </c>
      <c r="AA96" s="251" t="e">
        <f ca="1">ROUND(SUMIF('Расчёт (ТН)'!$A:$A,AA$58,'Расчёт (ТН)'!$AO:$AO)+доп_клиенты!AA11*'Расчёт (ТН)'!$Z$2,0)</f>
        <v>#N/A</v>
      </c>
      <c r="AB96" s="251" t="e">
        <f ca="1">ROUND(SUMIF('Расчёт (ТН)'!$A:$A,AB$58,'Расчёт (ТН)'!$AO:$AO)+доп_клиенты!AB11*'Расчёт (ТН)'!$Z$2,0)</f>
        <v>#N/A</v>
      </c>
      <c r="AC96" s="251" t="e">
        <f ca="1">ROUND(SUMIF('Расчёт (ТН)'!$A:$A,AC$58,'Расчёт (ТН)'!$AO:$AO)+доп_клиенты!AC11*'Расчёт (ТН)'!$Z$2,0)</f>
        <v>#N/A</v>
      </c>
      <c r="AD96" s="251" t="e">
        <f ca="1">ROUND(SUMIF('Расчёт (ТН)'!$A:$A,AD$58,'Расчёт (ТН)'!$AO:$AO)+доп_клиенты!AD11*'Расчёт (ТН)'!$Z$2,0)</f>
        <v>#N/A</v>
      </c>
      <c r="AE96" s="251" t="e">
        <f ca="1">ROUND(SUMIF('Расчёт (ТН)'!$A:$A,AE$58,'Расчёт (ТН)'!$AO:$AO)+доп_клиенты!AE11*'Расчёт (ТН)'!$Z$2,0)</f>
        <v>#N/A</v>
      </c>
      <c r="AF96" s="251" t="e">
        <f ca="1">ROUND(SUMIF('Расчёт (ТН)'!$A:$A,AF$58,'Расчёт (ТН)'!$AO:$AO)+доп_клиенты!AF11*'Расчёт (ТН)'!$Z$2,0)</f>
        <v>#N/A</v>
      </c>
      <c r="AG96" s="251" t="e">
        <f ca="1">ROUND(SUMIF('Расчёт (ТН)'!$A:$A,AG$58,'Расчёт (ТН)'!$AO:$AO)+доп_клиенты!AG11*'Расчёт (ТН)'!$Z$2,0)</f>
        <v>#N/A</v>
      </c>
      <c r="AH96" s="251" t="e">
        <f ca="1">ROUND(SUMIF('Расчёт (ТН)'!$A:$A,AH$58,'Расчёт (ТН)'!$AO:$AO)+доп_клиенты!AH11*'Расчёт (ТН)'!$Z$2,0)</f>
        <v>#N/A</v>
      </c>
      <c r="AI96" s="251" t="e">
        <f ca="1">ROUND(SUMIF('Расчёт (ТН)'!$A:$A,AI$58,'Расчёт (ТН)'!$AO:$AO)+доп_клиенты!AI11*'Расчёт (ТН)'!$Z$2,0)</f>
        <v>#N/A</v>
      </c>
      <c r="AJ96" s="251" t="e">
        <f ca="1">ROUND(SUMIF('Расчёт (ТН)'!$A:$A,AJ$58,'Расчёт (ТН)'!$AO:$AO)+доп_клиенты!AJ11*'Расчёт (ТН)'!$Z$2,0)</f>
        <v>#N/A</v>
      </c>
      <c r="AK96" s="251" t="e">
        <f ca="1">ROUND(SUMIF('Расчёт (ТН)'!$A:$A,AK$58,'Расчёт (ТН)'!$AO:$AO)+доп_клиенты!AK11*'Расчёт (ТН)'!$Z$2,0)</f>
        <v>#N/A</v>
      </c>
      <c r="AL96" s="251" t="e">
        <f ca="1">ROUND(SUMIF('Расчёт (ТН)'!$A:$A,AL$58,'Расчёт (ТН)'!$AO:$AO)+доп_клиенты!AL11*'Расчёт (ТН)'!$Z$2,0)</f>
        <v>#N/A</v>
      </c>
      <c r="AM96" s="251">
        <f>ROUND(SUMIF('Расчёт (ТН)'!$A:$A,AM$58,'Расчёт (ТН)'!$AO:$AO)+доп_клиенты!AM11*'Расчёт (ТН)'!$Z$2,0)</f>
        <v>0</v>
      </c>
      <c r="AN96" s="251">
        <f>ROUND(SUMIF('Расчёт (ТН)'!$A:$A,AN$58,'Расчёт (ТН)'!$AO:$AO)+доп_клиенты!AN11*'Расчёт (ТН)'!$Z$2,0)</f>
        <v>0</v>
      </c>
      <c r="AO96" s="251">
        <f>ROUND(SUMIF('Расчёт (ТН)'!$A:$A,AO$58,'Расчёт (ТН)'!$AO:$AO)+доп_клиенты!AO11*'Расчёт (ТН)'!$Z$2,0)</f>
        <v>0</v>
      </c>
      <c r="AP96" s="251">
        <f>ROUND(SUMIF('Расчёт (ТН)'!$A:$A,AP$58,'Расчёт (ТН)'!$AO:$AO)+доп_клиенты!AP11*'Расчёт (ТН)'!$Z$2,0)</f>
        <v>0</v>
      </c>
      <c r="AQ96" s="251">
        <f>ROUND(SUMIF('Расчёт (ТН)'!$A:$A,AQ$58,'Расчёт (ТН)'!$AO:$AO)+доп_клиенты!AQ11*'Расчёт (ТН)'!$Z$2,0)</f>
        <v>0</v>
      </c>
      <c r="AR96" s="251">
        <f>ROUND(SUMIF('Расчёт (ТН)'!$A:$A,AR$58,'Расчёт (ТН)'!$AO:$AO)+доп_клиенты!AR11*'Расчёт (ТН)'!$Z$2,0)</f>
        <v>0</v>
      </c>
      <c r="AS96" s="251">
        <f>ROUND(SUMIF('Расчёт (ТН)'!$A:$A,AS$58,'Расчёт (ТН)'!$AO:$AO)+доп_клиенты!AS11*'Расчёт (ТН)'!$Z$2,0)</f>
        <v>0</v>
      </c>
      <c r="AT96" s="251">
        <f>ROUND(SUMIF('Расчёт (ТН)'!$A:$A,AT$58,'Расчёт (ТН)'!$AO:$AO)+доп_клиенты!AT11*'Расчёт (ТН)'!$Z$2,0)</f>
        <v>0</v>
      </c>
      <c r="AU96" s="251">
        <f>ROUND(SUMIF('Расчёт (ТН)'!$A:$A,AU$58,'Расчёт (ТН)'!$AO:$AO)+доп_клиенты!AU11*'Расчёт (ТН)'!$Z$2,0)</f>
        <v>0</v>
      </c>
      <c r="AV96" s="251">
        <f>ROUND(SUMIF('Расчёт (ТН)'!$A:$A,AV$58,'Расчёт (ТН)'!$AO:$AO)+доп_клиенты!AV11*'Расчёт (ТН)'!$Z$2,0)</f>
        <v>0</v>
      </c>
      <c r="AW96" s="251">
        <f>ROUND(SUMIF('Расчёт (ТН)'!$A:$A,AW$58,'Расчёт (ТН)'!$AO:$AO)+доп_клиенты!AW11*'Расчёт (ТН)'!$Z$2,0)</f>
        <v>0</v>
      </c>
      <c r="AX96" s="251">
        <f>ROUND(SUMIF('Расчёт (ТН)'!$A:$A,AX$58,'Расчёт (ТН)'!$AO:$AO)+доп_клиенты!AX11*'Расчёт (ТН)'!$Z$2,0)</f>
        <v>0</v>
      </c>
      <c r="AY96" s="251">
        <f>ROUND(SUMIF('Расчёт (ТН)'!$A:$A,AY$58,'Расчёт (ТН)'!$AO:$AO)+доп_клиенты!AY11*'Расчёт (ТН)'!$Z$2,0)</f>
        <v>0</v>
      </c>
      <c r="AZ96" s="251">
        <f>ROUND(SUMIF('Расчёт (ТН)'!$A:$A,AZ$58,'Расчёт (ТН)'!$AO:$AO)+доп_клиенты!AZ11*'Расчёт (ТН)'!$Z$2,0)</f>
        <v>0</v>
      </c>
      <c r="BA96" s="251">
        <f>ROUND(SUMIF('Расчёт (ТН)'!$A:$A,BA$58,'Расчёт (ТН)'!$AO:$AO)+доп_клиенты!BA11*'Расчёт (ТН)'!$Z$2,0)</f>
        <v>0</v>
      </c>
      <c r="BB96" s="251">
        <f>ROUND(SUMIF('Расчёт (ТН)'!$A:$A,BB$58,'Расчёт (ТН)'!$AO:$AO)+доп_клиенты!BB11*'Расчёт (ТН)'!$Z$2,0)</f>
        <v>0</v>
      </c>
      <c r="BC96" s="251">
        <f>ROUND(SUMIF('Расчёт (ТН)'!$A:$A,BC$58,'Расчёт (ТН)'!$AO:$AO)+доп_клиенты!BC11*'Расчёт (ТН)'!$Z$2,0)</f>
        <v>0</v>
      </c>
      <c r="BD96" s="251">
        <f>ROUND(SUMIF('Расчёт (ТН)'!$A:$A,BD$58,'Расчёт (ТН)'!$AO:$AO)+доп_клиенты!BD11*'Расчёт (ТН)'!$Z$2,0)</f>
        <v>0</v>
      </c>
      <c r="BE96" s="251">
        <f>ROUND(SUMIF('Расчёт (ТН)'!$A:$A,BE$58,'Расчёт (ТН)'!$AO:$AO)+доп_клиенты!BE11*'Расчёт (ТН)'!$Z$2,0)</f>
        <v>0</v>
      </c>
      <c r="BF96" s="251">
        <f>ROUND(SUMIF('Расчёт (ТН)'!$A:$A,BF$58,'Расчёт (ТН)'!$AO:$AO)+доп_клиенты!BF11*'Расчёт (ТН)'!$Z$2,0)</f>
        <v>0</v>
      </c>
      <c r="BG96" s="251">
        <f>ROUND(SUMIF('Расчёт (ТН)'!$A:$A,BG$58,'Расчёт (ТН)'!$AO:$AO)+доп_клиенты!BG11*'Расчёт (ТН)'!$Z$2,0)</f>
        <v>0</v>
      </c>
      <c r="BH96" s="251">
        <f>ROUND(SUMIF('Расчёт (ТН)'!$A:$A,BH$58,'Расчёт (ТН)'!$AO:$AO)+доп_клиенты!BH11*'Расчёт (ТН)'!$Z$2,0)</f>
        <v>0</v>
      </c>
      <c r="BI96" s="251">
        <f>ROUND(SUMIF('Расчёт (ТН)'!$A:$A,BI$58,'Расчёт (ТН)'!$AO:$AO)+доп_клиенты!BI11*'Расчёт (ТН)'!$Z$2,0)</f>
        <v>0</v>
      </c>
      <c r="BJ96" s="251">
        <f>ROUND(SUMIF('Расчёт (ТН)'!$A:$A,BJ$58,'Расчёт (ТН)'!$AO:$AO)+доп_клиенты!BJ11*'Расчёт (ТН)'!$Z$2,0)</f>
        <v>0</v>
      </c>
      <c r="BK96" s="251">
        <f>ROUND(SUMIF('Расчёт (ТН)'!$A:$A,BK$58,'Расчёт (ТН)'!$AO:$AO)+доп_клиенты!BK11*'Расчёт (ТН)'!$Z$2,0)</f>
        <v>0</v>
      </c>
      <c r="BL96" s="251">
        <f>ROUND(SUMIF('Расчёт (ТН)'!$A:$A,BL$58,'Расчёт (ТН)'!$AO:$AO)+доп_клиенты!BL11*'Расчёт (ТН)'!$Z$2,0)</f>
        <v>0</v>
      </c>
      <c r="BM96" s="251">
        <f>ROUND(SUMIF('Расчёт (ТН)'!$A:$A,BM$58,'Расчёт (ТН)'!$AO:$AO)+доп_клиенты!BM11*'Расчёт (ТН)'!$Z$2,0)</f>
        <v>0</v>
      </c>
      <c r="BN96" s="251">
        <f>ROUND(SUMIF('Расчёт (ТН)'!$A:$A,BN$58,'Расчёт (ТН)'!$AO:$AO)+доп_клиенты!BN11*'Расчёт (ТН)'!$Z$2,0)</f>
        <v>0</v>
      </c>
      <c r="BO96" s="251">
        <f>ROUND(SUMIF('Расчёт (ТН)'!$A:$A,BO$58,'Расчёт (ТН)'!$AO:$AO)+доп_клиенты!BO11*'Расчёт (ТН)'!$Z$2,0)</f>
        <v>0</v>
      </c>
      <c r="BP96" s="251">
        <f>ROUND(SUMIF('Расчёт (ТН)'!$A:$A,BP$58,'Расчёт (ТН)'!$AO:$AO)+доп_клиенты!BP11*'Расчёт (ТН)'!$Z$2,0)</f>
        <v>0</v>
      </c>
      <c r="BQ96" s="251">
        <f>ROUND(SUMIF('Расчёт (ТН)'!$A:$A,BQ$58,'Расчёт (ТН)'!$AO:$AO)+доп_клиенты!BQ11*'Расчёт (ТН)'!$Z$2,0)</f>
        <v>0</v>
      </c>
      <c r="BR96" s="251">
        <f>ROUND(SUMIF('Расчёт (ТН)'!$A:$A,BR$58,'Расчёт (ТН)'!$AO:$AO)+доп_клиенты!BR11*'Расчёт (ТН)'!$Z$2,0)</f>
        <v>0</v>
      </c>
      <c r="BS96" s="251">
        <f>ROUND(SUMIF('Расчёт (ТН)'!$A:$A,BS$58,'Расчёт (ТН)'!$AO:$AO)+доп_клиенты!BS11*'Расчёт (ТН)'!$Z$2,0)</f>
        <v>0</v>
      </c>
      <c r="BT96" s="251">
        <f>ROUND(SUMIF('Расчёт (ТН)'!$A:$A,BT$58,'Расчёт (ТН)'!$AO:$AO)+доп_клиенты!BT11*'Расчёт (ТН)'!$Z$2,0)</f>
        <v>0</v>
      </c>
      <c r="BU96" s="251">
        <f>ROUND(SUMIF('Расчёт (ТН)'!$A:$A,BU$58,'Расчёт (ТН)'!$AO:$AO)+доп_клиенты!BU11*'Расчёт (ТН)'!$Z$2,0)</f>
        <v>0</v>
      </c>
      <c r="BV96" s="251">
        <f>ROUND(SUMIF('Расчёт (ТН)'!$A:$A,BV$58,'Расчёт (ТН)'!$AO:$AO)+доп_клиенты!BV11*'Расчёт (ТН)'!$Z$2,0)</f>
        <v>0</v>
      </c>
      <c r="BW96" s="251">
        <f>ROUND(SUMIF('Расчёт (ТН)'!$A:$A,BW$58,'Расчёт (ТН)'!$AO:$AO)+доп_клиенты!BW11*'Расчёт (ТН)'!$Z$2,0)</f>
        <v>0</v>
      </c>
      <c r="BX96" s="251">
        <f>ROUND(SUMIF('Расчёт (ТН)'!$A:$A,BX$58,'Расчёт (ТН)'!$AO:$AO)+доп_клиенты!BX11*'Расчёт (ТН)'!$Z$2,0)</f>
        <v>0</v>
      </c>
      <c r="BY96" s="251">
        <f>ROUND(SUMIF('Расчёт (ТН)'!$A:$A,BY$58,'Расчёт (ТН)'!$AO:$AO)+доп_клиенты!BY11*'Расчёт (ТН)'!$Z$2,0)</f>
        <v>0</v>
      </c>
      <c r="BZ96" s="251">
        <f>ROUND(SUMIF('Расчёт (ТН)'!$A:$A,BZ$58,'Расчёт (ТН)'!$AO:$AO)+доп_клиенты!BZ11*'Расчёт (ТН)'!$Z$2,0)</f>
        <v>0</v>
      </c>
      <c r="CA96" s="251">
        <f>ROUND(SUMIF('Расчёт (ТН)'!$A:$A,CA$58,'Расчёт (ТН)'!$AO:$AO)+доп_клиенты!CA11*'Расчёт (ТН)'!$Z$2,0)</f>
        <v>0</v>
      </c>
      <c r="CB96" s="251">
        <f>ROUND(SUMIF('Расчёт (ТН)'!$A:$A,CB$58,'Расчёт (ТН)'!$AO:$AO)+доп_клиенты!CB11*'Расчёт (ТН)'!$Z$2,0)</f>
        <v>0</v>
      </c>
      <c r="CC96" s="251">
        <f>ROUND(SUMIF('Расчёт (ТН)'!$A:$A,CC$58,'Расчёт (ТН)'!$AO:$AO)+доп_клиенты!CC11*'Расчёт (ТН)'!$Z$2,0)</f>
        <v>0</v>
      </c>
      <c r="CD96" s="251">
        <f>ROUND(SUMIF('Расчёт (ТН)'!$A:$A,CD$58,'Расчёт (ТН)'!$AO:$AO)+доп_клиенты!CD11*'Расчёт (ТН)'!$Z$2,0)</f>
        <v>0</v>
      </c>
      <c r="CE96" s="251">
        <f>ROUND(SUMIF('Расчёт (ТН)'!$A:$A,CE$58,'Расчёт (ТН)'!$AO:$AO)+доп_клиенты!CE11*'Расчёт (ТН)'!$Z$2,0)</f>
        <v>0</v>
      </c>
      <c r="CF96" s="251">
        <f>ROUND(SUMIF('Расчёт (ТН)'!$A:$A,CF$58,'Расчёт (ТН)'!$AO:$AO)+доп_клиенты!CF11*'Расчёт (ТН)'!$Z$2,0)</f>
        <v>0</v>
      </c>
      <c r="CG96" s="251">
        <f>ROUND(SUMIF('Расчёт (ТН)'!$A:$A,CG$58,'Расчёт (ТН)'!$AO:$AO)+доп_клиенты!CG11*'Расчёт (ТН)'!$Z$2,0)</f>
        <v>0</v>
      </c>
      <c r="CH96" s="251">
        <f>ROUND(SUMIF('Расчёт (ТН)'!$A:$A,CH$58,'Расчёт (ТН)'!$AO:$AO)+доп_клиенты!CH11*'Расчёт (ТН)'!$Z$2,0)</f>
        <v>0</v>
      </c>
      <c r="CI96" s="251">
        <f>ROUND(SUMIF('Расчёт (ТН)'!$A:$A,CI$58,'Расчёт (ТН)'!$AO:$AO)+доп_клиенты!CI11*'Расчёт (ТН)'!$Z$2,0)</f>
        <v>0</v>
      </c>
      <c r="CJ96" s="251">
        <f>ROUND(SUMIF('Расчёт (ТН)'!$A:$A,CJ$58,'Расчёт (ТН)'!$AO:$AO)+доп_клиенты!CJ11*'Расчёт (ТН)'!$Z$2,0)</f>
        <v>0</v>
      </c>
      <c r="CK96" s="251">
        <f>ROUND(SUMIF('Расчёт (ТН)'!$A:$A,CK$58,'Расчёт (ТН)'!$AO:$AO)+доп_клиенты!CK11*'Расчёт (ТН)'!$Z$2,0)</f>
        <v>0</v>
      </c>
      <c r="CL96" s="251">
        <f>ROUND(SUMIF('Расчёт (ТН)'!$A:$A,CL$58,'Расчёт (ТН)'!$AO:$AO)+доп_клиенты!CL11*'Расчёт (ТН)'!$Z$2,0)</f>
        <v>0</v>
      </c>
      <c r="CM96" s="251">
        <f>ROUND(SUMIF('Расчёт (ТН)'!$A:$A,CM$58,'Расчёт (ТН)'!$AO:$AO)+доп_клиенты!CM11*'Расчёт (ТН)'!$Z$2,0)</f>
        <v>0</v>
      </c>
      <c r="CN96" s="251">
        <f>ROUND(SUMIF('Расчёт (ТН)'!$A:$A,CN$58,'Расчёт (ТН)'!$AO:$AO)+доп_клиенты!CN11*'Расчёт (ТН)'!$Z$2,0)</f>
        <v>0</v>
      </c>
      <c r="CO96" s="251">
        <f>ROUND(SUMIF('Расчёт (ТН)'!$A:$A,CO$58,'Расчёт (ТН)'!$AO:$AO)+доп_клиенты!CO11*'Расчёт (ТН)'!$Z$2,0)</f>
        <v>0</v>
      </c>
      <c r="CP96" s="251">
        <f>ROUND(SUMIF('Расчёт (ТН)'!$A:$A,CP$58,'Расчёт (ТН)'!$AO:$AO)+доп_клиенты!CP11*'Расчёт (ТН)'!$Z$2,0)</f>
        <v>0</v>
      </c>
      <c r="CQ96" s="251">
        <f>ROUND(SUMIF('Расчёт (ТН)'!$A:$A,CQ$58,'Расчёт (ТН)'!$AO:$AO)+доп_клиенты!CQ11*'Расчёт (ТН)'!$Z$2,0)</f>
        <v>0</v>
      </c>
      <c r="CR96" s="251">
        <f>ROUND(SUMIF('Расчёт (ТН)'!$A:$A,CR$58,'Расчёт (ТН)'!$AO:$AO)+доп_клиенты!CR11*'Расчёт (ТН)'!$Z$2,0)</f>
        <v>0</v>
      </c>
      <c r="CS96" s="251">
        <f>ROUND(SUMIF('Расчёт (ТН)'!$A:$A,CS$58,'Расчёт (ТН)'!$AO:$AO)+доп_клиенты!CS11*'Расчёт (ТН)'!$Z$2,0)</f>
        <v>0</v>
      </c>
      <c r="CT96" s="251">
        <f>ROUND(SUMIF('Расчёт (ТН)'!$A:$A,CT$58,'Расчёт (ТН)'!$AO:$AO)+доп_клиенты!CT11*'Расчёт (ТН)'!$Z$2,0)</f>
        <v>0</v>
      </c>
      <c r="CU96" s="251">
        <f>ROUND(SUMIF('Расчёт (ТН)'!$A:$A,CU$58,'Расчёт (ТН)'!$AO:$AO)+доп_клиенты!CU11*'Расчёт (ТН)'!$Z$2,0)</f>
        <v>0</v>
      </c>
      <c r="CV96" s="251">
        <f>ROUND(SUMIF('Расчёт (ТН)'!$A:$A,CV$58,'Расчёт (ТН)'!$AO:$AO)+доп_клиенты!CV11*'Расчёт (ТН)'!$Z$2,0)</f>
        <v>0</v>
      </c>
      <c r="CW96" s="251">
        <f>ROUND(SUMIF('Расчёт (ТН)'!$A:$A,CW$58,'Расчёт (ТН)'!$AO:$AO)+доп_клиенты!CW11*'Расчёт (ТН)'!$Z$2,0)</f>
        <v>0</v>
      </c>
      <c r="CX96" s="251">
        <f>ROUND(SUMIF('Расчёт (ТН)'!$A:$A,CX$58,'Расчёт (ТН)'!$AO:$AO)+доп_клиенты!CX11*'Расчёт (ТН)'!$Z$2,0)</f>
        <v>0</v>
      </c>
      <c r="CY96" s="251">
        <f>ROUND(SUMIF('Расчёт (ТН)'!$A:$A,CY$58,'Расчёт (ТН)'!$AO:$AO)+доп_клиенты!CY11*'Расчёт (ТН)'!$Z$2,0)</f>
        <v>0</v>
      </c>
      <c r="CZ96" s="251">
        <f>ROUND(SUMIF('Расчёт (ТН)'!$A:$A,CZ$58,'Расчёт (ТН)'!$AO:$AO)+доп_клиенты!CZ11*'Расчёт (ТН)'!$Z$2,0)</f>
        <v>0</v>
      </c>
      <c r="DA96" s="251">
        <f>ROUND(SUMIF('Расчёт (ТН)'!$A:$A,DA$58,'Расчёт (ТН)'!$AO:$AO)+доп_клиенты!DA11*'Расчёт (ТН)'!$Z$2,0)</f>
        <v>0</v>
      </c>
      <c r="DB96" s="251">
        <f>ROUND(SUMIF('Расчёт (ТН)'!$A:$A,DB$58,'Расчёт (ТН)'!$AO:$AO)+доп_клиенты!DB11*'Расчёт (ТН)'!$Z$2,0)</f>
        <v>0</v>
      </c>
      <c r="DC96" s="251">
        <f>ROUND(SUMIF('Расчёт (ТН)'!$A:$A,DC$58,'Расчёт (ТН)'!$AO:$AO)+доп_клиенты!DC11*'Расчёт (ТН)'!$Z$2,0)</f>
        <v>0</v>
      </c>
      <c r="DD96" s="251">
        <f>ROUND(SUMIF('Расчёт (ТН)'!$A:$A,DD$58,'Расчёт (ТН)'!$AO:$AO)+доп_клиенты!DD11*'Расчёт (ТН)'!$Z$2,0)</f>
        <v>0</v>
      </c>
      <c r="DE96" s="251">
        <f>ROUND(SUMIF('Расчёт (ТН)'!$A:$A,DE$58,'Расчёт (ТН)'!$AO:$AO)+доп_клиенты!DE11*'Расчёт (ТН)'!$Z$2,0)</f>
        <v>0</v>
      </c>
      <c r="DF96" s="251">
        <f>ROUND(SUMIF('Расчёт (ТН)'!$A:$A,DF$58,'Расчёт (ТН)'!$AO:$AO)+доп_клиенты!DF11*'Расчёт (ТН)'!$Z$2,0)</f>
        <v>0</v>
      </c>
      <c r="DG96" s="251">
        <f>ROUND(SUMIF('Расчёт (ТН)'!$A:$A,DG$58,'Расчёт (ТН)'!$AO:$AO)+доп_клиенты!DG11*'Расчёт (ТН)'!$Z$2,0)</f>
        <v>0</v>
      </c>
      <c r="DH96" s="251">
        <f>ROUND(SUMIF('Расчёт (ТН)'!$A:$A,DH$58,'Расчёт (ТН)'!$AO:$AO)+доп_клиенты!DH11*'Расчёт (ТН)'!$Z$2,0)</f>
        <v>0</v>
      </c>
      <c r="DI96" s="251">
        <f>ROUND(SUMIF('Расчёт (ТН)'!$A:$A,DI$58,'Расчёт (ТН)'!$AO:$AO)+доп_клиенты!DI11*'Расчёт (ТН)'!$Z$2,0)</f>
        <v>0</v>
      </c>
      <c r="DJ96" s="251">
        <f>ROUND(SUMIF('Расчёт (ТН)'!$A:$A,DJ$58,'Расчёт (ТН)'!$AO:$AO)+доп_клиенты!DJ11*'Расчёт (ТН)'!$Z$2,0)</f>
        <v>0</v>
      </c>
      <c r="DK96" s="251">
        <f>ROUND(SUMIF('Расчёт (ТН)'!$A:$A,DK$58,'Расчёт (ТН)'!$AO:$AO)+доп_клиенты!DK11*'Расчёт (ТН)'!$Z$2,0)</f>
        <v>0</v>
      </c>
      <c r="DL96" s="251">
        <f>ROUND(SUMIF('Расчёт (ТН)'!$A:$A,DL$58,'Расчёт (ТН)'!$AO:$AO)+доп_клиенты!DL11*'Расчёт (ТН)'!$Z$2,0)</f>
        <v>0</v>
      </c>
      <c r="DM96" s="251">
        <f>ROUND(SUMIF('Расчёт (ТН)'!$A:$A,DM$58,'Расчёт (ТН)'!$AO:$AO)+доп_клиенты!DM11*'Расчёт (ТН)'!$Z$2,0)</f>
        <v>0</v>
      </c>
      <c r="DN96" s="251">
        <f>ROUND(SUMIF('Расчёт (ТН)'!$A:$A,DN$58,'Расчёт (ТН)'!$AO:$AO)+доп_клиенты!DN11*'Расчёт (ТН)'!$Z$2,0)</f>
        <v>0</v>
      </c>
      <c r="DO96" s="251">
        <f>ROUND(SUMIF('Расчёт (ТН)'!$A:$A,DO$58,'Расчёт (ТН)'!$AO:$AO)+доп_клиенты!DO11*'Расчёт (ТН)'!$Z$2,0)</f>
        <v>0</v>
      </c>
      <c r="DP96" s="251">
        <f>ROUND(SUMIF('Расчёт (ТН)'!$A:$A,DP$58,'Расчёт (ТН)'!$AO:$AO)+доп_клиенты!DP11*'Расчёт (ТН)'!$Z$2,0)</f>
        <v>0</v>
      </c>
      <c r="DQ96" s="251">
        <f>ROUND(SUMIF('Расчёт (ТН)'!$A:$A,DQ$58,'Расчёт (ТН)'!$AO:$AO)+доп_клиенты!DQ11*'Расчёт (ТН)'!$Z$2,0)</f>
        <v>0</v>
      </c>
      <c r="DR96" s="251">
        <f>ROUND(SUMIF('Расчёт (ТН)'!$A:$A,DR$58,'Расчёт (ТН)'!$AO:$AO)+доп_клиенты!DR11*'Расчёт (ТН)'!$Z$2,0)</f>
        <v>0</v>
      </c>
    </row>
    <row r="97" spans="1:122" outlineLevel="1">
      <c r="A97" s="250" t="s">
        <v>125</v>
      </c>
      <c r="B97" s="250" t="s">
        <v>111</v>
      </c>
      <c r="C97" s="251" t="e">
        <f>SUMIF('Расчёт (кг)'!$A:$A,C$58,'Расчёт (кг)'!$AK:$AK)+доп_клиенты!C12*'Расчёт (кг)'!$W$2</f>
        <v>#N/A</v>
      </c>
      <c r="D97" s="251" t="e">
        <f>SUMIF('Расчёт (кг)'!$A:$A,D$58,'Расчёт (кг)'!$AK:$AK)+доп_клиенты!D12*'Расчёт (кг)'!$W$2</f>
        <v>#N/A</v>
      </c>
      <c r="E97" s="251" t="e">
        <f>SUMIF('Расчёт (кг)'!$A:$A,E$58,'Расчёт (кг)'!$AK:$AK)+доп_клиенты!E12*'Расчёт (кг)'!$W$2</f>
        <v>#N/A</v>
      </c>
      <c r="F97" s="251" t="e">
        <f>SUMIF('Расчёт (кг)'!$A:$A,F$58,'Расчёт (кг)'!$AK:$AK)+доп_клиенты!F12*'Расчёт (кг)'!$W$2</f>
        <v>#N/A</v>
      </c>
      <c r="G97" s="251" t="e">
        <f>SUMIF('Расчёт (кг)'!$A:$A,G$58,'Расчёт (кг)'!$AK:$AK)+доп_клиенты!G12*'Расчёт (кг)'!$W$2</f>
        <v>#N/A</v>
      </c>
      <c r="H97" s="251" t="e">
        <f>SUMIF('Расчёт (кг)'!$A:$A,H$58,'Расчёт (кг)'!$AK:$AK)+доп_клиенты!H12*'Расчёт (кг)'!$W$2</f>
        <v>#N/A</v>
      </c>
      <c r="I97" s="251" t="e">
        <f>SUMIF('Расчёт (кг)'!$A:$A,I$58,'Расчёт (кг)'!$AK:$AK)+доп_клиенты!I12*'Расчёт (кг)'!$W$2</f>
        <v>#N/A</v>
      </c>
      <c r="J97" s="251" t="e">
        <f>SUMIF('Расчёт (кг)'!$A:$A,J$58,'Расчёт (кг)'!$AK:$AK)+доп_клиенты!J12*'Расчёт (кг)'!$W$2</f>
        <v>#N/A</v>
      </c>
      <c r="K97" s="251" t="e">
        <f>SUMIF('Расчёт (кг)'!$A:$A,K$58,'Расчёт (кг)'!$AK:$AK)+доп_клиенты!K12*'Расчёт (кг)'!$W$2</f>
        <v>#N/A</v>
      </c>
      <c r="L97" s="251" t="e">
        <f>SUMIF('Расчёт (кг)'!$A:$A,L$58,'Расчёт (кг)'!$AK:$AK)+доп_клиенты!L12*'Расчёт (кг)'!$W$2</f>
        <v>#N/A</v>
      </c>
      <c r="M97" s="251" t="e">
        <f>SUMIF('Расчёт (кг)'!$A:$A,M$58,'Расчёт (кг)'!$AK:$AK)+доп_клиенты!M12*'Расчёт (кг)'!$W$2</f>
        <v>#N/A</v>
      </c>
      <c r="N97" s="251" t="e">
        <f>SUMIF('Расчёт (кг)'!$A:$A,N$58,'Расчёт (кг)'!$AK:$AK)+доп_клиенты!N12*'Расчёт (кг)'!$W$2</f>
        <v>#N/A</v>
      </c>
      <c r="O97" s="251" t="e">
        <f>SUMIF('Расчёт (кг)'!$A:$A,O$58,'Расчёт (кг)'!$AK:$AK)+доп_клиенты!O12*'Расчёт (кг)'!$W$2</f>
        <v>#N/A</v>
      </c>
      <c r="P97" s="251" t="e">
        <f>SUMIF('Расчёт (кг)'!$A:$A,P$58,'Расчёт (кг)'!$AK:$AK)+доп_клиенты!P12*'Расчёт (кг)'!$W$2</f>
        <v>#N/A</v>
      </c>
      <c r="Q97" s="251" t="e">
        <f>SUMIF('Расчёт (кг)'!$A:$A,Q$58,'Расчёт (кг)'!$AK:$AK)+доп_клиенты!Q12*'Расчёт (кг)'!$W$2</f>
        <v>#N/A</v>
      </c>
      <c r="R97" s="251" t="e">
        <f>SUMIF('Расчёт (кг)'!$A:$A,R$58,'Расчёт (кг)'!$AK:$AK)+доп_клиенты!R12*'Расчёт (кг)'!$W$2</f>
        <v>#N/A</v>
      </c>
      <c r="S97" s="251" t="e">
        <f>SUMIF('Расчёт (кг)'!$A:$A,S$58,'Расчёт (кг)'!$AK:$AK)+доп_клиенты!S12*'Расчёт (кг)'!$W$2</f>
        <v>#N/A</v>
      </c>
      <c r="T97" s="251" t="e">
        <f>SUMIF('Расчёт (кг)'!$A:$A,T$58,'Расчёт (кг)'!$AK:$AK)+доп_клиенты!T12*'Расчёт (кг)'!$W$2</f>
        <v>#N/A</v>
      </c>
      <c r="U97" s="251" t="e">
        <f>SUMIF('Расчёт (кг)'!$A:$A,U$58,'Расчёт (кг)'!$AK:$AK)+доп_клиенты!U12*'Расчёт (кг)'!$W$2</f>
        <v>#N/A</v>
      </c>
      <c r="V97" s="251" t="e">
        <f>SUMIF('Расчёт (кг)'!$A:$A,V$58,'Расчёт (кг)'!$AK:$AK)+доп_клиенты!V12*'Расчёт (кг)'!$W$2</f>
        <v>#N/A</v>
      </c>
      <c r="W97" s="251" t="e">
        <f>SUMIF('Расчёт (кг)'!$A:$A,W$58,'Расчёт (кг)'!$AK:$AK)+доп_клиенты!W12*'Расчёт (кг)'!$W$2</f>
        <v>#N/A</v>
      </c>
      <c r="X97" s="251" t="e">
        <f>SUMIF('Расчёт (кг)'!$A:$A,X$58,'Расчёт (кг)'!$AK:$AK)+доп_клиенты!X12*'Расчёт (кг)'!$W$2</f>
        <v>#N/A</v>
      </c>
      <c r="Y97" s="251" t="e">
        <f>SUMIF('Расчёт (кг)'!$A:$A,Y$58,'Расчёт (кг)'!$AK:$AK)+доп_клиенты!Y12*'Расчёт (кг)'!$W$2</f>
        <v>#N/A</v>
      </c>
      <c r="Z97" s="251" t="e">
        <f>SUMIF('Расчёт (кг)'!$A:$A,Z$58,'Расчёт (кг)'!$AK:$AK)+доп_клиенты!Z12*'Расчёт (кг)'!$W$2</f>
        <v>#N/A</v>
      </c>
      <c r="AA97" s="251" t="e">
        <f>SUMIF('Расчёт (кг)'!$A:$A,AA$58,'Расчёт (кг)'!$AK:$AK)+доп_клиенты!AA12*'Расчёт (кг)'!$W$2</f>
        <v>#N/A</v>
      </c>
      <c r="AB97" s="251" t="e">
        <f>SUMIF('Расчёт (кг)'!$A:$A,AB$58,'Расчёт (кг)'!$AK:$AK)+доп_клиенты!AB12*'Расчёт (кг)'!$W$2</f>
        <v>#N/A</v>
      </c>
      <c r="AC97" s="251" t="e">
        <f>SUMIF('Расчёт (кг)'!$A:$A,AC$58,'Расчёт (кг)'!$AK:$AK)+доп_клиенты!AC12*'Расчёт (кг)'!$W$2</f>
        <v>#N/A</v>
      </c>
      <c r="AD97" s="251" t="e">
        <f>SUMIF('Расчёт (кг)'!$A:$A,AD$58,'Расчёт (кг)'!$AK:$AK)+доп_клиенты!AD12*'Расчёт (кг)'!$W$2</f>
        <v>#N/A</v>
      </c>
      <c r="AE97" s="251" t="e">
        <f>SUMIF('Расчёт (кг)'!$A:$A,AE$58,'Расчёт (кг)'!$AK:$AK)+доп_клиенты!AE12*'Расчёт (кг)'!$W$2</f>
        <v>#N/A</v>
      </c>
      <c r="AF97" s="251" t="e">
        <f>SUMIF('Расчёт (кг)'!$A:$A,AF$58,'Расчёт (кг)'!$AK:$AK)+доп_клиенты!AF12*'Расчёт (кг)'!$W$2</f>
        <v>#N/A</v>
      </c>
      <c r="AG97" s="251" t="e">
        <f>SUMIF('Расчёт (кг)'!$A:$A,AG$58,'Расчёт (кг)'!$AK:$AK)+доп_клиенты!AG12*'Расчёт (кг)'!$W$2</f>
        <v>#N/A</v>
      </c>
      <c r="AH97" s="251" t="e">
        <f>SUMIF('Расчёт (кг)'!$A:$A,AH$58,'Расчёт (кг)'!$AK:$AK)+доп_клиенты!AH12*'Расчёт (кг)'!$W$2</f>
        <v>#N/A</v>
      </c>
      <c r="AI97" s="251" t="e">
        <f>SUMIF('Расчёт (кг)'!$A:$A,AI$58,'Расчёт (кг)'!$AK:$AK)+доп_клиенты!AI12*'Расчёт (кг)'!$W$2</f>
        <v>#N/A</v>
      </c>
      <c r="AJ97" s="251" t="e">
        <f>SUMIF('Расчёт (кг)'!$A:$A,AJ$58,'Расчёт (кг)'!$AK:$AK)+доп_клиенты!AJ12*'Расчёт (кг)'!$W$2</f>
        <v>#N/A</v>
      </c>
      <c r="AK97" s="251" t="e">
        <f>SUMIF('Расчёт (кг)'!$A:$A,AK$58,'Расчёт (кг)'!$AK:$AK)+доп_клиенты!AK12*'Расчёт (кг)'!$W$2</f>
        <v>#N/A</v>
      </c>
      <c r="AL97" s="251" t="e">
        <f>SUMIF('Расчёт (кг)'!$A:$A,AL$58,'Расчёт (кг)'!$AK:$AK)+доп_клиенты!AL12*'Расчёт (кг)'!$W$2</f>
        <v>#N/A</v>
      </c>
      <c r="AM97" s="251">
        <f>SUMIF('Расчёт (кг)'!$A:$A,AM$58,'Расчёт (кг)'!$AK:$AK)+доп_клиенты!AM12*'Расчёт (кг)'!$W$2</f>
        <v>0</v>
      </c>
      <c r="AN97" s="251">
        <f>SUMIF('Расчёт (кг)'!$A:$A,AN$58,'Расчёт (кг)'!$AK:$AK)+доп_клиенты!AN12*'Расчёт (кг)'!$W$2</f>
        <v>0</v>
      </c>
      <c r="AO97" s="251">
        <f>SUMIF('Расчёт (кг)'!$A:$A,AO$58,'Расчёт (кг)'!$AK:$AK)+доп_клиенты!AO12*'Расчёт (кг)'!$W$2</f>
        <v>0</v>
      </c>
      <c r="AP97" s="251">
        <f>SUMIF('Расчёт (кг)'!$A:$A,AP$58,'Расчёт (кг)'!$AK:$AK)+доп_клиенты!AP12*'Расчёт (кг)'!$W$2</f>
        <v>0</v>
      </c>
      <c r="AQ97" s="251">
        <f>SUMIF('Расчёт (кг)'!$A:$A,AQ$58,'Расчёт (кг)'!$AK:$AK)+доп_клиенты!AQ12*'Расчёт (кг)'!$W$2</f>
        <v>0</v>
      </c>
      <c r="AR97" s="251">
        <f>SUMIF('Расчёт (кг)'!$A:$A,AR$58,'Расчёт (кг)'!$AK:$AK)+доп_клиенты!AR12*'Расчёт (кг)'!$W$2</f>
        <v>0</v>
      </c>
      <c r="AS97" s="251">
        <f>SUMIF('Расчёт (кг)'!$A:$A,AS$58,'Расчёт (кг)'!$AK:$AK)+доп_клиенты!AS12*'Расчёт (кг)'!$W$2</f>
        <v>0</v>
      </c>
      <c r="AT97" s="251">
        <f>SUMIF('Расчёт (кг)'!$A:$A,AT$58,'Расчёт (кг)'!$AK:$AK)+доп_клиенты!AT12*'Расчёт (кг)'!$W$2</f>
        <v>0</v>
      </c>
      <c r="AU97" s="251">
        <f>SUMIF('Расчёт (кг)'!$A:$A,AU$58,'Расчёт (кг)'!$AK:$AK)+доп_клиенты!AU12*'Расчёт (кг)'!$W$2</f>
        <v>0</v>
      </c>
      <c r="AV97" s="251">
        <f>SUMIF('Расчёт (кг)'!$A:$A,AV$58,'Расчёт (кг)'!$AK:$AK)+доп_клиенты!AV12*'Расчёт (кг)'!$W$2</f>
        <v>0</v>
      </c>
      <c r="AW97" s="251">
        <f>SUMIF('Расчёт (кг)'!$A:$A,AW$58,'Расчёт (кг)'!$AK:$AK)+доп_клиенты!AW12*'Расчёт (кг)'!$W$2</f>
        <v>0</v>
      </c>
      <c r="AX97" s="251">
        <f>SUMIF('Расчёт (кг)'!$A:$A,AX$58,'Расчёт (кг)'!$AK:$AK)+доп_клиенты!AX12*'Расчёт (кг)'!$W$2</f>
        <v>0</v>
      </c>
      <c r="AY97" s="251">
        <f>SUMIF('Расчёт (кг)'!$A:$A,AY$58,'Расчёт (кг)'!$AK:$AK)+доп_клиенты!AY12*'Расчёт (кг)'!$W$2</f>
        <v>0</v>
      </c>
      <c r="AZ97" s="251">
        <f>SUMIF('Расчёт (кг)'!$A:$A,AZ$58,'Расчёт (кг)'!$AK:$AK)+доп_клиенты!AZ12*'Расчёт (кг)'!$W$2</f>
        <v>0</v>
      </c>
      <c r="BA97" s="251">
        <f>SUMIF('Расчёт (кг)'!$A:$A,BA$58,'Расчёт (кг)'!$AK:$AK)+доп_клиенты!BA12*'Расчёт (кг)'!$W$2</f>
        <v>0</v>
      </c>
      <c r="BB97" s="251">
        <f>SUMIF('Расчёт (кг)'!$A:$A,BB$58,'Расчёт (кг)'!$AK:$AK)+доп_клиенты!BB12*'Расчёт (кг)'!$W$2</f>
        <v>0</v>
      </c>
      <c r="BC97" s="251">
        <f>SUMIF('Расчёт (кг)'!$A:$A,BC$58,'Расчёт (кг)'!$AK:$AK)+доп_клиенты!BC12*'Расчёт (кг)'!$W$2</f>
        <v>0</v>
      </c>
      <c r="BD97" s="251">
        <f>SUMIF('Расчёт (кг)'!$A:$A,BD$58,'Расчёт (кг)'!$AK:$AK)+доп_клиенты!BD12*'Расчёт (кг)'!$W$2</f>
        <v>0</v>
      </c>
      <c r="BE97" s="251">
        <f>SUMIF('Расчёт (кг)'!$A:$A,BE$58,'Расчёт (кг)'!$AK:$AK)+доп_клиенты!BE12*'Расчёт (кг)'!$W$2</f>
        <v>0</v>
      </c>
      <c r="BF97" s="251">
        <f>SUMIF('Расчёт (кг)'!$A:$A,BF$58,'Расчёт (кг)'!$AK:$AK)+доп_клиенты!BF12*'Расчёт (кг)'!$W$2</f>
        <v>0</v>
      </c>
      <c r="BG97" s="251">
        <f>SUMIF('Расчёт (кг)'!$A:$A,BG$58,'Расчёт (кг)'!$AK:$AK)+доп_клиенты!BG12*'Расчёт (кг)'!$W$2</f>
        <v>0</v>
      </c>
      <c r="BH97" s="251">
        <f>SUMIF('Расчёт (кг)'!$A:$A,BH$58,'Расчёт (кг)'!$AK:$AK)+доп_клиенты!BH12*'Расчёт (кг)'!$W$2</f>
        <v>0</v>
      </c>
      <c r="BI97" s="251">
        <f>SUMIF('Расчёт (кг)'!$A:$A,BI$58,'Расчёт (кг)'!$AK:$AK)+доп_клиенты!BI12*'Расчёт (кг)'!$W$2</f>
        <v>0</v>
      </c>
      <c r="BJ97" s="251">
        <f>SUMIF('Расчёт (кг)'!$A:$A,BJ$58,'Расчёт (кг)'!$AK:$AK)+доп_клиенты!BJ12*'Расчёт (кг)'!$W$2</f>
        <v>0</v>
      </c>
      <c r="BK97" s="251">
        <f>SUMIF('Расчёт (кг)'!$A:$A,BK$58,'Расчёт (кг)'!$AK:$AK)+доп_клиенты!BK12*'Расчёт (кг)'!$W$2</f>
        <v>0</v>
      </c>
      <c r="BL97" s="251">
        <f>SUMIF('Расчёт (кг)'!$A:$A,BL$58,'Расчёт (кг)'!$AK:$AK)+доп_клиенты!BL12*'Расчёт (кг)'!$W$2</f>
        <v>0</v>
      </c>
      <c r="BM97" s="251">
        <f>SUMIF('Расчёт (кг)'!$A:$A,BM$58,'Расчёт (кг)'!$AK:$AK)+доп_клиенты!BM12*'Расчёт (кг)'!$W$2</f>
        <v>0</v>
      </c>
      <c r="BN97" s="251">
        <f>SUMIF('Расчёт (кг)'!$A:$A,BN$58,'Расчёт (кг)'!$AK:$AK)+доп_клиенты!BN12*'Расчёт (кг)'!$W$2</f>
        <v>0</v>
      </c>
      <c r="BO97" s="251">
        <f>SUMIF('Расчёт (кг)'!$A:$A,BO$58,'Расчёт (кг)'!$AK:$AK)+доп_клиенты!BO12*'Расчёт (кг)'!$W$2</f>
        <v>0</v>
      </c>
      <c r="BP97" s="251">
        <f>SUMIF('Расчёт (кг)'!$A:$A,BP$58,'Расчёт (кг)'!$AK:$AK)+доп_клиенты!BP12*'Расчёт (кг)'!$W$2</f>
        <v>0</v>
      </c>
      <c r="BQ97" s="251">
        <f>SUMIF('Расчёт (кг)'!$A:$A,BQ$58,'Расчёт (кг)'!$AK:$AK)+доп_клиенты!BQ12*'Расчёт (кг)'!$W$2</f>
        <v>0</v>
      </c>
      <c r="BR97" s="251">
        <f>SUMIF('Расчёт (кг)'!$A:$A,BR$58,'Расчёт (кг)'!$AK:$AK)+доп_клиенты!BR12*'Расчёт (кг)'!$W$2</f>
        <v>0</v>
      </c>
      <c r="BS97" s="251">
        <f>SUMIF('Расчёт (кг)'!$A:$A,BS$58,'Расчёт (кг)'!$AK:$AK)+доп_клиенты!BS12*'Расчёт (кг)'!$W$2</f>
        <v>0</v>
      </c>
      <c r="BT97" s="251">
        <f>SUMIF('Расчёт (кг)'!$A:$A,BT$58,'Расчёт (кг)'!$AK:$AK)+доп_клиенты!BT12*'Расчёт (кг)'!$W$2</f>
        <v>0</v>
      </c>
      <c r="BU97" s="251">
        <f>SUMIF('Расчёт (кг)'!$A:$A,BU$58,'Расчёт (кг)'!$AK:$AK)+доп_клиенты!BU12*'Расчёт (кг)'!$W$2</f>
        <v>0</v>
      </c>
      <c r="BV97" s="251">
        <f>SUMIF('Расчёт (кг)'!$A:$A,BV$58,'Расчёт (кг)'!$AK:$AK)+доп_клиенты!BV12*'Расчёт (кг)'!$W$2</f>
        <v>0</v>
      </c>
      <c r="BW97" s="251">
        <f>SUMIF('Расчёт (кг)'!$A:$A,BW$58,'Расчёт (кг)'!$AK:$AK)+доп_клиенты!BW12*'Расчёт (кг)'!$W$2</f>
        <v>0</v>
      </c>
      <c r="BX97" s="251">
        <f>SUMIF('Расчёт (кг)'!$A:$A,BX$58,'Расчёт (кг)'!$AK:$AK)+доп_клиенты!BX12*'Расчёт (кг)'!$W$2</f>
        <v>0</v>
      </c>
      <c r="BY97" s="251">
        <f>SUMIF('Расчёт (кг)'!$A:$A,BY$58,'Расчёт (кг)'!$AK:$AK)+доп_клиенты!BY12*'Расчёт (кг)'!$W$2</f>
        <v>0</v>
      </c>
      <c r="BZ97" s="251">
        <f>SUMIF('Расчёт (кг)'!$A:$A,BZ$58,'Расчёт (кг)'!$AK:$AK)+доп_клиенты!BZ12*'Расчёт (кг)'!$W$2</f>
        <v>0</v>
      </c>
      <c r="CA97" s="251">
        <f>SUMIF('Расчёт (кг)'!$A:$A,CA$58,'Расчёт (кг)'!$AK:$AK)+доп_клиенты!CA12*'Расчёт (кг)'!$W$2</f>
        <v>0</v>
      </c>
      <c r="CB97" s="251">
        <f>SUMIF('Расчёт (кг)'!$A:$A,CB$58,'Расчёт (кг)'!$AK:$AK)+доп_клиенты!CB12*'Расчёт (кг)'!$W$2</f>
        <v>0</v>
      </c>
      <c r="CC97" s="251">
        <f>SUMIF('Расчёт (кг)'!$A:$A,CC$58,'Расчёт (кг)'!$AK:$AK)+доп_клиенты!CC12*'Расчёт (кг)'!$W$2</f>
        <v>0</v>
      </c>
      <c r="CD97" s="251">
        <f>SUMIF('Расчёт (кг)'!$A:$A,CD$58,'Расчёт (кг)'!$AK:$AK)+доп_клиенты!CD12*'Расчёт (кг)'!$W$2</f>
        <v>0</v>
      </c>
      <c r="CE97" s="251">
        <f>SUMIF('Расчёт (кг)'!$A:$A,CE$58,'Расчёт (кг)'!$AK:$AK)+доп_клиенты!CE12*'Расчёт (кг)'!$W$2</f>
        <v>0</v>
      </c>
      <c r="CF97" s="251">
        <f>SUMIF('Расчёт (кг)'!$A:$A,CF$58,'Расчёт (кг)'!$AK:$AK)+доп_клиенты!CF12*'Расчёт (кг)'!$W$2</f>
        <v>0</v>
      </c>
      <c r="CG97" s="251">
        <f>SUMIF('Расчёт (кг)'!$A:$A,CG$58,'Расчёт (кг)'!$AK:$AK)+доп_клиенты!CG12*'Расчёт (кг)'!$W$2</f>
        <v>0</v>
      </c>
      <c r="CH97" s="251">
        <f>SUMIF('Расчёт (кг)'!$A:$A,CH$58,'Расчёт (кг)'!$AK:$AK)+доп_клиенты!CH12*'Расчёт (кг)'!$W$2</f>
        <v>0</v>
      </c>
      <c r="CI97" s="251">
        <f>SUMIF('Расчёт (кг)'!$A:$A,CI$58,'Расчёт (кг)'!$AK:$AK)+доп_клиенты!CI12*'Расчёт (кг)'!$W$2</f>
        <v>0</v>
      </c>
      <c r="CJ97" s="251">
        <f>SUMIF('Расчёт (кг)'!$A:$A,CJ$58,'Расчёт (кг)'!$AK:$AK)+доп_клиенты!CJ12*'Расчёт (кг)'!$W$2</f>
        <v>0</v>
      </c>
      <c r="CK97" s="251">
        <f>SUMIF('Расчёт (кг)'!$A:$A,CK$58,'Расчёт (кг)'!$AK:$AK)+доп_клиенты!CK12*'Расчёт (кг)'!$W$2</f>
        <v>0</v>
      </c>
      <c r="CL97" s="251">
        <f>SUMIF('Расчёт (кг)'!$A:$A,CL$58,'Расчёт (кг)'!$AK:$AK)+доп_клиенты!CL12*'Расчёт (кг)'!$W$2</f>
        <v>0</v>
      </c>
      <c r="CM97" s="251">
        <f>SUMIF('Расчёт (кг)'!$A:$A,CM$58,'Расчёт (кг)'!$AK:$AK)+доп_клиенты!CM12*'Расчёт (кг)'!$W$2</f>
        <v>0</v>
      </c>
      <c r="CN97" s="251">
        <f>SUMIF('Расчёт (кг)'!$A:$A,CN$58,'Расчёт (кг)'!$AK:$AK)+доп_клиенты!CN12*'Расчёт (кг)'!$W$2</f>
        <v>0</v>
      </c>
      <c r="CO97" s="251">
        <f>SUMIF('Расчёт (кг)'!$A:$A,CO$58,'Расчёт (кг)'!$AK:$AK)+доп_клиенты!CO12*'Расчёт (кг)'!$W$2</f>
        <v>0</v>
      </c>
      <c r="CP97" s="251">
        <f>SUMIF('Расчёт (кг)'!$A:$A,CP$58,'Расчёт (кг)'!$AK:$AK)+доп_клиенты!CP12*'Расчёт (кг)'!$W$2</f>
        <v>0</v>
      </c>
      <c r="CQ97" s="251">
        <f>SUMIF('Расчёт (кг)'!$A:$A,CQ$58,'Расчёт (кг)'!$AK:$AK)+доп_клиенты!CQ12*'Расчёт (кг)'!$W$2</f>
        <v>0</v>
      </c>
      <c r="CR97" s="251">
        <f>SUMIF('Расчёт (кг)'!$A:$A,CR$58,'Расчёт (кг)'!$AK:$AK)+доп_клиенты!CR12*'Расчёт (кг)'!$W$2</f>
        <v>0</v>
      </c>
      <c r="CS97" s="251">
        <f>SUMIF('Расчёт (кг)'!$A:$A,CS$58,'Расчёт (кг)'!$AK:$AK)+доп_клиенты!CS12*'Расчёт (кг)'!$W$2</f>
        <v>0</v>
      </c>
      <c r="CT97" s="251">
        <f>SUMIF('Расчёт (кг)'!$A:$A,CT$58,'Расчёт (кг)'!$AK:$AK)+доп_клиенты!CT12*'Расчёт (кг)'!$W$2</f>
        <v>0</v>
      </c>
      <c r="CU97" s="251">
        <f>SUMIF('Расчёт (кг)'!$A:$A,CU$58,'Расчёт (кг)'!$AK:$AK)+доп_клиенты!CU12*'Расчёт (кг)'!$W$2</f>
        <v>0</v>
      </c>
      <c r="CV97" s="251">
        <f>SUMIF('Расчёт (кг)'!$A:$A,CV$58,'Расчёт (кг)'!$AK:$AK)+доп_клиенты!CV12*'Расчёт (кг)'!$W$2</f>
        <v>0</v>
      </c>
      <c r="CW97" s="251">
        <f>SUMIF('Расчёт (кг)'!$A:$A,CW$58,'Расчёт (кг)'!$AK:$AK)+доп_клиенты!CW12*'Расчёт (кг)'!$W$2</f>
        <v>0</v>
      </c>
      <c r="CX97" s="251">
        <f>SUMIF('Расчёт (кг)'!$A:$A,CX$58,'Расчёт (кг)'!$AK:$AK)+доп_клиенты!CX12*'Расчёт (кг)'!$W$2</f>
        <v>0</v>
      </c>
      <c r="CY97" s="251">
        <f>SUMIF('Расчёт (кг)'!$A:$A,CY$58,'Расчёт (кг)'!$AK:$AK)+доп_клиенты!CY12*'Расчёт (кг)'!$W$2</f>
        <v>0</v>
      </c>
      <c r="CZ97" s="251">
        <f>SUMIF('Расчёт (кг)'!$A:$A,CZ$58,'Расчёт (кг)'!$AK:$AK)+доп_клиенты!CZ12*'Расчёт (кг)'!$W$2</f>
        <v>0</v>
      </c>
      <c r="DA97" s="251">
        <f>SUMIF('Расчёт (кг)'!$A:$A,DA$58,'Расчёт (кг)'!$AK:$AK)+доп_клиенты!DA12*'Расчёт (кг)'!$W$2</f>
        <v>0</v>
      </c>
      <c r="DB97" s="251">
        <f>SUMIF('Расчёт (кг)'!$A:$A,DB$58,'Расчёт (кг)'!$AK:$AK)+доп_клиенты!DB12*'Расчёт (кг)'!$W$2</f>
        <v>0</v>
      </c>
      <c r="DC97" s="251">
        <f>SUMIF('Расчёт (кг)'!$A:$A,DC$58,'Расчёт (кг)'!$AK:$AK)+доп_клиенты!DC12*'Расчёт (кг)'!$W$2</f>
        <v>0</v>
      </c>
      <c r="DD97" s="251">
        <f>SUMIF('Расчёт (кг)'!$A:$A,DD$58,'Расчёт (кг)'!$AK:$AK)+доп_клиенты!DD12*'Расчёт (кг)'!$W$2</f>
        <v>0</v>
      </c>
      <c r="DE97" s="251">
        <f>SUMIF('Расчёт (кг)'!$A:$A,DE$58,'Расчёт (кг)'!$AK:$AK)+доп_клиенты!DE12*'Расчёт (кг)'!$W$2</f>
        <v>0</v>
      </c>
      <c r="DF97" s="251">
        <f>SUMIF('Расчёт (кг)'!$A:$A,DF$58,'Расчёт (кг)'!$AK:$AK)+доп_клиенты!DF12*'Расчёт (кг)'!$W$2</f>
        <v>0</v>
      </c>
      <c r="DG97" s="251">
        <f>SUMIF('Расчёт (кг)'!$A:$A,DG$58,'Расчёт (кг)'!$AK:$AK)+доп_клиенты!DG12*'Расчёт (кг)'!$W$2</f>
        <v>0</v>
      </c>
      <c r="DH97" s="251">
        <f>SUMIF('Расчёт (кг)'!$A:$A,DH$58,'Расчёт (кг)'!$AK:$AK)+доп_клиенты!DH12*'Расчёт (кг)'!$W$2</f>
        <v>0</v>
      </c>
      <c r="DI97" s="251">
        <f>SUMIF('Расчёт (кг)'!$A:$A,DI$58,'Расчёт (кг)'!$AK:$AK)+доп_клиенты!DI12*'Расчёт (кг)'!$W$2</f>
        <v>0</v>
      </c>
      <c r="DJ97" s="251">
        <f>SUMIF('Расчёт (кг)'!$A:$A,DJ$58,'Расчёт (кг)'!$AK:$AK)+доп_клиенты!DJ12*'Расчёт (кг)'!$W$2</f>
        <v>0</v>
      </c>
      <c r="DK97" s="251">
        <f>SUMIF('Расчёт (кг)'!$A:$A,DK$58,'Расчёт (кг)'!$AK:$AK)+доп_клиенты!DK12*'Расчёт (кг)'!$W$2</f>
        <v>0</v>
      </c>
      <c r="DL97" s="251">
        <f>SUMIF('Расчёт (кг)'!$A:$A,DL$58,'Расчёт (кг)'!$AK:$AK)+доп_клиенты!DL12*'Расчёт (кг)'!$W$2</f>
        <v>0</v>
      </c>
      <c r="DM97" s="251">
        <f>SUMIF('Расчёт (кг)'!$A:$A,DM$58,'Расчёт (кг)'!$AK:$AK)+доп_клиенты!DM12*'Расчёт (кг)'!$W$2</f>
        <v>0</v>
      </c>
      <c r="DN97" s="251">
        <f>SUMIF('Расчёт (кг)'!$A:$A,DN$58,'Расчёт (кг)'!$AK:$AK)+доп_клиенты!DN12*'Расчёт (кг)'!$W$2</f>
        <v>0</v>
      </c>
      <c r="DO97" s="251">
        <f>SUMIF('Расчёт (кг)'!$A:$A,DO$58,'Расчёт (кг)'!$AK:$AK)+доп_клиенты!DO12*'Расчёт (кг)'!$W$2</f>
        <v>0</v>
      </c>
      <c r="DP97" s="251">
        <f>SUMIF('Расчёт (кг)'!$A:$A,DP$58,'Расчёт (кг)'!$AK:$AK)+доп_клиенты!DP12*'Расчёт (кг)'!$W$2</f>
        <v>0</v>
      </c>
      <c r="DQ97" s="251">
        <f>SUMIF('Расчёт (кг)'!$A:$A,DQ$58,'Расчёт (кг)'!$AK:$AK)+доп_клиенты!DQ12*'Расчёт (кг)'!$W$2</f>
        <v>0</v>
      </c>
      <c r="DR97" s="251">
        <f>SUMIF('Расчёт (кг)'!$A:$A,DR$58,'Расчёт (кг)'!$AK:$AK)+доп_клиенты!DR12*'Расчёт (кг)'!$W$2</f>
        <v>0</v>
      </c>
    </row>
    <row r="98" spans="1:122" outlineLevel="1">
      <c r="A98" s="250" t="s">
        <v>125</v>
      </c>
      <c r="B98" s="250" t="s">
        <v>112</v>
      </c>
      <c r="C98" s="251" t="e">
        <f>INDEX(Тарифы!$1:$1048576,MATCH($A98,Тарифы!$A:$A,0),MATCH(VLOOKUP(C$58,'Расчёт (кг)'!$A:$C,3,0),Тарифы!$2:$2,0))*C97</f>
        <v>#N/A</v>
      </c>
      <c r="D98" s="251" t="e">
        <f>INDEX(Тарифы!$1:$1048576,MATCH($A98,Тарифы!$A:$A,0),MATCH(VLOOKUP(D$58,'Расчёт (кг)'!$A:$C,3,0),Тарифы!$2:$2,0))*D97</f>
        <v>#N/A</v>
      </c>
      <c r="E98" s="251" t="e">
        <f>INDEX(Тарифы!$1:$1048576,MATCH($A98,Тарифы!$A:$A,0),MATCH(VLOOKUP(E$58,'Расчёт (кг)'!$A:$C,3,0),Тарифы!$2:$2,0))*E97</f>
        <v>#N/A</v>
      </c>
      <c r="F98" s="251" t="e">
        <f>INDEX(Тарифы!$1:$1048576,MATCH($A98,Тарифы!$A:$A,0),MATCH(VLOOKUP(F$58,'Расчёт (кг)'!$A:$C,3,0),Тарифы!$2:$2,0))*F97</f>
        <v>#N/A</v>
      </c>
      <c r="G98" s="251" t="e">
        <f>INDEX(Тарифы!$1:$1048576,MATCH($A98,Тарифы!$A:$A,0),MATCH(VLOOKUP(G$58,'Расчёт (кг)'!$A:$C,3,0),Тарифы!$2:$2,0))*G97</f>
        <v>#N/A</v>
      </c>
      <c r="H98" s="251" t="e">
        <f>INDEX(Тарифы!$1:$1048576,MATCH($A98,Тарифы!$A:$A,0),MATCH(VLOOKUP(H$58,'Расчёт (кг)'!$A:$C,3,0),Тарифы!$2:$2,0))*H97</f>
        <v>#N/A</v>
      </c>
      <c r="I98" s="251" t="e">
        <f>INDEX(Тарифы!$1:$1048576,MATCH($A98,Тарифы!$A:$A,0),MATCH(VLOOKUP(I$58,'Расчёт (кг)'!$A:$C,3,0),Тарифы!$2:$2,0))*I97</f>
        <v>#N/A</v>
      </c>
      <c r="J98" s="251" t="e">
        <f>INDEX(Тарифы!$1:$1048576,MATCH($A98,Тарифы!$A:$A,0),MATCH(VLOOKUP(J$58,'Расчёт (кг)'!$A:$C,3,0),Тарифы!$2:$2,0))*J97</f>
        <v>#N/A</v>
      </c>
      <c r="K98" s="251" t="e">
        <f>INDEX(Тарифы!$1:$1048576,MATCH($A98,Тарифы!$A:$A,0),MATCH(VLOOKUP(K$58,'Расчёт (кг)'!$A:$C,3,0),Тарифы!$2:$2,0))*K97</f>
        <v>#N/A</v>
      </c>
      <c r="L98" s="251" t="e">
        <f>INDEX(Тарифы!$1:$1048576,MATCH($A98,Тарифы!$A:$A,0),MATCH(VLOOKUP(L$58,'Расчёт (кг)'!$A:$C,3,0),Тарифы!$2:$2,0))*L97</f>
        <v>#N/A</v>
      </c>
      <c r="M98" s="251" t="e">
        <f>INDEX(Тарифы!$1:$1048576,MATCH($A98,Тарифы!$A:$A,0),MATCH(VLOOKUP(M$58,'Расчёт (кг)'!$A:$C,3,0),Тарифы!$2:$2,0))*M97</f>
        <v>#N/A</v>
      </c>
      <c r="N98" s="251" t="e">
        <f>INDEX(Тарифы!$1:$1048576,MATCH($A98,Тарифы!$A:$A,0),MATCH(VLOOKUP(N$58,'Расчёт (кг)'!$A:$C,3,0),Тарифы!$2:$2,0))*N97</f>
        <v>#N/A</v>
      </c>
      <c r="O98" s="251" t="e">
        <f>INDEX(Тарифы!$1:$1048576,MATCH($A98,Тарифы!$A:$A,0),MATCH(VLOOKUP(O$58,'Расчёт (кг)'!$A:$C,3,0),Тарифы!$2:$2,0))*O97</f>
        <v>#N/A</v>
      </c>
      <c r="P98" s="251" t="e">
        <f>INDEX(Тарифы!$1:$1048576,MATCH($A98,Тарифы!$A:$A,0),MATCH(VLOOKUP(P$58,'Расчёт (кг)'!$A:$C,3,0),Тарифы!$2:$2,0))*P97</f>
        <v>#N/A</v>
      </c>
      <c r="Q98" s="251" t="e">
        <f>INDEX(Тарифы!$1:$1048576,MATCH($A98,Тарифы!$A:$A,0),MATCH(VLOOKUP(Q$58,'Расчёт (кг)'!$A:$C,3,0),Тарифы!$2:$2,0))*Q97</f>
        <v>#N/A</v>
      </c>
      <c r="R98" s="251" t="e">
        <f>INDEX(Тарифы!$1:$1048576,MATCH($A98,Тарифы!$A:$A,0),MATCH(VLOOKUP(R$58,'Расчёт (кг)'!$A:$C,3,0),Тарифы!$2:$2,0))*R97</f>
        <v>#N/A</v>
      </c>
      <c r="S98" s="251" t="e">
        <f>INDEX(Тарифы!$1:$1048576,MATCH($A98,Тарифы!$A:$A,0),MATCH(VLOOKUP(S$58,'Расчёт (кг)'!$A:$C,3,0),Тарифы!$2:$2,0))*S97</f>
        <v>#N/A</v>
      </c>
      <c r="T98" s="251" t="e">
        <f>INDEX(Тарифы!$1:$1048576,MATCH($A98,Тарифы!$A:$A,0),MATCH(VLOOKUP(T$58,'Расчёт (кг)'!$A:$C,3,0),Тарифы!$2:$2,0))*T97</f>
        <v>#N/A</v>
      </c>
      <c r="U98" s="251" t="e">
        <f>INDEX(Тарифы!$1:$1048576,MATCH($A98,Тарифы!$A:$A,0),MATCH(VLOOKUP(U$58,'Расчёт (кг)'!$A:$C,3,0),Тарифы!$2:$2,0))*U97</f>
        <v>#N/A</v>
      </c>
      <c r="V98" s="251" t="e">
        <f>INDEX(Тарифы!$1:$1048576,MATCH($A98,Тарифы!$A:$A,0),MATCH(VLOOKUP(V$58,'Расчёт (кг)'!$A:$C,3,0),Тарифы!$2:$2,0))*V97</f>
        <v>#N/A</v>
      </c>
      <c r="W98" s="251" t="e">
        <f>INDEX(Тарифы!$1:$1048576,MATCH($A98,Тарифы!$A:$A,0),MATCH(VLOOKUP(W$58,'Расчёт (кг)'!$A:$C,3,0),Тарифы!$2:$2,0))*W97</f>
        <v>#N/A</v>
      </c>
      <c r="X98" s="251" t="e">
        <f>INDEX(Тарифы!$1:$1048576,MATCH($A98,Тарифы!$A:$A,0),MATCH(VLOOKUP(X$58,'Расчёт (кг)'!$A:$C,3,0),Тарифы!$2:$2,0))*X97</f>
        <v>#N/A</v>
      </c>
      <c r="Y98" s="251" t="e">
        <f>INDEX(Тарифы!$1:$1048576,MATCH($A98,Тарифы!$A:$A,0),MATCH(VLOOKUP(Y$58,'Расчёт (кг)'!$A:$C,3,0),Тарифы!$2:$2,0))*Y97</f>
        <v>#N/A</v>
      </c>
      <c r="Z98" s="251" t="e">
        <f>INDEX(Тарифы!$1:$1048576,MATCH($A98,Тарифы!$A:$A,0),MATCH(VLOOKUP(Z$58,'Расчёт (кг)'!$A:$C,3,0),Тарифы!$2:$2,0))*Z97</f>
        <v>#N/A</v>
      </c>
      <c r="AA98" s="251" t="e">
        <f>INDEX(Тарифы!$1:$1048576,MATCH($A98,Тарифы!$A:$A,0),MATCH(VLOOKUP(AA$58,'Расчёт (кг)'!$A:$C,3,0),Тарифы!$2:$2,0))*AA97</f>
        <v>#N/A</v>
      </c>
      <c r="AB98" s="251" t="e">
        <f>INDEX(Тарифы!$1:$1048576,MATCH($A98,Тарифы!$A:$A,0),MATCH(VLOOKUP(AB$58,'Расчёт (кг)'!$A:$C,3,0),Тарифы!$2:$2,0))*AB97</f>
        <v>#N/A</v>
      </c>
      <c r="AC98" s="251" t="e">
        <f>INDEX(Тарифы!$1:$1048576,MATCH($A98,Тарифы!$A:$A,0),MATCH(VLOOKUP(AC$58,'Расчёт (кг)'!$A:$C,3,0),Тарифы!$2:$2,0))*AC97</f>
        <v>#N/A</v>
      </c>
      <c r="AD98" s="251" t="e">
        <f>INDEX(Тарифы!$1:$1048576,MATCH($A98,Тарифы!$A:$A,0),MATCH(VLOOKUP(AD$58,'Расчёт (кг)'!$A:$C,3,0),Тарифы!$2:$2,0))*AD97</f>
        <v>#N/A</v>
      </c>
      <c r="AE98" s="251" t="e">
        <f>INDEX(Тарифы!$1:$1048576,MATCH($A98,Тарифы!$A:$A,0),MATCH(VLOOKUP(AE$58,'Расчёт (кг)'!$A:$C,3,0),Тарифы!$2:$2,0))*AE97</f>
        <v>#N/A</v>
      </c>
      <c r="AF98" s="251" t="e">
        <f>INDEX(Тарифы!$1:$1048576,MATCH($A98,Тарифы!$A:$A,0),MATCH(VLOOKUP(AF$58,'Расчёт (кг)'!$A:$C,3,0),Тарифы!$2:$2,0))*AF97</f>
        <v>#N/A</v>
      </c>
      <c r="AG98" s="251" t="e">
        <f>INDEX(Тарифы!$1:$1048576,MATCH($A98,Тарифы!$A:$A,0),MATCH(VLOOKUP(AG$58,'Расчёт (кг)'!$A:$C,3,0),Тарифы!$2:$2,0))*AG97</f>
        <v>#N/A</v>
      </c>
      <c r="AH98" s="251" t="e">
        <f>INDEX(Тарифы!$1:$1048576,MATCH($A98,Тарифы!$A:$A,0),MATCH(VLOOKUP(AH$58,'Расчёт (кг)'!$A:$C,3,0),Тарифы!$2:$2,0))*AH97</f>
        <v>#N/A</v>
      </c>
      <c r="AI98" s="251" t="e">
        <f>INDEX(Тарифы!$1:$1048576,MATCH($A98,Тарифы!$A:$A,0),MATCH(VLOOKUP(AI$58,'Расчёт (кг)'!$A:$C,3,0),Тарифы!$2:$2,0))*AI97</f>
        <v>#N/A</v>
      </c>
      <c r="AJ98" s="251" t="e">
        <f>INDEX(Тарифы!$1:$1048576,MATCH($A98,Тарифы!$A:$A,0),MATCH(VLOOKUP(AJ$58,'Расчёт (кг)'!$A:$C,3,0),Тарифы!$2:$2,0))*AJ97</f>
        <v>#N/A</v>
      </c>
      <c r="AK98" s="251" t="e">
        <f>INDEX(Тарифы!$1:$1048576,MATCH($A98,Тарифы!$A:$A,0),MATCH(VLOOKUP(AK$58,'Расчёт (кг)'!$A:$C,3,0),Тарифы!$2:$2,0))*AK97</f>
        <v>#N/A</v>
      </c>
      <c r="AL98" s="251" t="e">
        <f>INDEX(Тарифы!$1:$1048576,MATCH($A98,Тарифы!$A:$A,0),MATCH(VLOOKUP(AL$58,'Расчёт (кг)'!$A:$C,3,0),Тарифы!$2:$2,0))*AL97</f>
        <v>#N/A</v>
      </c>
      <c r="AM98" s="251" t="e">
        <f>INDEX(Тарифы!$1:$1048576,MATCH($A98,Тарифы!$A:$A,0),MATCH(VLOOKUP(AM$58,'Расчёт (кг)'!$A:$C,3,0),Тарифы!$2:$2,0))*AM97</f>
        <v>#N/A</v>
      </c>
      <c r="AN98" s="251" t="e">
        <f>INDEX(Тарифы!$1:$1048576,MATCH($A98,Тарифы!$A:$A,0),MATCH(VLOOKUP(AN$58,'Расчёт (кг)'!$A:$C,3,0),Тарифы!$2:$2,0))*AN97</f>
        <v>#N/A</v>
      </c>
      <c r="AO98" s="251" t="e">
        <f>INDEX(Тарифы!$1:$1048576,MATCH($A98,Тарифы!$A:$A,0),MATCH(VLOOKUP(AO$58,'Расчёт (кг)'!$A:$C,3,0),Тарифы!$2:$2,0))*AO97</f>
        <v>#N/A</v>
      </c>
      <c r="AP98" s="251" t="e">
        <f>INDEX(Тарифы!$1:$1048576,MATCH($A98,Тарифы!$A:$A,0),MATCH(VLOOKUP(AP$58,'Расчёт (кг)'!$A:$C,3,0),Тарифы!$2:$2,0))*AP97</f>
        <v>#N/A</v>
      </c>
      <c r="AQ98" s="251" t="e">
        <f>INDEX(Тарифы!$1:$1048576,MATCH($A98,Тарифы!$A:$A,0),MATCH(VLOOKUP(AQ$58,'Расчёт (кг)'!$A:$C,3,0),Тарифы!$2:$2,0))*AQ97</f>
        <v>#N/A</v>
      </c>
      <c r="AR98" s="251" t="e">
        <f>INDEX(Тарифы!$1:$1048576,MATCH($A98,Тарифы!$A:$A,0),MATCH(VLOOKUP(AR$58,'Расчёт (кг)'!$A:$C,3,0),Тарифы!$2:$2,0))*AR97</f>
        <v>#N/A</v>
      </c>
      <c r="AS98" s="251" t="e">
        <f>INDEX(Тарифы!$1:$1048576,MATCH($A98,Тарифы!$A:$A,0),MATCH(VLOOKUP(AS$58,'Расчёт (кг)'!$A:$C,3,0),Тарифы!$2:$2,0))*AS97</f>
        <v>#N/A</v>
      </c>
      <c r="AT98" s="251" t="e">
        <f>INDEX(Тарифы!$1:$1048576,MATCH($A98,Тарифы!$A:$A,0),MATCH(VLOOKUP(AT$58,'Расчёт (кг)'!$A:$C,3,0),Тарифы!$2:$2,0))*AT97</f>
        <v>#N/A</v>
      </c>
      <c r="AU98" s="251" t="e">
        <f>INDEX(Тарифы!$1:$1048576,MATCH($A98,Тарифы!$A:$A,0),MATCH(VLOOKUP(AU$58,'Расчёт (кг)'!$A:$C,3,0),Тарифы!$2:$2,0))*AU97</f>
        <v>#N/A</v>
      </c>
      <c r="AV98" s="251" t="e">
        <f>INDEX(Тарифы!$1:$1048576,MATCH($A98,Тарифы!$A:$A,0),MATCH(VLOOKUP(AV$58,'Расчёт (кг)'!$A:$C,3,0),Тарифы!$2:$2,0))*AV97</f>
        <v>#N/A</v>
      </c>
      <c r="AW98" s="251" t="e">
        <f>INDEX(Тарифы!$1:$1048576,MATCH($A98,Тарифы!$A:$A,0),MATCH(VLOOKUP(AW$58,'Расчёт (кг)'!$A:$C,3,0),Тарифы!$2:$2,0))*AW97</f>
        <v>#N/A</v>
      </c>
      <c r="AX98" s="251" t="e">
        <f>INDEX(Тарифы!$1:$1048576,MATCH($A98,Тарифы!$A:$A,0),MATCH(VLOOKUP(AX$58,'Расчёт (кг)'!$A:$C,3,0),Тарифы!$2:$2,0))*AX97</f>
        <v>#N/A</v>
      </c>
      <c r="AY98" s="251" t="e">
        <f>INDEX(Тарифы!$1:$1048576,MATCH($A98,Тарифы!$A:$A,0),MATCH(VLOOKUP(AY$58,'Расчёт (кг)'!$A:$C,3,0),Тарифы!$2:$2,0))*AY97</f>
        <v>#N/A</v>
      </c>
      <c r="AZ98" s="251" t="e">
        <f>INDEX(Тарифы!$1:$1048576,MATCH($A98,Тарифы!$A:$A,0),MATCH(VLOOKUP(AZ$58,'Расчёт (кг)'!$A:$C,3,0),Тарифы!$2:$2,0))*AZ97</f>
        <v>#N/A</v>
      </c>
      <c r="BA98" s="251" t="e">
        <f>INDEX(Тарифы!$1:$1048576,MATCH($A98,Тарифы!$A:$A,0),MATCH(VLOOKUP(BA$58,'Расчёт (кг)'!$A:$C,3,0),Тарифы!$2:$2,0))*BA97</f>
        <v>#N/A</v>
      </c>
      <c r="BB98" s="251" t="e">
        <f>INDEX(Тарифы!$1:$1048576,MATCH($A98,Тарифы!$A:$A,0),MATCH(VLOOKUP(BB$58,'Расчёт (кг)'!$A:$C,3,0),Тарифы!$2:$2,0))*BB97</f>
        <v>#N/A</v>
      </c>
      <c r="BC98" s="251" t="e">
        <f>INDEX(Тарифы!$1:$1048576,MATCH($A98,Тарифы!$A:$A,0),MATCH(VLOOKUP(BC$58,'Расчёт (кг)'!$A:$C,3,0),Тарифы!$2:$2,0))*BC97</f>
        <v>#N/A</v>
      </c>
      <c r="BD98" s="251" t="e">
        <f>INDEX(Тарифы!$1:$1048576,MATCH($A98,Тарифы!$A:$A,0),MATCH(VLOOKUP(BD$58,'Расчёт (кг)'!$A:$C,3,0),Тарифы!$2:$2,0))*BD97</f>
        <v>#N/A</v>
      </c>
      <c r="BE98" s="251" t="e">
        <f>INDEX(Тарифы!$1:$1048576,MATCH($A98,Тарифы!$A:$A,0),MATCH(VLOOKUP(BE$58,'Расчёт (кг)'!$A:$C,3,0),Тарифы!$2:$2,0))*BE97</f>
        <v>#N/A</v>
      </c>
      <c r="BF98" s="251" t="e">
        <f>INDEX(Тарифы!$1:$1048576,MATCH($A98,Тарифы!$A:$A,0),MATCH(VLOOKUP(BF$58,'Расчёт (кг)'!$A:$C,3,0),Тарифы!$2:$2,0))*BF97</f>
        <v>#N/A</v>
      </c>
      <c r="BG98" s="251" t="e">
        <f>INDEX(Тарифы!$1:$1048576,MATCH($A98,Тарифы!$A:$A,0),MATCH(VLOOKUP(BG$58,'Расчёт (кг)'!$A:$C,3,0),Тарифы!$2:$2,0))*BG97</f>
        <v>#N/A</v>
      </c>
      <c r="BH98" s="251" t="e">
        <f>INDEX(Тарифы!$1:$1048576,MATCH($A98,Тарифы!$A:$A,0),MATCH(VLOOKUP(BH$58,'Расчёт (кг)'!$A:$C,3,0),Тарифы!$2:$2,0))*BH97</f>
        <v>#N/A</v>
      </c>
      <c r="BI98" s="251" t="e">
        <f>INDEX(Тарифы!$1:$1048576,MATCH($A98,Тарифы!$A:$A,0),MATCH(VLOOKUP(BI$58,'Расчёт (кг)'!$A:$C,3,0),Тарифы!$2:$2,0))*BI97</f>
        <v>#N/A</v>
      </c>
      <c r="BJ98" s="251" t="e">
        <f>INDEX(Тарифы!$1:$1048576,MATCH($A98,Тарифы!$A:$A,0),MATCH(VLOOKUP(BJ$58,'Расчёт (кг)'!$A:$C,3,0),Тарифы!$2:$2,0))*BJ97</f>
        <v>#N/A</v>
      </c>
      <c r="BK98" s="251" t="e">
        <f>INDEX(Тарифы!$1:$1048576,MATCH($A98,Тарифы!$A:$A,0),MATCH(VLOOKUP(BK$58,'Расчёт (кг)'!$A:$C,3,0),Тарифы!$2:$2,0))*BK97</f>
        <v>#N/A</v>
      </c>
      <c r="BL98" s="251" t="e">
        <f>INDEX(Тарифы!$1:$1048576,MATCH($A98,Тарифы!$A:$A,0),MATCH(VLOOKUP(BL$58,'Расчёт (кг)'!$A:$C,3,0),Тарифы!$2:$2,0))*BL97</f>
        <v>#N/A</v>
      </c>
      <c r="BM98" s="251" t="e">
        <f>INDEX(Тарифы!$1:$1048576,MATCH($A98,Тарифы!$A:$A,0),MATCH(VLOOKUP(BM$58,'Расчёт (кг)'!$A:$C,3,0),Тарифы!$2:$2,0))*BM97</f>
        <v>#N/A</v>
      </c>
      <c r="BN98" s="251" t="e">
        <f>INDEX(Тарифы!$1:$1048576,MATCH($A98,Тарифы!$A:$A,0),MATCH(VLOOKUP(BN$58,'Расчёт (кг)'!$A:$C,3,0),Тарифы!$2:$2,0))*BN97</f>
        <v>#N/A</v>
      </c>
      <c r="BO98" s="251" t="e">
        <f>INDEX(Тарифы!$1:$1048576,MATCH($A98,Тарифы!$A:$A,0),MATCH(VLOOKUP(BO$58,'Расчёт (кг)'!$A:$C,3,0),Тарифы!$2:$2,0))*BO97</f>
        <v>#N/A</v>
      </c>
      <c r="BP98" s="251" t="e">
        <f>INDEX(Тарифы!$1:$1048576,MATCH($A98,Тарифы!$A:$A,0),MATCH(VLOOKUP(BP$58,'Расчёт (кг)'!$A:$C,3,0),Тарифы!$2:$2,0))*BP97</f>
        <v>#N/A</v>
      </c>
      <c r="BQ98" s="251" t="e">
        <f>INDEX(Тарифы!$1:$1048576,MATCH($A98,Тарифы!$A:$A,0),MATCH(VLOOKUP(BQ$58,'Расчёт (кг)'!$A:$C,3,0),Тарифы!$2:$2,0))*BQ97</f>
        <v>#N/A</v>
      </c>
      <c r="BR98" s="251" t="e">
        <f>INDEX(Тарифы!$1:$1048576,MATCH($A98,Тарифы!$A:$A,0),MATCH(VLOOKUP(BR$58,'Расчёт (кг)'!$A:$C,3,0),Тарифы!$2:$2,0))*BR97</f>
        <v>#N/A</v>
      </c>
      <c r="BS98" s="251" t="e">
        <f>INDEX(Тарифы!$1:$1048576,MATCH($A98,Тарифы!$A:$A,0),MATCH(VLOOKUP(BS$58,'Расчёт (кг)'!$A:$C,3,0),Тарифы!$2:$2,0))*BS97</f>
        <v>#N/A</v>
      </c>
      <c r="BT98" s="251" t="e">
        <f>INDEX(Тарифы!$1:$1048576,MATCH($A98,Тарифы!$A:$A,0),MATCH(VLOOKUP(BT$58,'Расчёт (кг)'!$A:$C,3,0),Тарифы!$2:$2,0))*BT97</f>
        <v>#N/A</v>
      </c>
      <c r="BU98" s="251" t="e">
        <f>INDEX(Тарифы!$1:$1048576,MATCH($A98,Тарифы!$A:$A,0),MATCH(VLOOKUP(BU$58,'Расчёт (кг)'!$A:$C,3,0),Тарифы!$2:$2,0))*BU97</f>
        <v>#N/A</v>
      </c>
      <c r="BV98" s="251" t="e">
        <f>INDEX(Тарифы!$1:$1048576,MATCH($A98,Тарифы!$A:$A,0),MATCH(VLOOKUP(BV$58,'Расчёт (кг)'!$A:$C,3,0),Тарифы!$2:$2,0))*BV97</f>
        <v>#N/A</v>
      </c>
      <c r="BW98" s="251" t="e">
        <f>INDEX(Тарифы!$1:$1048576,MATCH($A98,Тарифы!$A:$A,0),MATCH(VLOOKUP(BW$58,'Расчёт (кг)'!$A:$C,3,0),Тарифы!$2:$2,0))*BW97</f>
        <v>#N/A</v>
      </c>
      <c r="BX98" s="251" t="e">
        <f>INDEX(Тарифы!$1:$1048576,MATCH($A98,Тарифы!$A:$A,0),MATCH(VLOOKUP(BX$58,'Расчёт (кг)'!$A:$C,3,0),Тарифы!$2:$2,0))*BX97</f>
        <v>#N/A</v>
      </c>
      <c r="BY98" s="251" t="e">
        <f>INDEX(Тарифы!$1:$1048576,MATCH($A98,Тарифы!$A:$A,0),MATCH(VLOOKUP(BY$58,'Расчёт (кг)'!$A:$C,3,0),Тарифы!$2:$2,0))*BY97</f>
        <v>#N/A</v>
      </c>
      <c r="BZ98" s="251" t="e">
        <f>INDEX(Тарифы!$1:$1048576,MATCH($A98,Тарифы!$A:$A,0),MATCH(VLOOKUP(BZ$58,'Расчёт (кг)'!$A:$C,3,0),Тарифы!$2:$2,0))*BZ97</f>
        <v>#N/A</v>
      </c>
      <c r="CA98" s="251" t="e">
        <f>INDEX(Тарифы!$1:$1048576,MATCH($A98,Тарифы!$A:$A,0),MATCH(VLOOKUP(CA$58,'Расчёт (кг)'!$A:$C,3,0),Тарифы!$2:$2,0))*CA97</f>
        <v>#N/A</v>
      </c>
      <c r="CB98" s="251" t="e">
        <f>INDEX(Тарифы!$1:$1048576,MATCH($A98,Тарифы!$A:$A,0),MATCH(VLOOKUP(CB$58,'Расчёт (кг)'!$A:$C,3,0),Тарифы!$2:$2,0))*CB97</f>
        <v>#N/A</v>
      </c>
      <c r="CC98" s="251" t="e">
        <f>INDEX(Тарифы!$1:$1048576,MATCH($A98,Тарифы!$A:$A,0),MATCH(VLOOKUP(CC$58,'Расчёт (кг)'!$A:$C,3,0),Тарифы!$2:$2,0))*CC97</f>
        <v>#N/A</v>
      </c>
      <c r="CD98" s="251" t="e">
        <f>INDEX(Тарифы!$1:$1048576,MATCH($A98,Тарифы!$A:$A,0),MATCH(VLOOKUP(CD$58,'Расчёт (кг)'!$A:$C,3,0),Тарифы!$2:$2,0))*CD97</f>
        <v>#N/A</v>
      </c>
      <c r="CE98" s="251" t="e">
        <f>INDEX(Тарифы!$1:$1048576,MATCH($A98,Тарифы!$A:$A,0),MATCH(VLOOKUP(CE$58,'Расчёт (кг)'!$A:$C,3,0),Тарифы!$2:$2,0))*CE97</f>
        <v>#N/A</v>
      </c>
      <c r="CF98" s="251" t="e">
        <f>INDEX(Тарифы!$1:$1048576,MATCH($A98,Тарифы!$A:$A,0),MATCH(VLOOKUP(CF$58,'Расчёт (кг)'!$A:$C,3,0),Тарифы!$2:$2,0))*CF97</f>
        <v>#N/A</v>
      </c>
      <c r="CG98" s="251" t="e">
        <f>INDEX(Тарифы!$1:$1048576,MATCH($A98,Тарифы!$A:$A,0),MATCH(VLOOKUP(CG$58,'Расчёт (кг)'!$A:$C,3,0),Тарифы!$2:$2,0))*CG97</f>
        <v>#N/A</v>
      </c>
      <c r="CH98" s="251" t="e">
        <f>INDEX(Тарифы!$1:$1048576,MATCH($A98,Тарифы!$A:$A,0),MATCH(VLOOKUP(CH$58,'Расчёт (кг)'!$A:$C,3,0),Тарифы!$2:$2,0))*CH97</f>
        <v>#N/A</v>
      </c>
      <c r="CI98" s="251" t="e">
        <f>INDEX(Тарифы!$1:$1048576,MATCH($A98,Тарифы!$A:$A,0),MATCH(VLOOKUP(CI$58,'Расчёт (кг)'!$A:$C,3,0),Тарифы!$2:$2,0))*CI97</f>
        <v>#N/A</v>
      </c>
      <c r="CJ98" s="251" t="e">
        <f>INDEX(Тарифы!$1:$1048576,MATCH($A98,Тарифы!$A:$A,0),MATCH(VLOOKUP(CJ$58,'Расчёт (кг)'!$A:$C,3,0),Тарифы!$2:$2,0))*CJ97</f>
        <v>#N/A</v>
      </c>
      <c r="CK98" s="251" t="e">
        <f>INDEX(Тарифы!$1:$1048576,MATCH($A98,Тарифы!$A:$A,0),MATCH(VLOOKUP(CK$58,'Расчёт (кг)'!$A:$C,3,0),Тарифы!$2:$2,0))*CK97</f>
        <v>#N/A</v>
      </c>
      <c r="CL98" s="251" t="e">
        <f>INDEX(Тарифы!$1:$1048576,MATCH($A98,Тарифы!$A:$A,0),MATCH(VLOOKUP(CL$58,'Расчёт (кг)'!$A:$C,3,0),Тарифы!$2:$2,0))*CL97</f>
        <v>#N/A</v>
      </c>
      <c r="CM98" s="251" t="e">
        <f>INDEX(Тарифы!$1:$1048576,MATCH($A98,Тарифы!$A:$A,0),MATCH(VLOOKUP(CM$58,'Расчёт (кг)'!$A:$C,3,0),Тарифы!$2:$2,0))*CM97</f>
        <v>#N/A</v>
      </c>
      <c r="CN98" s="251" t="e">
        <f>INDEX(Тарифы!$1:$1048576,MATCH($A98,Тарифы!$A:$A,0),MATCH(VLOOKUP(CN$58,'Расчёт (кг)'!$A:$C,3,0),Тарифы!$2:$2,0))*CN97</f>
        <v>#N/A</v>
      </c>
      <c r="CO98" s="251" t="e">
        <f>INDEX(Тарифы!$1:$1048576,MATCH($A98,Тарифы!$A:$A,0),MATCH(VLOOKUP(CO$58,'Расчёт (кг)'!$A:$C,3,0),Тарифы!$2:$2,0))*CO97</f>
        <v>#N/A</v>
      </c>
      <c r="CP98" s="251" t="e">
        <f>INDEX(Тарифы!$1:$1048576,MATCH($A98,Тарифы!$A:$A,0),MATCH(VLOOKUP(CP$58,'Расчёт (кг)'!$A:$C,3,0),Тарифы!$2:$2,0))*CP97</f>
        <v>#N/A</v>
      </c>
      <c r="CQ98" s="251" t="e">
        <f>INDEX(Тарифы!$1:$1048576,MATCH($A98,Тарифы!$A:$A,0),MATCH(VLOOKUP(CQ$58,'Расчёт (кг)'!$A:$C,3,0),Тарифы!$2:$2,0))*CQ97</f>
        <v>#N/A</v>
      </c>
      <c r="CR98" s="251" t="e">
        <f>INDEX(Тарифы!$1:$1048576,MATCH($A98,Тарифы!$A:$A,0),MATCH(VLOOKUP(CR$58,'Расчёт (кг)'!$A:$C,3,0),Тарифы!$2:$2,0))*CR97</f>
        <v>#N/A</v>
      </c>
      <c r="CS98" s="251" t="e">
        <f>INDEX(Тарифы!$1:$1048576,MATCH($A98,Тарифы!$A:$A,0),MATCH(VLOOKUP(CS$58,'Расчёт (кг)'!$A:$C,3,0),Тарифы!$2:$2,0))*CS97</f>
        <v>#N/A</v>
      </c>
      <c r="CT98" s="251" t="e">
        <f>INDEX(Тарифы!$1:$1048576,MATCH($A98,Тарифы!$A:$A,0),MATCH(VLOOKUP(CT$58,'Расчёт (кг)'!$A:$C,3,0),Тарифы!$2:$2,0))*CT97</f>
        <v>#N/A</v>
      </c>
      <c r="CU98" s="251" t="e">
        <f>INDEX(Тарифы!$1:$1048576,MATCH($A98,Тарифы!$A:$A,0),MATCH(VLOOKUP(CU$58,'Расчёт (кг)'!$A:$C,3,0),Тарифы!$2:$2,0))*CU97</f>
        <v>#N/A</v>
      </c>
      <c r="CV98" s="251" t="e">
        <f>INDEX(Тарифы!$1:$1048576,MATCH($A98,Тарифы!$A:$A,0),MATCH(VLOOKUP(CV$58,'Расчёт (кг)'!$A:$C,3,0),Тарифы!$2:$2,0))*CV97</f>
        <v>#N/A</v>
      </c>
      <c r="CW98" s="251" t="e">
        <f>INDEX(Тарифы!$1:$1048576,MATCH($A98,Тарифы!$A:$A,0),MATCH(VLOOKUP(CW$58,'Расчёт (кг)'!$A:$C,3,0),Тарифы!$2:$2,0))*CW97</f>
        <v>#N/A</v>
      </c>
      <c r="CX98" s="251" t="e">
        <f>INDEX(Тарифы!$1:$1048576,MATCH($A98,Тарифы!$A:$A,0),MATCH(VLOOKUP(CX$58,'Расчёт (кг)'!$A:$C,3,0),Тарифы!$2:$2,0))*CX97</f>
        <v>#N/A</v>
      </c>
      <c r="CY98" s="251" t="e">
        <f>INDEX(Тарифы!$1:$1048576,MATCH($A98,Тарифы!$A:$A,0),MATCH(VLOOKUP(CY$58,'Расчёт (кг)'!$A:$C,3,0),Тарифы!$2:$2,0))*CY97</f>
        <v>#N/A</v>
      </c>
      <c r="CZ98" s="251" t="e">
        <f>INDEX(Тарифы!$1:$1048576,MATCH($A98,Тарифы!$A:$A,0),MATCH(VLOOKUP(CZ$58,'Расчёт (кг)'!$A:$C,3,0),Тарифы!$2:$2,0))*CZ97</f>
        <v>#N/A</v>
      </c>
      <c r="DA98" s="251" t="e">
        <f>INDEX(Тарифы!$1:$1048576,MATCH($A98,Тарифы!$A:$A,0),MATCH(VLOOKUP(DA$58,'Расчёт (кг)'!$A:$C,3,0),Тарифы!$2:$2,0))*DA97</f>
        <v>#N/A</v>
      </c>
      <c r="DB98" s="251" t="e">
        <f>INDEX(Тарифы!$1:$1048576,MATCH($A98,Тарифы!$A:$A,0),MATCH(VLOOKUP(DB$58,'Расчёт (кг)'!$A:$C,3,0),Тарифы!$2:$2,0))*DB97</f>
        <v>#N/A</v>
      </c>
      <c r="DC98" s="251" t="e">
        <f>INDEX(Тарифы!$1:$1048576,MATCH($A98,Тарифы!$A:$A,0),MATCH(VLOOKUP(DC$58,'Расчёт (кг)'!$A:$C,3,0),Тарифы!$2:$2,0))*DC97</f>
        <v>#N/A</v>
      </c>
      <c r="DD98" s="251" t="e">
        <f>INDEX(Тарифы!$1:$1048576,MATCH($A98,Тарифы!$A:$A,0),MATCH(VLOOKUP(DD$58,'Расчёт (кг)'!$A:$C,3,0),Тарифы!$2:$2,0))*DD97</f>
        <v>#N/A</v>
      </c>
      <c r="DE98" s="251" t="e">
        <f>INDEX(Тарифы!$1:$1048576,MATCH($A98,Тарифы!$A:$A,0),MATCH(VLOOKUP(DE$58,'Расчёт (кг)'!$A:$C,3,0),Тарифы!$2:$2,0))*DE97</f>
        <v>#N/A</v>
      </c>
      <c r="DF98" s="251" t="e">
        <f>INDEX(Тарифы!$1:$1048576,MATCH($A98,Тарифы!$A:$A,0),MATCH(VLOOKUP(DF$58,'Расчёт (кг)'!$A:$C,3,0),Тарифы!$2:$2,0))*DF97</f>
        <v>#N/A</v>
      </c>
      <c r="DG98" s="251" t="e">
        <f>INDEX(Тарифы!$1:$1048576,MATCH($A98,Тарифы!$A:$A,0),MATCH(VLOOKUP(DG$58,'Расчёт (кг)'!$A:$C,3,0),Тарифы!$2:$2,0))*DG97</f>
        <v>#N/A</v>
      </c>
      <c r="DH98" s="251" t="e">
        <f>INDEX(Тарифы!$1:$1048576,MATCH($A98,Тарифы!$A:$A,0),MATCH(VLOOKUP(DH$58,'Расчёт (кг)'!$A:$C,3,0),Тарифы!$2:$2,0))*DH97</f>
        <v>#N/A</v>
      </c>
      <c r="DI98" s="251" t="e">
        <f>INDEX(Тарифы!$1:$1048576,MATCH($A98,Тарифы!$A:$A,0),MATCH(VLOOKUP(DI$58,'Расчёт (кг)'!$A:$C,3,0),Тарифы!$2:$2,0))*DI97</f>
        <v>#N/A</v>
      </c>
      <c r="DJ98" s="251" t="e">
        <f>INDEX(Тарифы!$1:$1048576,MATCH($A98,Тарифы!$A:$A,0),MATCH(VLOOKUP(DJ$58,'Расчёт (кг)'!$A:$C,3,0),Тарифы!$2:$2,0))*DJ97</f>
        <v>#N/A</v>
      </c>
      <c r="DK98" s="251" t="e">
        <f>INDEX(Тарифы!$1:$1048576,MATCH($A98,Тарифы!$A:$A,0),MATCH(VLOOKUP(DK$58,'Расчёт (кг)'!$A:$C,3,0),Тарифы!$2:$2,0))*DK97</f>
        <v>#N/A</v>
      </c>
      <c r="DL98" s="251" t="e">
        <f>INDEX(Тарифы!$1:$1048576,MATCH($A98,Тарифы!$A:$A,0),MATCH(VLOOKUP(DL$58,'Расчёт (кг)'!$A:$C,3,0),Тарифы!$2:$2,0))*DL97</f>
        <v>#N/A</v>
      </c>
      <c r="DM98" s="251" t="e">
        <f>INDEX(Тарифы!$1:$1048576,MATCH($A98,Тарифы!$A:$A,0),MATCH(VLOOKUP(DM$58,'Расчёт (кг)'!$A:$C,3,0),Тарифы!$2:$2,0))*DM97</f>
        <v>#N/A</v>
      </c>
      <c r="DN98" s="251" t="e">
        <f>INDEX(Тарифы!$1:$1048576,MATCH($A98,Тарифы!$A:$A,0),MATCH(VLOOKUP(DN$58,'Расчёт (кг)'!$A:$C,3,0),Тарифы!$2:$2,0))*DN97</f>
        <v>#N/A</v>
      </c>
      <c r="DO98" s="251" t="e">
        <f>INDEX(Тарифы!$1:$1048576,MATCH($A98,Тарифы!$A:$A,0),MATCH(VLOOKUP(DO$58,'Расчёт (кг)'!$A:$C,3,0),Тарифы!$2:$2,0))*DO97</f>
        <v>#N/A</v>
      </c>
      <c r="DP98" s="251" t="e">
        <f>INDEX(Тарифы!$1:$1048576,MATCH($A98,Тарифы!$A:$A,0),MATCH(VLOOKUP(DP$58,'Расчёт (кг)'!$A:$C,3,0),Тарифы!$2:$2,0))*DP97</f>
        <v>#N/A</v>
      </c>
      <c r="DQ98" s="251" t="e">
        <f>INDEX(Тарифы!$1:$1048576,MATCH($A98,Тарифы!$A:$A,0),MATCH(VLOOKUP(DQ$58,'Расчёт (кг)'!$A:$C,3,0),Тарифы!$2:$2,0))*DQ97</f>
        <v>#N/A</v>
      </c>
      <c r="DR98" s="251" t="e">
        <f>INDEX(Тарифы!$1:$1048576,MATCH($A98,Тарифы!$A:$A,0),MATCH(VLOOKUP(DR$58,'Расчёт (кг)'!$A:$C,3,0),Тарифы!$2:$2,0))*DR97</f>
        <v>#N/A</v>
      </c>
    </row>
    <row r="99" spans="1:122" outlineLevel="1">
      <c r="A99" s="250" t="s">
        <v>125</v>
      </c>
      <c r="B99" s="250" t="s">
        <v>113</v>
      </c>
      <c r="C99" s="251" t="e">
        <f ca="1">ROUND(SUMIF('Расчёт (ТН)'!$A:$A,C$58,'Расчёт (ТН)'!$AK:$AK)+доп_клиенты!C14*'Расчёт (ТН)'!$W$2,0)</f>
        <v>#N/A</v>
      </c>
      <c r="D99" s="251" t="e">
        <f ca="1">ROUND(SUMIF('Расчёт (ТН)'!$A:$A,D$58,'Расчёт (ТН)'!$AK:$AK)+доп_клиенты!D14*'Расчёт (ТН)'!$W$2,0)</f>
        <v>#N/A</v>
      </c>
      <c r="E99" s="251" t="e">
        <f ca="1">ROUND(SUMIF('Расчёт (ТН)'!$A:$A,E$58,'Расчёт (ТН)'!$AK:$AK)+доп_клиенты!E14*'Расчёт (ТН)'!$W$2,0)</f>
        <v>#N/A</v>
      </c>
      <c r="F99" s="251" t="e">
        <f ca="1">ROUND(SUMIF('Расчёт (ТН)'!$A:$A,F$58,'Расчёт (ТН)'!$AK:$AK)+доп_клиенты!F14*'Расчёт (ТН)'!$W$2,0)</f>
        <v>#N/A</v>
      </c>
      <c r="G99" s="251" t="e">
        <f ca="1">ROUND(SUMIF('Расчёт (ТН)'!$A:$A,G$58,'Расчёт (ТН)'!$AK:$AK)+доп_клиенты!G14*'Расчёт (ТН)'!$W$2,0)</f>
        <v>#N/A</v>
      </c>
      <c r="H99" s="251" t="e">
        <f ca="1">ROUND(SUMIF('Расчёт (ТН)'!$A:$A,H$58,'Расчёт (ТН)'!$AK:$AK)+доп_клиенты!H14*'Расчёт (ТН)'!$W$2,0)</f>
        <v>#N/A</v>
      </c>
      <c r="I99" s="251" t="e">
        <f ca="1">ROUND(SUMIF('Расчёт (ТН)'!$A:$A,I$58,'Расчёт (ТН)'!$AK:$AK)+доп_клиенты!I14*'Расчёт (ТН)'!$W$2,0)</f>
        <v>#N/A</v>
      </c>
      <c r="J99" s="251" t="e">
        <f ca="1">ROUND(SUMIF('Расчёт (ТН)'!$A:$A,J$58,'Расчёт (ТН)'!$AK:$AK)+доп_клиенты!J14*'Расчёт (ТН)'!$W$2,0)</f>
        <v>#N/A</v>
      </c>
      <c r="K99" s="251" t="e">
        <f ca="1">ROUND(SUMIF('Расчёт (ТН)'!$A:$A,K$58,'Расчёт (ТН)'!$AK:$AK)+доп_клиенты!K14*'Расчёт (ТН)'!$W$2,0)</f>
        <v>#N/A</v>
      </c>
      <c r="L99" s="251" t="e">
        <f ca="1">ROUND(SUMIF('Расчёт (ТН)'!$A:$A,L$58,'Расчёт (ТН)'!$AK:$AK)+доп_клиенты!L14*'Расчёт (ТН)'!$W$2,0)</f>
        <v>#N/A</v>
      </c>
      <c r="M99" s="251" t="e">
        <f ca="1">ROUND(SUMIF('Расчёт (ТН)'!$A:$A,M$58,'Расчёт (ТН)'!$AK:$AK)+доп_клиенты!M14*'Расчёт (ТН)'!$W$2,0)</f>
        <v>#N/A</v>
      </c>
      <c r="N99" s="251" t="e">
        <f ca="1">ROUND(SUMIF('Расчёт (ТН)'!$A:$A,N$58,'Расчёт (ТН)'!$AK:$AK)+доп_клиенты!N14*'Расчёт (ТН)'!$W$2,0)</f>
        <v>#N/A</v>
      </c>
      <c r="O99" s="251" t="e">
        <f ca="1">ROUND(SUMIF('Расчёт (ТН)'!$A:$A,O$58,'Расчёт (ТН)'!$AK:$AK)+доп_клиенты!O14*'Расчёт (ТН)'!$W$2,0)</f>
        <v>#N/A</v>
      </c>
      <c r="P99" s="251" t="e">
        <f ca="1">ROUND(SUMIF('Расчёт (ТН)'!$A:$A,P$58,'Расчёт (ТН)'!$AK:$AK)+доп_клиенты!P14*'Расчёт (ТН)'!$W$2,0)</f>
        <v>#N/A</v>
      </c>
      <c r="Q99" s="251" t="e">
        <f ca="1">ROUND(SUMIF('Расчёт (ТН)'!$A:$A,Q$58,'Расчёт (ТН)'!$AK:$AK)+доп_клиенты!Q14*'Расчёт (ТН)'!$W$2,0)</f>
        <v>#N/A</v>
      </c>
      <c r="R99" s="251" t="e">
        <f ca="1">ROUND(SUMIF('Расчёт (ТН)'!$A:$A,R$58,'Расчёт (ТН)'!$AK:$AK)+доп_клиенты!R14*'Расчёт (ТН)'!$W$2,0)</f>
        <v>#N/A</v>
      </c>
      <c r="S99" s="251" t="e">
        <f ca="1">ROUND(SUMIF('Расчёт (ТН)'!$A:$A,S$58,'Расчёт (ТН)'!$AK:$AK)+доп_клиенты!S14*'Расчёт (ТН)'!$W$2,0)</f>
        <v>#N/A</v>
      </c>
      <c r="T99" s="251" t="e">
        <f ca="1">ROUND(SUMIF('Расчёт (ТН)'!$A:$A,T$58,'Расчёт (ТН)'!$AK:$AK)+доп_клиенты!T14*'Расчёт (ТН)'!$W$2,0)</f>
        <v>#N/A</v>
      </c>
      <c r="U99" s="251" t="e">
        <f ca="1">ROUND(SUMIF('Расчёт (ТН)'!$A:$A,U$58,'Расчёт (ТН)'!$AK:$AK)+доп_клиенты!U14*'Расчёт (ТН)'!$W$2,0)</f>
        <v>#N/A</v>
      </c>
      <c r="V99" s="251" t="e">
        <f ca="1">ROUND(SUMIF('Расчёт (ТН)'!$A:$A,V$58,'Расчёт (ТН)'!$AK:$AK)+доп_клиенты!V14*'Расчёт (ТН)'!$W$2,0)</f>
        <v>#N/A</v>
      </c>
      <c r="W99" s="251" t="e">
        <f ca="1">ROUND(SUMIF('Расчёт (ТН)'!$A:$A,W$58,'Расчёт (ТН)'!$AK:$AK)+доп_клиенты!W14*'Расчёт (ТН)'!$W$2,0)</f>
        <v>#N/A</v>
      </c>
      <c r="X99" s="251" t="e">
        <f ca="1">ROUND(SUMIF('Расчёт (ТН)'!$A:$A,X$58,'Расчёт (ТН)'!$AK:$AK)+доп_клиенты!X14*'Расчёт (ТН)'!$W$2,0)</f>
        <v>#N/A</v>
      </c>
      <c r="Y99" s="251" t="e">
        <f ca="1">ROUND(SUMIF('Расчёт (ТН)'!$A:$A,Y$58,'Расчёт (ТН)'!$AK:$AK)+доп_клиенты!Y14*'Расчёт (ТН)'!$W$2,0)</f>
        <v>#N/A</v>
      </c>
      <c r="Z99" s="251" t="e">
        <f ca="1">ROUND(SUMIF('Расчёт (ТН)'!$A:$A,Z$58,'Расчёт (ТН)'!$AK:$AK)+доп_клиенты!Z14*'Расчёт (ТН)'!$W$2,0)</f>
        <v>#N/A</v>
      </c>
      <c r="AA99" s="251" t="e">
        <f ca="1">ROUND(SUMIF('Расчёт (ТН)'!$A:$A,AA$58,'Расчёт (ТН)'!$AK:$AK)+доп_клиенты!AA14*'Расчёт (ТН)'!$W$2,0)</f>
        <v>#N/A</v>
      </c>
      <c r="AB99" s="251" t="e">
        <f ca="1">ROUND(SUMIF('Расчёт (ТН)'!$A:$A,AB$58,'Расчёт (ТН)'!$AK:$AK)+доп_клиенты!AB14*'Расчёт (ТН)'!$W$2,0)</f>
        <v>#N/A</v>
      </c>
      <c r="AC99" s="251" t="e">
        <f ca="1">ROUND(SUMIF('Расчёт (ТН)'!$A:$A,AC$58,'Расчёт (ТН)'!$AK:$AK)+доп_клиенты!AC14*'Расчёт (ТН)'!$W$2,0)</f>
        <v>#N/A</v>
      </c>
      <c r="AD99" s="251" t="e">
        <f ca="1">ROUND(SUMIF('Расчёт (ТН)'!$A:$A,AD$58,'Расчёт (ТН)'!$AK:$AK)+доп_клиенты!AD14*'Расчёт (ТН)'!$W$2,0)</f>
        <v>#N/A</v>
      </c>
      <c r="AE99" s="251" t="e">
        <f ca="1">ROUND(SUMIF('Расчёт (ТН)'!$A:$A,AE$58,'Расчёт (ТН)'!$AK:$AK)+доп_клиенты!AE14*'Расчёт (ТН)'!$W$2,0)</f>
        <v>#N/A</v>
      </c>
      <c r="AF99" s="251" t="e">
        <f ca="1">ROUND(SUMIF('Расчёт (ТН)'!$A:$A,AF$58,'Расчёт (ТН)'!$AK:$AK)+доп_клиенты!AF14*'Расчёт (ТН)'!$W$2,0)</f>
        <v>#N/A</v>
      </c>
      <c r="AG99" s="251" t="e">
        <f ca="1">ROUND(SUMIF('Расчёт (ТН)'!$A:$A,AG$58,'Расчёт (ТН)'!$AK:$AK)+доп_клиенты!AG14*'Расчёт (ТН)'!$W$2,0)</f>
        <v>#N/A</v>
      </c>
      <c r="AH99" s="251" t="e">
        <f ca="1">ROUND(SUMIF('Расчёт (ТН)'!$A:$A,AH$58,'Расчёт (ТН)'!$AK:$AK)+доп_клиенты!AH14*'Расчёт (ТН)'!$W$2,0)</f>
        <v>#N/A</v>
      </c>
      <c r="AI99" s="251" t="e">
        <f ca="1">ROUND(SUMIF('Расчёт (ТН)'!$A:$A,AI$58,'Расчёт (ТН)'!$AK:$AK)+доп_клиенты!AI14*'Расчёт (ТН)'!$W$2,0)</f>
        <v>#N/A</v>
      </c>
      <c r="AJ99" s="251" t="e">
        <f ca="1">ROUND(SUMIF('Расчёт (ТН)'!$A:$A,AJ$58,'Расчёт (ТН)'!$AK:$AK)+доп_клиенты!AJ14*'Расчёт (ТН)'!$W$2,0)</f>
        <v>#N/A</v>
      </c>
      <c r="AK99" s="251" t="e">
        <f ca="1">ROUND(SUMIF('Расчёт (ТН)'!$A:$A,AK$58,'Расчёт (ТН)'!$AK:$AK)+доп_клиенты!AK14*'Расчёт (ТН)'!$W$2,0)</f>
        <v>#N/A</v>
      </c>
      <c r="AL99" s="251" t="e">
        <f ca="1">ROUND(SUMIF('Расчёт (ТН)'!$A:$A,AL$58,'Расчёт (ТН)'!$AK:$AK)+доп_клиенты!AL14*'Расчёт (ТН)'!$W$2,0)</f>
        <v>#N/A</v>
      </c>
      <c r="AM99" s="251">
        <f>ROUND(SUMIF('Расчёт (ТН)'!$A:$A,AM$58,'Расчёт (ТН)'!$AK:$AK)+доп_клиенты!AM14*'Расчёт (ТН)'!$W$2,0)</f>
        <v>0</v>
      </c>
      <c r="AN99" s="251">
        <f>ROUND(SUMIF('Расчёт (ТН)'!$A:$A,AN$58,'Расчёт (ТН)'!$AK:$AK)+доп_клиенты!AN14*'Расчёт (ТН)'!$W$2,0)</f>
        <v>0</v>
      </c>
      <c r="AO99" s="251">
        <f>ROUND(SUMIF('Расчёт (ТН)'!$A:$A,AO$58,'Расчёт (ТН)'!$AK:$AK)+доп_клиенты!AO14*'Расчёт (ТН)'!$W$2,0)</f>
        <v>0</v>
      </c>
      <c r="AP99" s="251">
        <f>ROUND(SUMIF('Расчёт (ТН)'!$A:$A,AP$58,'Расчёт (ТН)'!$AK:$AK)+доп_клиенты!AP14*'Расчёт (ТН)'!$W$2,0)</f>
        <v>0</v>
      </c>
      <c r="AQ99" s="251">
        <f>ROUND(SUMIF('Расчёт (ТН)'!$A:$A,AQ$58,'Расчёт (ТН)'!$AK:$AK)+доп_клиенты!AQ14*'Расчёт (ТН)'!$W$2,0)</f>
        <v>0</v>
      </c>
      <c r="AR99" s="251">
        <f>ROUND(SUMIF('Расчёт (ТН)'!$A:$A,AR$58,'Расчёт (ТН)'!$AK:$AK)+доп_клиенты!AR14*'Расчёт (ТН)'!$W$2,0)</f>
        <v>0</v>
      </c>
      <c r="AS99" s="251">
        <f>ROUND(SUMIF('Расчёт (ТН)'!$A:$A,AS$58,'Расчёт (ТН)'!$AK:$AK)+доп_клиенты!AS14*'Расчёт (ТН)'!$W$2,0)</f>
        <v>0</v>
      </c>
      <c r="AT99" s="251">
        <f>ROUND(SUMIF('Расчёт (ТН)'!$A:$A,AT$58,'Расчёт (ТН)'!$AK:$AK)+доп_клиенты!AT14*'Расчёт (ТН)'!$W$2,0)</f>
        <v>0</v>
      </c>
      <c r="AU99" s="251">
        <f>ROUND(SUMIF('Расчёт (ТН)'!$A:$A,AU$58,'Расчёт (ТН)'!$AK:$AK)+доп_клиенты!AU14*'Расчёт (ТН)'!$W$2,0)</f>
        <v>0</v>
      </c>
      <c r="AV99" s="251">
        <f>ROUND(SUMIF('Расчёт (ТН)'!$A:$A,AV$58,'Расчёт (ТН)'!$AK:$AK)+доп_клиенты!AV14*'Расчёт (ТН)'!$W$2,0)</f>
        <v>0</v>
      </c>
      <c r="AW99" s="251">
        <f>ROUND(SUMIF('Расчёт (ТН)'!$A:$A,AW$58,'Расчёт (ТН)'!$AK:$AK)+доп_клиенты!AW14*'Расчёт (ТН)'!$W$2,0)</f>
        <v>0</v>
      </c>
      <c r="AX99" s="251">
        <f>ROUND(SUMIF('Расчёт (ТН)'!$A:$A,AX$58,'Расчёт (ТН)'!$AK:$AK)+доп_клиенты!AX14*'Расчёт (ТН)'!$W$2,0)</f>
        <v>0</v>
      </c>
      <c r="AY99" s="251">
        <f>ROUND(SUMIF('Расчёт (ТН)'!$A:$A,AY$58,'Расчёт (ТН)'!$AK:$AK)+доп_клиенты!AY14*'Расчёт (ТН)'!$W$2,0)</f>
        <v>0</v>
      </c>
      <c r="AZ99" s="251">
        <f>ROUND(SUMIF('Расчёт (ТН)'!$A:$A,AZ$58,'Расчёт (ТН)'!$AK:$AK)+доп_клиенты!AZ14*'Расчёт (ТН)'!$W$2,0)</f>
        <v>0</v>
      </c>
      <c r="BA99" s="251">
        <f>ROUND(SUMIF('Расчёт (ТН)'!$A:$A,BA$58,'Расчёт (ТН)'!$AK:$AK)+доп_клиенты!BA14*'Расчёт (ТН)'!$W$2,0)</f>
        <v>0</v>
      </c>
      <c r="BB99" s="251">
        <f>ROUND(SUMIF('Расчёт (ТН)'!$A:$A,BB$58,'Расчёт (ТН)'!$AK:$AK)+доп_клиенты!BB14*'Расчёт (ТН)'!$W$2,0)</f>
        <v>0</v>
      </c>
      <c r="BC99" s="251">
        <f>ROUND(SUMIF('Расчёт (ТН)'!$A:$A,BC$58,'Расчёт (ТН)'!$AK:$AK)+доп_клиенты!BC14*'Расчёт (ТН)'!$W$2,0)</f>
        <v>0</v>
      </c>
      <c r="BD99" s="251">
        <f>ROUND(SUMIF('Расчёт (ТН)'!$A:$A,BD$58,'Расчёт (ТН)'!$AK:$AK)+доп_клиенты!BD14*'Расчёт (ТН)'!$W$2,0)</f>
        <v>0</v>
      </c>
      <c r="BE99" s="251">
        <f>ROUND(SUMIF('Расчёт (ТН)'!$A:$A,BE$58,'Расчёт (ТН)'!$AK:$AK)+доп_клиенты!BE14*'Расчёт (ТН)'!$W$2,0)</f>
        <v>0</v>
      </c>
      <c r="BF99" s="251">
        <f>ROUND(SUMIF('Расчёт (ТН)'!$A:$A,BF$58,'Расчёт (ТН)'!$AK:$AK)+доп_клиенты!BF14*'Расчёт (ТН)'!$W$2,0)</f>
        <v>0</v>
      </c>
      <c r="BG99" s="251">
        <f>ROUND(SUMIF('Расчёт (ТН)'!$A:$A,BG$58,'Расчёт (ТН)'!$AK:$AK)+доп_клиенты!BG14*'Расчёт (ТН)'!$W$2,0)</f>
        <v>0</v>
      </c>
      <c r="BH99" s="251">
        <f>ROUND(SUMIF('Расчёт (ТН)'!$A:$A,BH$58,'Расчёт (ТН)'!$AK:$AK)+доп_клиенты!BH14*'Расчёт (ТН)'!$W$2,0)</f>
        <v>0</v>
      </c>
      <c r="BI99" s="251">
        <f>ROUND(SUMIF('Расчёт (ТН)'!$A:$A,BI$58,'Расчёт (ТН)'!$AK:$AK)+доп_клиенты!BI14*'Расчёт (ТН)'!$W$2,0)</f>
        <v>0</v>
      </c>
      <c r="BJ99" s="251">
        <f>ROUND(SUMIF('Расчёт (ТН)'!$A:$A,BJ$58,'Расчёт (ТН)'!$AK:$AK)+доп_клиенты!BJ14*'Расчёт (ТН)'!$W$2,0)</f>
        <v>0</v>
      </c>
      <c r="BK99" s="251">
        <f>ROUND(SUMIF('Расчёт (ТН)'!$A:$A,BK$58,'Расчёт (ТН)'!$AK:$AK)+доп_клиенты!BK14*'Расчёт (ТН)'!$W$2,0)</f>
        <v>0</v>
      </c>
      <c r="BL99" s="251">
        <f>ROUND(SUMIF('Расчёт (ТН)'!$A:$A,BL$58,'Расчёт (ТН)'!$AK:$AK)+доп_клиенты!BL14*'Расчёт (ТН)'!$W$2,0)</f>
        <v>0</v>
      </c>
      <c r="BM99" s="251">
        <f>ROUND(SUMIF('Расчёт (ТН)'!$A:$A,BM$58,'Расчёт (ТН)'!$AK:$AK)+доп_клиенты!BM14*'Расчёт (ТН)'!$W$2,0)</f>
        <v>0</v>
      </c>
      <c r="BN99" s="251">
        <f>ROUND(SUMIF('Расчёт (ТН)'!$A:$A,BN$58,'Расчёт (ТН)'!$AK:$AK)+доп_клиенты!BN14*'Расчёт (ТН)'!$W$2,0)</f>
        <v>0</v>
      </c>
      <c r="BO99" s="251">
        <f>ROUND(SUMIF('Расчёт (ТН)'!$A:$A,BO$58,'Расчёт (ТН)'!$AK:$AK)+доп_клиенты!BO14*'Расчёт (ТН)'!$W$2,0)</f>
        <v>0</v>
      </c>
      <c r="BP99" s="251">
        <f>ROUND(SUMIF('Расчёт (ТН)'!$A:$A,BP$58,'Расчёт (ТН)'!$AK:$AK)+доп_клиенты!BP14*'Расчёт (ТН)'!$W$2,0)</f>
        <v>0</v>
      </c>
      <c r="BQ99" s="251">
        <f>ROUND(SUMIF('Расчёт (ТН)'!$A:$A,BQ$58,'Расчёт (ТН)'!$AK:$AK)+доп_клиенты!BQ14*'Расчёт (ТН)'!$W$2,0)</f>
        <v>0</v>
      </c>
      <c r="BR99" s="251">
        <f>ROUND(SUMIF('Расчёт (ТН)'!$A:$A,BR$58,'Расчёт (ТН)'!$AK:$AK)+доп_клиенты!BR14*'Расчёт (ТН)'!$W$2,0)</f>
        <v>0</v>
      </c>
      <c r="BS99" s="251">
        <f>ROUND(SUMIF('Расчёт (ТН)'!$A:$A,BS$58,'Расчёт (ТН)'!$AK:$AK)+доп_клиенты!BS14*'Расчёт (ТН)'!$W$2,0)</f>
        <v>0</v>
      </c>
      <c r="BT99" s="251">
        <f>ROUND(SUMIF('Расчёт (ТН)'!$A:$A,BT$58,'Расчёт (ТН)'!$AK:$AK)+доп_клиенты!BT14*'Расчёт (ТН)'!$W$2,0)</f>
        <v>0</v>
      </c>
      <c r="BU99" s="251">
        <f>ROUND(SUMIF('Расчёт (ТН)'!$A:$A,BU$58,'Расчёт (ТН)'!$AK:$AK)+доп_клиенты!BU14*'Расчёт (ТН)'!$W$2,0)</f>
        <v>0</v>
      </c>
      <c r="BV99" s="251">
        <f>ROUND(SUMIF('Расчёт (ТН)'!$A:$A,BV$58,'Расчёт (ТН)'!$AK:$AK)+доп_клиенты!BV14*'Расчёт (ТН)'!$W$2,0)</f>
        <v>0</v>
      </c>
      <c r="BW99" s="251">
        <f>ROUND(SUMIF('Расчёт (ТН)'!$A:$A,BW$58,'Расчёт (ТН)'!$AK:$AK)+доп_клиенты!BW14*'Расчёт (ТН)'!$W$2,0)</f>
        <v>0</v>
      </c>
      <c r="BX99" s="251">
        <f>ROUND(SUMIF('Расчёт (ТН)'!$A:$A,BX$58,'Расчёт (ТН)'!$AK:$AK)+доп_клиенты!BX14*'Расчёт (ТН)'!$W$2,0)</f>
        <v>0</v>
      </c>
      <c r="BY99" s="251">
        <f>ROUND(SUMIF('Расчёт (ТН)'!$A:$A,BY$58,'Расчёт (ТН)'!$AK:$AK)+доп_клиенты!BY14*'Расчёт (ТН)'!$W$2,0)</f>
        <v>0</v>
      </c>
      <c r="BZ99" s="251">
        <f>ROUND(SUMIF('Расчёт (ТН)'!$A:$A,BZ$58,'Расчёт (ТН)'!$AK:$AK)+доп_клиенты!BZ14*'Расчёт (ТН)'!$W$2,0)</f>
        <v>0</v>
      </c>
      <c r="CA99" s="251">
        <f>ROUND(SUMIF('Расчёт (ТН)'!$A:$A,CA$58,'Расчёт (ТН)'!$AK:$AK)+доп_клиенты!CA14*'Расчёт (ТН)'!$W$2,0)</f>
        <v>0</v>
      </c>
      <c r="CB99" s="251">
        <f>ROUND(SUMIF('Расчёт (ТН)'!$A:$A,CB$58,'Расчёт (ТН)'!$AK:$AK)+доп_клиенты!CB14*'Расчёт (ТН)'!$W$2,0)</f>
        <v>0</v>
      </c>
      <c r="CC99" s="251">
        <f>ROUND(SUMIF('Расчёт (ТН)'!$A:$A,CC$58,'Расчёт (ТН)'!$AK:$AK)+доп_клиенты!CC14*'Расчёт (ТН)'!$W$2,0)</f>
        <v>0</v>
      </c>
      <c r="CD99" s="251">
        <f>ROUND(SUMIF('Расчёт (ТН)'!$A:$A,CD$58,'Расчёт (ТН)'!$AK:$AK)+доп_клиенты!CD14*'Расчёт (ТН)'!$W$2,0)</f>
        <v>0</v>
      </c>
      <c r="CE99" s="251">
        <f>ROUND(SUMIF('Расчёт (ТН)'!$A:$A,CE$58,'Расчёт (ТН)'!$AK:$AK)+доп_клиенты!CE14*'Расчёт (ТН)'!$W$2,0)</f>
        <v>0</v>
      </c>
      <c r="CF99" s="251">
        <f>ROUND(SUMIF('Расчёт (ТН)'!$A:$A,CF$58,'Расчёт (ТН)'!$AK:$AK)+доп_клиенты!CF14*'Расчёт (ТН)'!$W$2,0)</f>
        <v>0</v>
      </c>
      <c r="CG99" s="251">
        <f>ROUND(SUMIF('Расчёт (ТН)'!$A:$A,CG$58,'Расчёт (ТН)'!$AK:$AK)+доп_клиенты!CG14*'Расчёт (ТН)'!$W$2,0)</f>
        <v>0</v>
      </c>
      <c r="CH99" s="251">
        <f>ROUND(SUMIF('Расчёт (ТН)'!$A:$A,CH$58,'Расчёт (ТН)'!$AK:$AK)+доп_клиенты!CH14*'Расчёт (ТН)'!$W$2,0)</f>
        <v>0</v>
      </c>
      <c r="CI99" s="251">
        <f>ROUND(SUMIF('Расчёт (ТН)'!$A:$A,CI$58,'Расчёт (ТН)'!$AK:$AK)+доп_клиенты!CI14*'Расчёт (ТН)'!$W$2,0)</f>
        <v>0</v>
      </c>
      <c r="CJ99" s="251">
        <f>ROUND(SUMIF('Расчёт (ТН)'!$A:$A,CJ$58,'Расчёт (ТН)'!$AK:$AK)+доп_клиенты!CJ14*'Расчёт (ТН)'!$W$2,0)</f>
        <v>0</v>
      </c>
      <c r="CK99" s="251">
        <f>ROUND(SUMIF('Расчёт (ТН)'!$A:$A,CK$58,'Расчёт (ТН)'!$AK:$AK)+доп_клиенты!CK14*'Расчёт (ТН)'!$W$2,0)</f>
        <v>0</v>
      </c>
      <c r="CL99" s="251">
        <f>ROUND(SUMIF('Расчёт (ТН)'!$A:$A,CL$58,'Расчёт (ТН)'!$AK:$AK)+доп_клиенты!CL14*'Расчёт (ТН)'!$W$2,0)</f>
        <v>0</v>
      </c>
      <c r="CM99" s="251">
        <f>ROUND(SUMIF('Расчёт (ТН)'!$A:$A,CM$58,'Расчёт (ТН)'!$AK:$AK)+доп_клиенты!CM14*'Расчёт (ТН)'!$W$2,0)</f>
        <v>0</v>
      </c>
      <c r="CN99" s="251">
        <f>ROUND(SUMIF('Расчёт (ТН)'!$A:$A,CN$58,'Расчёт (ТН)'!$AK:$AK)+доп_клиенты!CN14*'Расчёт (ТН)'!$W$2,0)</f>
        <v>0</v>
      </c>
      <c r="CO99" s="251">
        <f>ROUND(SUMIF('Расчёт (ТН)'!$A:$A,CO$58,'Расчёт (ТН)'!$AK:$AK)+доп_клиенты!CO14*'Расчёт (ТН)'!$W$2,0)</f>
        <v>0</v>
      </c>
      <c r="CP99" s="251">
        <f>ROUND(SUMIF('Расчёт (ТН)'!$A:$A,CP$58,'Расчёт (ТН)'!$AK:$AK)+доп_клиенты!CP14*'Расчёт (ТН)'!$W$2,0)</f>
        <v>0</v>
      </c>
      <c r="CQ99" s="251">
        <f>ROUND(SUMIF('Расчёт (ТН)'!$A:$A,CQ$58,'Расчёт (ТН)'!$AK:$AK)+доп_клиенты!CQ14*'Расчёт (ТН)'!$W$2,0)</f>
        <v>0</v>
      </c>
      <c r="CR99" s="251">
        <f>ROUND(SUMIF('Расчёт (ТН)'!$A:$A,CR$58,'Расчёт (ТН)'!$AK:$AK)+доп_клиенты!CR14*'Расчёт (ТН)'!$W$2,0)</f>
        <v>0</v>
      </c>
      <c r="CS99" s="251">
        <f>ROUND(SUMIF('Расчёт (ТН)'!$A:$A,CS$58,'Расчёт (ТН)'!$AK:$AK)+доп_клиенты!CS14*'Расчёт (ТН)'!$W$2,0)</f>
        <v>0</v>
      </c>
      <c r="CT99" s="251">
        <f>ROUND(SUMIF('Расчёт (ТН)'!$A:$A,CT$58,'Расчёт (ТН)'!$AK:$AK)+доп_клиенты!CT14*'Расчёт (ТН)'!$W$2,0)</f>
        <v>0</v>
      </c>
      <c r="CU99" s="251">
        <f>ROUND(SUMIF('Расчёт (ТН)'!$A:$A,CU$58,'Расчёт (ТН)'!$AK:$AK)+доп_клиенты!CU14*'Расчёт (ТН)'!$W$2,0)</f>
        <v>0</v>
      </c>
      <c r="CV99" s="251">
        <f>ROUND(SUMIF('Расчёт (ТН)'!$A:$A,CV$58,'Расчёт (ТН)'!$AK:$AK)+доп_клиенты!CV14*'Расчёт (ТН)'!$W$2,0)</f>
        <v>0</v>
      </c>
      <c r="CW99" s="251">
        <f>ROUND(SUMIF('Расчёт (ТН)'!$A:$A,CW$58,'Расчёт (ТН)'!$AK:$AK)+доп_клиенты!CW14*'Расчёт (ТН)'!$W$2,0)</f>
        <v>0</v>
      </c>
      <c r="CX99" s="251">
        <f>ROUND(SUMIF('Расчёт (ТН)'!$A:$A,CX$58,'Расчёт (ТН)'!$AK:$AK)+доп_клиенты!CX14*'Расчёт (ТН)'!$W$2,0)</f>
        <v>0</v>
      </c>
      <c r="CY99" s="251">
        <f>ROUND(SUMIF('Расчёт (ТН)'!$A:$A,CY$58,'Расчёт (ТН)'!$AK:$AK)+доп_клиенты!CY14*'Расчёт (ТН)'!$W$2,0)</f>
        <v>0</v>
      </c>
      <c r="CZ99" s="251">
        <f>ROUND(SUMIF('Расчёт (ТН)'!$A:$A,CZ$58,'Расчёт (ТН)'!$AK:$AK)+доп_клиенты!CZ14*'Расчёт (ТН)'!$W$2,0)</f>
        <v>0</v>
      </c>
      <c r="DA99" s="251">
        <f>ROUND(SUMIF('Расчёт (ТН)'!$A:$A,DA$58,'Расчёт (ТН)'!$AK:$AK)+доп_клиенты!DA14*'Расчёт (ТН)'!$W$2,0)</f>
        <v>0</v>
      </c>
      <c r="DB99" s="251">
        <f>ROUND(SUMIF('Расчёт (ТН)'!$A:$A,DB$58,'Расчёт (ТН)'!$AK:$AK)+доп_клиенты!DB14*'Расчёт (ТН)'!$W$2,0)</f>
        <v>0</v>
      </c>
      <c r="DC99" s="251">
        <f>ROUND(SUMIF('Расчёт (ТН)'!$A:$A,DC$58,'Расчёт (ТН)'!$AK:$AK)+доп_клиенты!DC14*'Расчёт (ТН)'!$W$2,0)</f>
        <v>0</v>
      </c>
      <c r="DD99" s="251">
        <f>ROUND(SUMIF('Расчёт (ТН)'!$A:$A,DD$58,'Расчёт (ТН)'!$AK:$AK)+доп_клиенты!DD14*'Расчёт (ТН)'!$W$2,0)</f>
        <v>0</v>
      </c>
      <c r="DE99" s="251">
        <f>ROUND(SUMIF('Расчёт (ТН)'!$A:$A,DE$58,'Расчёт (ТН)'!$AK:$AK)+доп_клиенты!DE14*'Расчёт (ТН)'!$W$2,0)</f>
        <v>0</v>
      </c>
      <c r="DF99" s="251">
        <f>ROUND(SUMIF('Расчёт (ТН)'!$A:$A,DF$58,'Расчёт (ТН)'!$AK:$AK)+доп_клиенты!DF14*'Расчёт (ТН)'!$W$2,0)</f>
        <v>0</v>
      </c>
      <c r="DG99" s="251">
        <f>ROUND(SUMIF('Расчёт (ТН)'!$A:$A,DG$58,'Расчёт (ТН)'!$AK:$AK)+доп_клиенты!DG14*'Расчёт (ТН)'!$W$2,0)</f>
        <v>0</v>
      </c>
      <c r="DH99" s="251">
        <f>ROUND(SUMIF('Расчёт (ТН)'!$A:$A,DH$58,'Расчёт (ТН)'!$AK:$AK)+доп_клиенты!DH14*'Расчёт (ТН)'!$W$2,0)</f>
        <v>0</v>
      </c>
      <c r="DI99" s="251">
        <f>ROUND(SUMIF('Расчёт (ТН)'!$A:$A,DI$58,'Расчёт (ТН)'!$AK:$AK)+доп_клиенты!DI14*'Расчёт (ТН)'!$W$2,0)</f>
        <v>0</v>
      </c>
      <c r="DJ99" s="251">
        <f>ROUND(SUMIF('Расчёт (ТН)'!$A:$A,DJ$58,'Расчёт (ТН)'!$AK:$AK)+доп_клиенты!DJ14*'Расчёт (ТН)'!$W$2,0)</f>
        <v>0</v>
      </c>
      <c r="DK99" s="251">
        <f>ROUND(SUMIF('Расчёт (ТН)'!$A:$A,DK$58,'Расчёт (ТН)'!$AK:$AK)+доп_клиенты!DK14*'Расчёт (ТН)'!$W$2,0)</f>
        <v>0</v>
      </c>
      <c r="DL99" s="251">
        <f>ROUND(SUMIF('Расчёт (ТН)'!$A:$A,DL$58,'Расчёт (ТН)'!$AK:$AK)+доп_клиенты!DL14*'Расчёт (ТН)'!$W$2,0)</f>
        <v>0</v>
      </c>
      <c r="DM99" s="251">
        <f>ROUND(SUMIF('Расчёт (ТН)'!$A:$A,DM$58,'Расчёт (ТН)'!$AK:$AK)+доп_клиенты!DM14*'Расчёт (ТН)'!$W$2,0)</f>
        <v>0</v>
      </c>
      <c r="DN99" s="251">
        <f>ROUND(SUMIF('Расчёт (ТН)'!$A:$A,DN$58,'Расчёт (ТН)'!$AK:$AK)+доп_клиенты!DN14*'Расчёт (ТН)'!$W$2,0)</f>
        <v>0</v>
      </c>
      <c r="DO99" s="251">
        <f>ROUND(SUMIF('Расчёт (ТН)'!$A:$A,DO$58,'Расчёт (ТН)'!$AK:$AK)+доп_клиенты!DO14*'Расчёт (ТН)'!$W$2,0)</f>
        <v>0</v>
      </c>
      <c r="DP99" s="251">
        <f>ROUND(SUMIF('Расчёт (ТН)'!$A:$A,DP$58,'Расчёт (ТН)'!$AK:$AK)+доп_клиенты!DP14*'Расчёт (ТН)'!$W$2,0)</f>
        <v>0</v>
      </c>
      <c r="DQ99" s="251">
        <f>ROUND(SUMIF('Расчёт (ТН)'!$A:$A,DQ$58,'Расчёт (ТН)'!$AK:$AK)+доп_клиенты!DQ14*'Расчёт (ТН)'!$W$2,0)</f>
        <v>0</v>
      </c>
      <c r="DR99" s="251">
        <f>ROUND(SUMIF('Расчёт (ТН)'!$A:$A,DR$58,'Расчёт (ТН)'!$AK:$AK)+доп_клиенты!DR14*'Расчёт (ТН)'!$W$2,0)</f>
        <v>0</v>
      </c>
    </row>
    <row r="102" spans="1:122" ht="12.75" customHeight="1">
      <c r="A102" s="260" t="s">
        <v>122</v>
      </c>
      <c r="B102" s="260"/>
      <c r="C102" s="260"/>
      <c r="D102" s="260"/>
      <c r="E102" s="260"/>
      <c r="F102" s="260"/>
      <c r="G102" s="260"/>
      <c r="H102" s="260"/>
      <c r="I102" s="260"/>
      <c r="J102" s="260"/>
      <c r="K102" s="260"/>
      <c r="L102" s="260"/>
      <c r="M102" s="260"/>
      <c r="N102" s="260"/>
      <c r="O102" s="260"/>
      <c r="P102" s="260"/>
      <c r="Q102" s="260"/>
      <c r="R102" s="260"/>
      <c r="S102" s="260"/>
      <c r="T102" s="260"/>
    </row>
    <row r="103" spans="1:122">
      <c r="A103" s="260"/>
      <c r="B103" s="260"/>
      <c r="C103" s="260"/>
      <c r="D103" s="260"/>
      <c r="E103" s="260"/>
      <c r="F103" s="260"/>
      <c r="G103" s="260"/>
      <c r="H103" s="260"/>
      <c r="I103" s="260"/>
      <c r="J103" s="260"/>
      <c r="K103" s="260"/>
      <c r="L103" s="260"/>
      <c r="M103" s="260"/>
      <c r="N103" s="260"/>
      <c r="O103" s="260"/>
      <c r="P103" s="260"/>
      <c r="Q103" s="260"/>
      <c r="R103" s="260"/>
      <c r="S103" s="260"/>
      <c r="T103" s="260"/>
    </row>
    <row r="104" spans="1:122">
      <c r="A104" s="260"/>
      <c r="B104" s="260"/>
      <c r="C104" s="260"/>
      <c r="D104" s="260"/>
      <c r="E104" s="260"/>
      <c r="F104" s="260"/>
      <c r="G104" s="260"/>
      <c r="H104" s="260"/>
      <c r="I104" s="260"/>
      <c r="J104" s="260"/>
      <c r="K104" s="260"/>
      <c r="L104" s="260"/>
      <c r="M104" s="260"/>
      <c r="N104" s="260"/>
      <c r="O104" s="260"/>
      <c r="P104" s="260"/>
      <c r="Q104" s="260"/>
      <c r="R104" s="260"/>
      <c r="S104" s="260"/>
      <c r="T104" s="260"/>
    </row>
    <row r="105" spans="1:122">
      <c r="A105" s="260"/>
      <c r="B105" s="260"/>
      <c r="C105" s="260"/>
      <c r="D105" s="260"/>
      <c r="E105" s="260"/>
      <c r="F105" s="260"/>
      <c r="G105" s="260"/>
      <c r="H105" s="260"/>
      <c r="I105" s="260"/>
      <c r="J105" s="260"/>
      <c r="K105" s="260"/>
      <c r="L105" s="260"/>
      <c r="M105" s="260"/>
      <c r="N105" s="260"/>
      <c r="O105" s="260"/>
      <c r="P105" s="260"/>
      <c r="Q105" s="260"/>
      <c r="R105" s="260"/>
      <c r="S105" s="260"/>
      <c r="T105" s="260"/>
    </row>
    <row r="106" spans="1:122" ht="25.5" customHeight="1">
      <c r="A106" s="260"/>
      <c r="B106" s="260"/>
      <c r="C106" s="260"/>
      <c r="D106" s="260"/>
      <c r="E106" s="260"/>
      <c r="F106" s="260"/>
      <c r="G106" s="260"/>
      <c r="H106" s="260"/>
      <c r="I106" s="260"/>
      <c r="J106" s="260"/>
      <c r="K106" s="260"/>
      <c r="L106" s="260"/>
      <c r="M106" s="260"/>
      <c r="N106" s="260"/>
      <c r="O106" s="260"/>
      <c r="P106" s="260"/>
      <c r="Q106" s="260"/>
      <c r="R106" s="260"/>
      <c r="S106" s="260"/>
      <c r="T106" s="260"/>
    </row>
    <row r="107" spans="1:122">
      <c r="A107" s="107"/>
      <c r="B107" s="107"/>
      <c r="C107" s="107"/>
    </row>
    <row r="108" spans="1:122">
      <c r="A108" s="72" t="s">
        <v>41</v>
      </c>
      <c r="B108" s="87"/>
      <c r="C108" s="107"/>
    </row>
    <row r="109" spans="1:122">
      <c r="A109" s="72"/>
      <c r="B109" s="87"/>
      <c r="C109" s="107"/>
    </row>
    <row r="110" spans="1:122">
      <c r="A110" s="261" t="s">
        <v>42</v>
      </c>
      <c r="C110" s="107"/>
    </row>
    <row r="111" spans="1:122">
      <c r="A111" s="262"/>
      <c r="C111" s="107"/>
    </row>
    <row r="112" spans="1:122">
      <c r="A112" s="262"/>
      <c r="C112" s="107"/>
    </row>
    <row r="113" spans="1:4">
      <c r="A113" s="263"/>
      <c r="C113" s="107"/>
    </row>
    <row r="114" spans="1:4">
      <c r="A114" s="108"/>
      <c r="C114" s="107"/>
    </row>
    <row r="115" spans="1:4">
      <c r="A115" s="7"/>
      <c r="C115" s="107"/>
    </row>
    <row r="116" spans="1:4">
      <c r="A116" s="7"/>
      <c r="C116" s="107"/>
    </row>
    <row r="117" spans="1:4">
      <c r="A117" s="7"/>
      <c r="C117" s="107"/>
    </row>
    <row r="118" spans="1:4">
      <c r="A118" s="7"/>
      <c r="C118" s="107"/>
    </row>
    <row r="119" spans="1:4">
      <c r="A119" s="107"/>
      <c r="B119" s="107"/>
      <c r="C119" s="107"/>
      <c r="D119" s="107"/>
    </row>
    <row r="120" spans="1:4">
      <c r="A120" s="107"/>
      <c r="B120" s="107"/>
      <c r="C120" s="107"/>
      <c r="D120" s="107"/>
    </row>
    <row r="121" spans="1:4">
      <c r="C121" s="107"/>
    </row>
    <row r="142" spans="1:1">
      <c r="A142" s="122"/>
    </row>
    <row r="143" spans="1:1">
      <c r="A143" s="123"/>
    </row>
    <row r="144" spans="1:1">
      <c r="A144" s="123"/>
    </row>
    <row r="145" spans="1:1">
      <c r="A145" s="123"/>
    </row>
    <row r="146" spans="1:1">
      <c r="A146" s="123"/>
    </row>
    <row r="147" spans="1:1">
      <c r="A147" s="123"/>
    </row>
    <row r="148" spans="1:1">
      <c r="A148" s="123"/>
    </row>
  </sheetData>
  <mergeCells count="13">
    <mergeCell ref="B8:C8"/>
    <mergeCell ref="B1:C1"/>
    <mergeCell ref="B2:C2"/>
    <mergeCell ref="B4:C4"/>
    <mergeCell ref="B5:C5"/>
    <mergeCell ref="B7:C7"/>
    <mergeCell ref="A102:T106"/>
    <mergeCell ref="A110:A113"/>
    <mergeCell ref="A10:O11"/>
    <mergeCell ref="A16:A17"/>
    <mergeCell ref="B16:B17"/>
    <mergeCell ref="A59:A60"/>
    <mergeCell ref="B59:B60"/>
  </mergeCells>
  <pageMargins left="0.7" right="0.7" top="0.75" bottom="0.75"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Лист2">
    <tabColor theme="6" tint="0.39997558519241921"/>
  </sheetPr>
  <dimension ref="A1:DO349"/>
  <sheetViews>
    <sheetView tabSelected="1" zoomScale="60" zoomScaleNormal="60" workbookViewId="0">
      <pane xSplit="3" ySplit="5" topLeftCell="D264" activePane="bottomRight" state="frozen"/>
      <selection pane="topRight" activeCell="D1" sqref="D1"/>
      <selection pane="bottomLeft" activeCell="A6" sqref="A6"/>
      <selection pane="bottomRight" activeCell="B2" sqref="B2"/>
    </sheetView>
  </sheetViews>
  <sheetFormatPr defaultColWidth="9.109375" defaultRowHeight="13.8" outlineLevelRow="1" outlineLevelCol="1"/>
  <cols>
    <col min="1" max="1" width="8.44140625" style="1" bestFit="1" customWidth="1"/>
    <col min="2" max="2" width="7.5546875" style="1" bestFit="1" customWidth="1"/>
    <col min="3" max="3" width="7.33203125" style="1" bestFit="1" customWidth="1"/>
    <col min="4" max="4" width="3.33203125" style="1" customWidth="1"/>
    <col min="5" max="5" width="9.88671875" style="1" bestFit="1" customWidth="1"/>
    <col min="6" max="6" width="8.5546875" style="1" bestFit="1" customWidth="1"/>
    <col min="7" max="7" width="7.5546875" style="1" bestFit="1" customWidth="1"/>
    <col min="8" max="8" width="8.5546875" style="1" customWidth="1" outlineLevel="1"/>
    <col min="9" max="10" width="8.88671875" style="1" bestFit="1" customWidth="1"/>
    <col min="11" max="11" width="7.5546875" style="1" bestFit="1" customWidth="1"/>
    <col min="12" max="12" width="8.5546875" style="1" customWidth="1" outlineLevel="1"/>
    <col min="13" max="14" width="9" style="1" bestFit="1" customWidth="1"/>
    <col min="15" max="15" width="6.5546875" style="1" bestFit="1" customWidth="1"/>
    <col min="16" max="16" width="6.88671875" style="1" customWidth="1" outlineLevel="1"/>
    <col min="17" max="18" width="9" style="1" bestFit="1" customWidth="1"/>
    <col min="19" max="19" width="9.6640625" style="1" bestFit="1" customWidth="1"/>
    <col min="20" max="20" width="6.88671875" style="1" bestFit="1" customWidth="1" outlineLevel="1"/>
    <col min="21" max="21" width="8.109375" style="1" customWidth="1"/>
    <col min="22" max="22" width="6.109375" style="1" bestFit="1" customWidth="1"/>
    <col min="23" max="24" width="8.109375" style="1" customWidth="1"/>
    <col min="25" max="25" width="7" style="1" bestFit="1" customWidth="1"/>
    <col min="26" max="26" width="8.109375" style="1" customWidth="1"/>
    <col min="27" max="27" width="2.109375" style="1" bestFit="1" customWidth="1"/>
    <col min="28" max="28" width="11.33203125" style="1" bestFit="1" customWidth="1" outlineLevel="1"/>
    <col min="29" max="29" width="10.88671875" style="1" bestFit="1" customWidth="1" outlineLevel="1"/>
    <col min="30" max="30" width="2.109375" style="1" bestFit="1" customWidth="1"/>
    <col min="31" max="31" width="7.44140625" style="1" customWidth="1" outlineLevel="1"/>
    <col min="32" max="32" width="8" style="1" customWidth="1" outlineLevel="1"/>
    <col min="33" max="33" width="2.109375" style="1" customWidth="1"/>
    <col min="34" max="35" width="9.88671875" style="1" bestFit="1" customWidth="1"/>
    <col min="36" max="36" width="8.33203125" style="1" customWidth="1"/>
    <col min="37" max="37" width="8.33203125" style="1" customWidth="1" outlineLevel="1" collapsed="1"/>
    <col min="38" max="38" width="9.88671875" style="1" bestFit="1" customWidth="1"/>
    <col min="39" max="39" width="8.88671875" style="1" bestFit="1" customWidth="1"/>
    <col min="40" max="40" width="8.44140625" style="1" customWidth="1"/>
    <col min="41" max="41" width="8.44140625" style="1" customWidth="1" outlineLevel="1" collapsed="1"/>
    <col min="42" max="42" width="9.88671875" style="1" bestFit="1" customWidth="1"/>
    <col min="43" max="43" width="9.109375" style="1" customWidth="1"/>
    <col min="44" max="44" width="9.33203125" style="1" customWidth="1"/>
    <col min="45" max="45" width="9.33203125" style="1" customWidth="1" outlineLevel="1"/>
    <col min="46" max="46" width="8.88671875" style="1" bestFit="1" customWidth="1"/>
    <col min="47" max="47" width="9.33203125" style="1" bestFit="1" customWidth="1"/>
    <col min="48" max="48" width="9.6640625" style="1" customWidth="1"/>
    <col min="49" max="49" width="9.44140625" style="1" customWidth="1" outlineLevel="1"/>
    <col min="50" max="50" width="3" style="1" bestFit="1" customWidth="1"/>
    <col min="51" max="51" width="20.33203125" style="1" bestFit="1" customWidth="1"/>
    <col min="52" max="90" width="9.109375" style="1"/>
    <col min="91" max="98" width="9.88671875" style="1" bestFit="1" customWidth="1"/>
    <col min="99" max="16384" width="9.109375" style="1"/>
  </cols>
  <sheetData>
    <row r="1" spans="1:50" ht="14.4" thickBot="1">
      <c r="A1" s="164" t="s">
        <v>96</v>
      </c>
      <c r="B1" s="165">
        <v>45505</v>
      </c>
      <c r="C1" s="166" t="s">
        <v>327</v>
      </c>
      <c r="E1" s="33"/>
      <c r="M1" s="176"/>
      <c r="U1" s="31">
        <v>6</v>
      </c>
      <c r="V1" s="31">
        <v>6</v>
      </c>
      <c r="W1" s="31">
        <v>6</v>
      </c>
      <c r="X1" s="31">
        <v>6</v>
      </c>
      <c r="Y1" s="31">
        <v>6</v>
      </c>
      <c r="Z1" s="31">
        <v>6</v>
      </c>
      <c r="AB1" s="175" t="str">
        <f>CONCATENATE("макс-",TEXT(INDEX(C5:T293,MATCH(AB2,M5:M293,0),1),"МММ.ГГ"))</f>
        <v>макс-янв.13</v>
      </c>
      <c r="AC1" s="175" t="str">
        <f>CONCATENATE("макс-",TEXT(INDEX(C5:T293,MATCH(AC2,Q5:Q293,0),1),"МММ.ГГ"))</f>
        <v>макс-янв.13</v>
      </c>
    </row>
    <row r="2" spans="1:50" ht="14.4" thickBot="1">
      <c r="A2" s="36"/>
      <c r="B2" s="165">
        <v>45627</v>
      </c>
      <c r="C2" s="33"/>
      <c r="U2" s="238">
        <f t="shared" ref="U2:Z2" si="0">IFERROR(IFERROR(AVERAGEIFS(U$6:U$269,$C$6:$C$269,"&gt;="&amp;DATE(YEAR(VLOOKUP("прогноз",$B$6:$C$269,2,0)),MONTH(VLOOKUP("прогноз",$B$6:$C$269,2,0))-U$1,1),$C$6:$C$269,"&lt;="&amp;DATE(YEAR(VLOOKUP("прогноз",$B$6:$C$269,2,0)),MONTH(VLOOKUP("прогноз",$B$6:$C$269,2,0))-1,1),U$6:U$269,"&gt;0"),AVERAGEIFS(U$6:U$269,$C$6:$C$269,"&gt;="&amp;DATE(YEAR(VLOOKUP("бюджет",$B$6:$C$269,2,0)),MONTH(VLOOKUP("бюджет",$B$6:$C$269,2,0))-U$1,1),$C$6:$C$269,"&lt;="&amp;DATE(YEAR(VLOOKUP("бюджет",$B$6:$C$269,2,0)),MONTH(VLOOKUP("бюджет",$B$6:$C$269,2,0))-1,1),U$6:U$269,"&gt;0")),0)</f>
        <v>0</v>
      </c>
      <c r="V2" s="238">
        <f t="shared" si="0"/>
        <v>0</v>
      </c>
      <c r="W2" s="238">
        <f t="shared" si="0"/>
        <v>0</v>
      </c>
      <c r="X2" s="238">
        <f t="shared" si="0"/>
        <v>0</v>
      </c>
      <c r="Y2" s="238">
        <f t="shared" si="0"/>
        <v>0</v>
      </c>
      <c r="Z2" s="238">
        <f t="shared" si="0"/>
        <v>0</v>
      </c>
      <c r="AB2" s="186">
        <f>IF($AY$297="ССЛ",5,MAX($M$6:$M$293))</f>
        <v>0</v>
      </c>
      <c r="AC2" s="186">
        <f>IF($AY$297="ССЛ",6,MAX($Q$6:$Q$293))</f>
        <v>0</v>
      </c>
      <c r="AD2" s="47"/>
      <c r="AE2" s="46">
        <v>1</v>
      </c>
      <c r="AF2" s="46">
        <v>1</v>
      </c>
      <c r="AI2" s="238">
        <f>$U2</f>
        <v>0</v>
      </c>
      <c r="AJ2" s="238">
        <f>$V2</f>
        <v>0</v>
      </c>
      <c r="AK2" s="238">
        <f>$W$2</f>
        <v>0</v>
      </c>
      <c r="AM2" s="238">
        <f>$X2</f>
        <v>0</v>
      </c>
      <c r="AN2" s="238">
        <f>$Y2</f>
        <v>0</v>
      </c>
      <c r="AO2" s="238">
        <f>$Z2</f>
        <v>0</v>
      </c>
      <c r="AQ2" s="238">
        <f>$U2</f>
        <v>0</v>
      </c>
      <c r="AR2" s="238">
        <f>$V2</f>
        <v>0</v>
      </c>
      <c r="AS2" s="238">
        <f>$W$2</f>
        <v>0</v>
      </c>
      <c r="AU2" s="238">
        <f>$X2</f>
        <v>0</v>
      </c>
      <c r="AV2" s="238">
        <f>$Y2</f>
        <v>0</v>
      </c>
      <c r="AW2" s="238">
        <f>$Z2</f>
        <v>0</v>
      </c>
    </row>
    <row r="3" spans="1:50">
      <c r="A3" s="37"/>
      <c r="C3" s="33"/>
      <c r="E3" s="239" t="s">
        <v>48</v>
      </c>
      <c r="F3" s="239" t="s">
        <v>48</v>
      </c>
      <c r="G3" s="239" t="s">
        <v>48</v>
      </c>
      <c r="H3" s="239" t="s">
        <v>48</v>
      </c>
      <c r="I3" s="11" t="s">
        <v>47</v>
      </c>
      <c r="J3" s="11" t="s">
        <v>47</v>
      </c>
      <c r="K3" s="11" t="s">
        <v>47</v>
      </c>
      <c r="L3" s="11" t="s">
        <v>47</v>
      </c>
      <c r="M3" s="241" t="s">
        <v>48</v>
      </c>
      <c r="N3" s="241" t="s">
        <v>48</v>
      </c>
      <c r="O3" s="241" t="s">
        <v>48</v>
      </c>
      <c r="P3" s="241" t="s">
        <v>48</v>
      </c>
      <c r="Q3" s="12" t="s">
        <v>47</v>
      </c>
      <c r="R3" s="12" t="s">
        <v>47</v>
      </c>
      <c r="S3" s="12" t="s">
        <v>47</v>
      </c>
      <c r="T3" s="12" t="s">
        <v>47</v>
      </c>
      <c r="U3" s="239" t="s">
        <v>48</v>
      </c>
      <c r="V3" s="239" t="s">
        <v>48</v>
      </c>
      <c r="W3" s="239" t="s">
        <v>48</v>
      </c>
      <c r="X3" s="11" t="s">
        <v>47</v>
      </c>
      <c r="Y3" s="11" t="s">
        <v>47</v>
      </c>
      <c r="Z3" s="11" t="s">
        <v>47</v>
      </c>
      <c r="AB3" s="239" t="s">
        <v>48</v>
      </c>
      <c r="AC3" s="11" t="s">
        <v>47</v>
      </c>
      <c r="AE3" s="239" t="s">
        <v>48</v>
      </c>
      <c r="AF3" s="11" t="s">
        <v>47</v>
      </c>
      <c r="AH3" s="239" t="s">
        <v>48</v>
      </c>
      <c r="AI3" s="239" t="s">
        <v>48</v>
      </c>
      <c r="AJ3" s="239" t="s">
        <v>48</v>
      </c>
      <c r="AK3" s="239" t="s">
        <v>48</v>
      </c>
      <c r="AL3" s="11" t="s">
        <v>47</v>
      </c>
      <c r="AM3" s="11" t="s">
        <v>47</v>
      </c>
      <c r="AN3" s="11" t="s">
        <v>47</v>
      </c>
      <c r="AO3" s="11" t="s">
        <v>47</v>
      </c>
      <c r="AP3" s="239" t="s">
        <v>48</v>
      </c>
      <c r="AQ3" s="239" t="s">
        <v>48</v>
      </c>
      <c r="AR3" s="239" t="s">
        <v>48</v>
      </c>
      <c r="AS3" s="239" t="s">
        <v>48</v>
      </c>
      <c r="AT3" s="11" t="s">
        <v>47</v>
      </c>
      <c r="AU3" s="11" t="s">
        <v>47</v>
      </c>
      <c r="AV3" s="11" t="s">
        <v>47</v>
      </c>
      <c r="AW3" s="11" t="s">
        <v>47</v>
      </c>
    </row>
    <row r="4" spans="1:50" s="163" customFormat="1" ht="27.6">
      <c r="A4" s="160"/>
      <c r="B4" s="160"/>
      <c r="C4" s="160"/>
      <c r="D4" s="160"/>
      <c r="E4" s="161" t="s">
        <v>6</v>
      </c>
      <c r="F4" s="161" t="s">
        <v>6</v>
      </c>
      <c r="G4" s="161" t="s">
        <v>6</v>
      </c>
      <c r="H4" s="161" t="s">
        <v>6</v>
      </c>
      <c r="I4" s="161" t="s">
        <v>6</v>
      </c>
      <c r="J4" s="161" t="s">
        <v>6</v>
      </c>
      <c r="K4" s="161" t="s">
        <v>6</v>
      </c>
      <c r="L4" s="161" t="s">
        <v>6</v>
      </c>
      <c r="M4" s="161" t="s">
        <v>7</v>
      </c>
      <c r="N4" s="161" t="s">
        <v>7</v>
      </c>
      <c r="O4" s="161" t="s">
        <v>7</v>
      </c>
      <c r="P4" s="161" t="s">
        <v>7</v>
      </c>
      <c r="Q4" s="161" t="s">
        <v>7</v>
      </c>
      <c r="R4" s="161" t="s">
        <v>7</v>
      </c>
      <c r="S4" s="161" t="s">
        <v>7</v>
      </c>
      <c r="T4" s="161" t="s">
        <v>7</v>
      </c>
      <c r="U4" s="161" t="s">
        <v>10</v>
      </c>
      <c r="V4" s="161" t="s">
        <v>10</v>
      </c>
      <c r="W4" s="161" t="s">
        <v>10</v>
      </c>
      <c r="X4" s="161" t="s">
        <v>10</v>
      </c>
      <c r="Y4" s="161" t="s">
        <v>10</v>
      </c>
      <c r="Z4" s="161" t="s">
        <v>10</v>
      </c>
      <c r="AA4" s="160"/>
      <c r="AB4" s="276" t="s">
        <v>326</v>
      </c>
      <c r="AC4" s="276"/>
      <c r="AD4" s="160"/>
      <c r="AE4" s="160"/>
      <c r="AF4" s="160"/>
      <c r="AG4" s="160"/>
      <c r="AH4" s="161" t="s">
        <v>53</v>
      </c>
      <c r="AI4" s="161" t="s">
        <v>53</v>
      </c>
      <c r="AJ4" s="161" t="s">
        <v>53</v>
      </c>
      <c r="AK4" s="161" t="s">
        <v>53</v>
      </c>
      <c r="AL4" s="161" t="s">
        <v>53</v>
      </c>
      <c r="AM4" s="161" t="s">
        <v>53</v>
      </c>
      <c r="AN4" s="161" t="s">
        <v>53</v>
      </c>
      <c r="AO4" s="161" t="s">
        <v>53</v>
      </c>
      <c r="AP4" s="161" t="s">
        <v>11</v>
      </c>
      <c r="AQ4" s="161" t="s">
        <v>11</v>
      </c>
      <c r="AR4" s="161" t="s">
        <v>11</v>
      </c>
      <c r="AS4" s="161" t="s">
        <v>11</v>
      </c>
      <c r="AT4" s="161" t="s">
        <v>11</v>
      </c>
      <c r="AU4" s="161" t="s">
        <v>11</v>
      </c>
      <c r="AV4" s="161" t="s">
        <v>11</v>
      </c>
      <c r="AW4" s="161" t="s">
        <v>11</v>
      </c>
      <c r="AX4" s="162"/>
    </row>
    <row r="5" spans="1:50" ht="41.4">
      <c r="A5" s="29" t="s">
        <v>43</v>
      </c>
      <c r="B5" s="29" t="s">
        <v>5</v>
      </c>
      <c r="C5" s="29" t="s">
        <v>2</v>
      </c>
      <c r="D5" s="29" t="s">
        <v>1</v>
      </c>
      <c r="E5" s="240" t="s">
        <v>46</v>
      </c>
      <c r="F5" s="240" t="s">
        <v>45</v>
      </c>
      <c r="G5" s="240" t="s">
        <v>44</v>
      </c>
      <c r="H5" s="240" t="s">
        <v>55</v>
      </c>
      <c r="I5" s="19" t="s">
        <v>0</v>
      </c>
      <c r="J5" s="19" t="s">
        <v>62</v>
      </c>
      <c r="K5" s="19" t="s">
        <v>61</v>
      </c>
      <c r="L5" s="19" t="s">
        <v>54</v>
      </c>
      <c r="M5" s="242" t="s">
        <v>46</v>
      </c>
      <c r="N5" s="243" t="s">
        <v>45</v>
      </c>
      <c r="O5" s="243" t="s">
        <v>44</v>
      </c>
      <c r="P5" s="243" t="s">
        <v>55</v>
      </c>
      <c r="Q5" s="157" t="s">
        <v>0</v>
      </c>
      <c r="R5" s="20" t="s">
        <v>62</v>
      </c>
      <c r="S5" s="20" t="s">
        <v>61</v>
      </c>
      <c r="T5" s="20" t="s">
        <v>54</v>
      </c>
      <c r="U5" s="240" t="s">
        <v>131</v>
      </c>
      <c r="V5" s="240" t="s">
        <v>4</v>
      </c>
      <c r="W5" s="240" t="s">
        <v>56</v>
      </c>
      <c r="X5" s="19" t="s">
        <v>131</v>
      </c>
      <c r="Y5" s="19" t="s">
        <v>4</v>
      </c>
      <c r="Z5" s="19" t="s">
        <v>56</v>
      </c>
      <c r="AA5" s="21"/>
      <c r="AB5" s="240" t="s">
        <v>12</v>
      </c>
      <c r="AC5" s="19" t="s">
        <v>12</v>
      </c>
      <c r="AD5" s="21"/>
      <c r="AE5" s="240" t="s">
        <v>67</v>
      </c>
      <c r="AF5" s="19" t="s">
        <v>67</v>
      </c>
      <c r="AG5" s="21"/>
      <c r="AH5" s="22" t="s">
        <v>46</v>
      </c>
      <c r="AI5" s="22" t="s">
        <v>45</v>
      </c>
      <c r="AJ5" s="22" t="s">
        <v>44</v>
      </c>
      <c r="AK5" s="22" t="s">
        <v>55</v>
      </c>
      <c r="AL5" s="22" t="s">
        <v>0</v>
      </c>
      <c r="AM5" s="22" t="s">
        <v>62</v>
      </c>
      <c r="AN5" s="22" t="s">
        <v>61</v>
      </c>
      <c r="AO5" s="22" t="s">
        <v>54</v>
      </c>
      <c r="AP5" s="23" t="s">
        <v>50</v>
      </c>
      <c r="AQ5" s="23" t="s">
        <v>51</v>
      </c>
      <c r="AR5" s="23" t="s">
        <v>52</v>
      </c>
      <c r="AS5" s="23" t="s">
        <v>59</v>
      </c>
      <c r="AT5" s="23" t="s">
        <v>49</v>
      </c>
      <c r="AU5" s="23" t="s">
        <v>65</v>
      </c>
      <c r="AV5" s="23" t="s">
        <v>66</v>
      </c>
      <c r="AW5" s="6" t="s">
        <v>60</v>
      </c>
      <c r="AX5" s="5"/>
    </row>
    <row r="6" spans="1:50" ht="12.75" customHeight="1">
      <c r="A6" s="8" t="str">
        <f>IF(C6=Форма!$B$7*1,"1 месяц",IF(C6&gt;Форма!$B$7,(LEFT(#REF!,SEARCH(" ",#REF!,1)-1)+1)&amp;" месяц",""))</f>
        <v/>
      </c>
      <c r="B6" s="32" t="str">
        <f>IF(SUM($E$6:$L6)=0,"-",IF(SUM($E6:$L6)&gt;0,IF(AND($C6&gt;=$B$1,$C6&lt;=$B$2)*1=1,$A$1,"факт"),"прогноз"))</f>
        <v>-</v>
      </c>
      <c r="C6" s="33">
        <v>41275</v>
      </c>
      <c r="D6" s="34">
        <f>VLOOKUP($C6,'F1'!$A:$B,2,0)</f>
        <v>17</v>
      </c>
      <c r="E6" s="14"/>
      <c r="F6" s="14"/>
      <c r="G6" s="14"/>
      <c r="H6" s="14"/>
      <c r="I6" s="14"/>
      <c r="J6" s="14"/>
      <c r="K6" s="14"/>
      <c r="L6" s="14"/>
      <c r="M6" s="187">
        <f t="shared" ref="M6:M7" si="1">E6/$D6</f>
        <v>0</v>
      </c>
      <c r="N6" s="15">
        <f t="shared" ref="N6:N7" si="2">F6/$D6</f>
        <v>0</v>
      </c>
      <c r="O6" s="15">
        <f t="shared" ref="O6:O7" si="3">G6/$D6</f>
        <v>0</v>
      </c>
      <c r="P6" s="15">
        <f t="shared" ref="P6:P36" si="4">H6/$D6</f>
        <v>0</v>
      </c>
      <c r="Q6" s="187">
        <f t="shared" ref="Q6:Q7" si="5">I6/$D6</f>
        <v>0</v>
      </c>
      <c r="R6" s="15">
        <f t="shared" ref="R6:R7" si="6">J6/$D6</f>
        <v>0</v>
      </c>
      <c r="S6" s="15">
        <f t="shared" ref="S6:S7" si="7">K6/$D6</f>
        <v>0</v>
      </c>
      <c r="T6" s="15">
        <f t="shared" ref="T6:T36" si="8">L6/$D6</f>
        <v>0</v>
      </c>
      <c r="U6" s="9">
        <f>IFERROR(N6/M6,)</f>
        <v>0</v>
      </c>
      <c r="V6" s="9">
        <f t="shared" ref="V6" si="9">IFERROR(O6/M6,)</f>
        <v>0</v>
      </c>
      <c r="W6" s="28">
        <f t="shared" ref="W6" si="10">IFERROR(P6/M6,)</f>
        <v>0</v>
      </c>
      <c r="X6" s="9">
        <f>IFERROR(R6/Q6,)</f>
        <v>0</v>
      </c>
      <c r="Y6" s="9">
        <f t="shared" ref="Y6" si="11">IFERROR(S6/Q6,)</f>
        <v>0</v>
      </c>
      <c r="Z6" s="28">
        <f t="shared" ref="Z6" si="12">IFERROR(T6/Q6,)</f>
        <v>0</v>
      </c>
      <c r="AA6" s="8"/>
      <c r="AB6" s="154">
        <f>IF(OR($M6="",$M6=0),0,IF(AB$2&lt;10,VLOOKUP(TEXT($C6,"МММ"),'Расчет нагрузки'!$L$2:$Q$13,AB$2,0),$D6*AB$2))</f>
        <v>0</v>
      </c>
      <c r="AC6" s="154">
        <f>IF(OR($Q6="",$Q6=0),0,IF(AC$2&lt;10,VLOOKUP(TEXT($C6,"МММ"),'Расчет нагрузки'!$L$2:$Q$13,AC$2,0),$D6*AC$2))</f>
        <v>0</v>
      </c>
      <c r="AD6" s="8"/>
      <c r="AE6" s="69">
        <v>1</v>
      </c>
      <c r="AF6" s="69">
        <v>1</v>
      </c>
      <c r="AG6" s="8"/>
      <c r="AH6" s="13">
        <f>E6</f>
        <v>0</v>
      </c>
      <c r="AI6" s="13">
        <f t="shared" ref="AI6:AI10" si="13">F6</f>
        <v>0</v>
      </c>
      <c r="AJ6" s="13">
        <f t="shared" ref="AJ6:AJ10" si="14">G6</f>
        <v>0</v>
      </c>
      <c r="AK6" s="13">
        <f t="shared" ref="AK6:AK10" si="15">H6</f>
        <v>0</v>
      </c>
      <c r="AL6" s="13">
        <f t="shared" ref="AL6:AL10" si="16">I6</f>
        <v>0</v>
      </c>
      <c r="AM6" s="13">
        <f t="shared" ref="AM6:AM10" si="17">J6</f>
        <v>0</v>
      </c>
      <c r="AN6" s="13">
        <f t="shared" ref="AN6:AN10" si="18">K6</f>
        <v>0</v>
      </c>
      <c r="AO6" s="13">
        <f t="shared" ref="AO6:AO10" si="19">L6</f>
        <v>0</v>
      </c>
      <c r="AP6" s="13">
        <f t="shared" ref="AP6:AP46" si="20">E6</f>
        <v>0</v>
      </c>
      <c r="AQ6" s="13">
        <f t="shared" ref="AQ6:AQ46" si="21">F6</f>
        <v>0</v>
      </c>
      <c r="AR6" s="13">
        <f t="shared" ref="AR6:AR46" si="22">G6</f>
        <v>0</v>
      </c>
      <c r="AS6" s="13">
        <f t="shared" ref="AS6:AS46" si="23">H6</f>
        <v>0</v>
      </c>
      <c r="AT6" s="13">
        <f t="shared" ref="AT6:AT46" si="24">I6</f>
        <v>0</v>
      </c>
      <c r="AU6" s="13">
        <f t="shared" ref="AU6:AU46" si="25">J6</f>
        <v>0</v>
      </c>
      <c r="AV6" s="13">
        <f t="shared" ref="AV6:AV46" si="26">K6</f>
        <v>0</v>
      </c>
      <c r="AW6" s="13">
        <f t="shared" ref="AW6:AW46" si="27">L6</f>
        <v>0</v>
      </c>
      <c r="AX6" s="3"/>
    </row>
    <row r="7" spans="1:50" ht="12.75" customHeight="1">
      <c r="A7" s="8" t="str">
        <f>IF(C7=Форма!$B$7*1,"1 месяц",IF(C7&gt;Форма!$B$7,(LEFT(A6,SEARCH(" ",A6,1)-1)+1)&amp;" месяц",""))</f>
        <v/>
      </c>
      <c r="B7" s="32" t="str">
        <f>IF(SUM($E$6:$L7)=0,"-",IF(SUM($E7:$L7)&gt;0,IF(AND($C7&gt;=$B$1,$C7&lt;=$B$2)*1=1,$A$1,"факт"),"прогноз"))</f>
        <v>-</v>
      </c>
      <c r="C7" s="33">
        <v>41306</v>
      </c>
      <c r="D7" s="34">
        <f>VLOOKUP($C7,'F1'!$A:$B,2,0)</f>
        <v>20</v>
      </c>
      <c r="E7" s="14"/>
      <c r="F7" s="14"/>
      <c r="G7" s="14"/>
      <c r="H7" s="14"/>
      <c r="I7" s="14"/>
      <c r="J7" s="14"/>
      <c r="K7" s="14"/>
      <c r="L7" s="14"/>
      <c r="M7" s="187">
        <f t="shared" si="1"/>
        <v>0</v>
      </c>
      <c r="N7" s="15">
        <f t="shared" si="2"/>
        <v>0</v>
      </c>
      <c r="O7" s="15">
        <f t="shared" si="3"/>
        <v>0</v>
      </c>
      <c r="P7" s="15">
        <f t="shared" si="4"/>
        <v>0</v>
      </c>
      <c r="Q7" s="187">
        <f t="shared" si="5"/>
        <v>0</v>
      </c>
      <c r="R7" s="15">
        <f t="shared" si="6"/>
        <v>0</v>
      </c>
      <c r="S7" s="15">
        <f t="shared" si="7"/>
        <v>0</v>
      </c>
      <c r="T7" s="15">
        <f t="shared" si="8"/>
        <v>0</v>
      </c>
      <c r="U7" s="9">
        <f t="shared" ref="U7:U57" si="28">IFERROR(N7/M7,)</f>
        <v>0</v>
      </c>
      <c r="V7" s="9">
        <f t="shared" ref="V7:V57" si="29">IFERROR(O7/M7,)</f>
        <v>0</v>
      </c>
      <c r="W7" s="28">
        <f t="shared" ref="W7:W57" si="30">IFERROR(P7/M7,)</f>
        <v>0</v>
      </c>
      <c r="X7" s="9">
        <f t="shared" ref="X7:X57" si="31">IFERROR(R7/Q7,)</f>
        <v>0</v>
      </c>
      <c r="Y7" s="9">
        <f t="shared" ref="Y7:Y57" si="32">IFERROR(S7/Q7,)</f>
        <v>0</v>
      </c>
      <c r="Z7" s="28">
        <f t="shared" ref="Z7:Z57" si="33">IFERROR(T7/Q7,)</f>
        <v>0</v>
      </c>
      <c r="AA7" s="8"/>
      <c r="AB7" s="154">
        <f>IF(OR($M7="",$M7=0),0,IF(AB$2&lt;10,VLOOKUP(TEXT($C7,"МММ"),'Расчет нагрузки'!$L$2:$Q$13,AB$2,0),$D7*AB$2))</f>
        <v>0</v>
      </c>
      <c r="AC7" s="154">
        <f>IF(OR($Q7="",$Q7=0),0,IF(AC$2&lt;10,VLOOKUP(TEXT($C7,"МММ"),'Расчет нагрузки'!$L$2:$Q$13,AC$2,0),$D7*AC$2))</f>
        <v>0</v>
      </c>
      <c r="AD7" s="8"/>
      <c r="AE7" s="69">
        <v>1</v>
      </c>
      <c r="AF7" s="69">
        <v>1</v>
      </c>
      <c r="AG7" s="8"/>
      <c r="AH7" s="13">
        <f t="shared" ref="AH7:AH10" si="34">E7</f>
        <v>0</v>
      </c>
      <c r="AI7" s="13">
        <f t="shared" si="13"/>
        <v>0</v>
      </c>
      <c r="AJ7" s="13">
        <f t="shared" si="14"/>
        <v>0</v>
      </c>
      <c r="AK7" s="13">
        <f t="shared" si="15"/>
        <v>0</v>
      </c>
      <c r="AL7" s="13">
        <f t="shared" si="16"/>
        <v>0</v>
      </c>
      <c r="AM7" s="13">
        <f t="shared" si="17"/>
        <v>0</v>
      </c>
      <c r="AN7" s="13">
        <f t="shared" si="18"/>
        <v>0</v>
      </c>
      <c r="AO7" s="13">
        <f t="shared" si="19"/>
        <v>0</v>
      </c>
      <c r="AP7" s="13">
        <f t="shared" si="20"/>
        <v>0</v>
      </c>
      <c r="AQ7" s="13">
        <f t="shared" si="21"/>
        <v>0</v>
      </c>
      <c r="AR7" s="13">
        <f t="shared" si="22"/>
        <v>0</v>
      </c>
      <c r="AS7" s="13">
        <f t="shared" si="23"/>
        <v>0</v>
      </c>
      <c r="AT7" s="13">
        <f t="shared" si="24"/>
        <v>0</v>
      </c>
      <c r="AU7" s="13">
        <f t="shared" si="25"/>
        <v>0</v>
      </c>
      <c r="AV7" s="13">
        <f t="shared" si="26"/>
        <v>0</v>
      </c>
      <c r="AW7" s="13">
        <f t="shared" si="27"/>
        <v>0</v>
      </c>
      <c r="AX7" s="3"/>
    </row>
    <row r="8" spans="1:50" ht="12.75" customHeight="1" collapsed="1">
      <c r="A8" s="8" t="str">
        <f>IF(C8=Форма!$B$7*1,"1 месяц",IF(C8&gt;Форма!$B$7,(LEFT(A7,SEARCH(" ",A7,1)-1)+1)&amp;" месяц",""))</f>
        <v/>
      </c>
      <c r="B8" s="32" t="str">
        <f>IF(SUM($E$6:$L8)=0,"-",IF(SUM($E8:$L8)&gt;0,IF(AND($C8&gt;=$B$1,$C8&lt;=$B$2)*1=1,$A$1,"факт"),"прогноз"))</f>
        <v>-</v>
      </c>
      <c r="C8" s="33">
        <v>41334</v>
      </c>
      <c r="D8" s="34">
        <f>VLOOKUP($C8,'F1'!$A:$B,2,0)</f>
        <v>20</v>
      </c>
      <c r="E8" s="14"/>
      <c r="F8" s="14"/>
      <c r="G8" s="14"/>
      <c r="H8" s="14"/>
      <c r="I8" s="14"/>
      <c r="J8" s="14"/>
      <c r="K8" s="14"/>
      <c r="L8" s="14"/>
      <c r="M8" s="187">
        <f t="shared" ref="M8:M35" si="35">E8/$D8</f>
        <v>0</v>
      </c>
      <c r="N8" s="15">
        <f t="shared" ref="N8:N36" si="36">F8/$D8</f>
        <v>0</v>
      </c>
      <c r="O8" s="15">
        <f t="shared" ref="O8:O36" si="37">G8/$D8</f>
        <v>0</v>
      </c>
      <c r="P8" s="15">
        <f t="shared" si="4"/>
        <v>0</v>
      </c>
      <c r="Q8" s="187">
        <f t="shared" ref="Q8:Q36" si="38">I8/$D8</f>
        <v>0</v>
      </c>
      <c r="R8" s="15">
        <f t="shared" ref="R8:R36" si="39">J8/$D8</f>
        <v>0</v>
      </c>
      <c r="S8" s="15">
        <f t="shared" ref="S8:S36" si="40">K8/$D8</f>
        <v>0</v>
      </c>
      <c r="T8" s="15">
        <f t="shared" si="8"/>
        <v>0</v>
      </c>
      <c r="U8" s="9">
        <f t="shared" si="28"/>
        <v>0</v>
      </c>
      <c r="V8" s="9">
        <f t="shared" si="29"/>
        <v>0</v>
      </c>
      <c r="W8" s="28">
        <f t="shared" si="30"/>
        <v>0</v>
      </c>
      <c r="X8" s="9">
        <f t="shared" si="31"/>
        <v>0</v>
      </c>
      <c r="Y8" s="9">
        <f t="shared" si="32"/>
        <v>0</v>
      </c>
      <c r="Z8" s="28">
        <f t="shared" si="33"/>
        <v>0</v>
      </c>
      <c r="AA8" s="8"/>
      <c r="AB8" s="154">
        <f>IF(OR($M8="",$M8=0),0,IF(AB$2&lt;10,VLOOKUP(TEXT($C8,"МММ"),'Расчет нагрузки'!$L$2:$Q$13,AB$2,0),$D8*AB$2))</f>
        <v>0</v>
      </c>
      <c r="AC8" s="154">
        <f>IF(OR($Q8="",$Q8=0),0,IF(AC$2&lt;10,VLOOKUP(TEXT($C8,"МММ"),'Расчет нагрузки'!$L$2:$Q$13,AC$2,0),$D8*AC$2))</f>
        <v>0</v>
      </c>
      <c r="AD8" s="8"/>
      <c r="AE8" s="69">
        <v>1</v>
      </c>
      <c r="AF8" s="69">
        <v>1</v>
      </c>
      <c r="AG8" s="8"/>
      <c r="AH8" s="13">
        <f t="shared" si="34"/>
        <v>0</v>
      </c>
      <c r="AI8" s="13">
        <f t="shared" si="13"/>
        <v>0</v>
      </c>
      <c r="AJ8" s="13">
        <f t="shared" si="14"/>
        <v>0</v>
      </c>
      <c r="AK8" s="13">
        <f t="shared" si="15"/>
        <v>0</v>
      </c>
      <c r="AL8" s="13">
        <f t="shared" si="16"/>
        <v>0</v>
      </c>
      <c r="AM8" s="13">
        <f t="shared" si="17"/>
        <v>0</v>
      </c>
      <c r="AN8" s="13">
        <f t="shared" si="18"/>
        <v>0</v>
      </c>
      <c r="AO8" s="13">
        <f t="shared" si="19"/>
        <v>0</v>
      </c>
      <c r="AP8" s="13">
        <f t="shared" si="20"/>
        <v>0</v>
      </c>
      <c r="AQ8" s="13">
        <f t="shared" si="21"/>
        <v>0</v>
      </c>
      <c r="AR8" s="13">
        <f t="shared" si="22"/>
        <v>0</v>
      </c>
      <c r="AS8" s="13">
        <f t="shared" si="23"/>
        <v>0</v>
      </c>
      <c r="AT8" s="13">
        <f t="shared" si="24"/>
        <v>0</v>
      </c>
      <c r="AU8" s="13">
        <f t="shared" si="25"/>
        <v>0</v>
      </c>
      <c r="AV8" s="13">
        <f t="shared" si="26"/>
        <v>0</v>
      </c>
      <c r="AW8" s="13">
        <f t="shared" si="27"/>
        <v>0</v>
      </c>
      <c r="AX8" s="3"/>
    </row>
    <row r="9" spans="1:50" ht="12.75" customHeight="1">
      <c r="A9" s="8" t="str">
        <f>IF(C9=Форма!$B$7*1,"1 месяц",IF(C9&gt;Форма!$B$7,(LEFT(A8,SEARCH(" ",A8,1)-1)+1)&amp;" месяц",""))</f>
        <v/>
      </c>
      <c r="B9" s="32" t="str">
        <f>IF(SUM($E$6:$L9)=0,"-",IF(SUM($E9:$L9)&gt;0,IF(AND($C9&gt;=$B$1,$C9&lt;=$B$2)*1=1,$A$1,"факт"),"прогноз"))</f>
        <v>-</v>
      </c>
      <c r="C9" s="33">
        <v>41365</v>
      </c>
      <c r="D9" s="34">
        <f>VLOOKUP($C9,'F1'!$A:$B,2,0)</f>
        <v>22</v>
      </c>
      <c r="E9" s="14"/>
      <c r="F9" s="14"/>
      <c r="G9" s="14"/>
      <c r="H9" s="14"/>
      <c r="I9" s="14"/>
      <c r="J9" s="14"/>
      <c r="K9" s="14"/>
      <c r="L9" s="14"/>
      <c r="M9" s="187">
        <f t="shared" si="35"/>
        <v>0</v>
      </c>
      <c r="N9" s="15">
        <f t="shared" si="36"/>
        <v>0</v>
      </c>
      <c r="O9" s="15">
        <f t="shared" si="37"/>
        <v>0</v>
      </c>
      <c r="P9" s="15">
        <f t="shared" si="4"/>
        <v>0</v>
      </c>
      <c r="Q9" s="187">
        <f t="shared" si="38"/>
        <v>0</v>
      </c>
      <c r="R9" s="15">
        <f t="shared" si="39"/>
        <v>0</v>
      </c>
      <c r="S9" s="15">
        <f t="shared" si="40"/>
        <v>0</v>
      </c>
      <c r="T9" s="15">
        <f t="shared" si="8"/>
        <v>0</v>
      </c>
      <c r="U9" s="9">
        <f t="shared" si="28"/>
        <v>0</v>
      </c>
      <c r="V9" s="9">
        <f t="shared" si="29"/>
        <v>0</v>
      </c>
      <c r="W9" s="28">
        <f t="shared" si="30"/>
        <v>0</v>
      </c>
      <c r="X9" s="9">
        <f t="shared" si="31"/>
        <v>0</v>
      </c>
      <c r="Y9" s="9">
        <f t="shared" si="32"/>
        <v>0</v>
      </c>
      <c r="Z9" s="28">
        <f t="shared" si="33"/>
        <v>0</v>
      </c>
      <c r="AA9" s="8"/>
      <c r="AB9" s="154">
        <f>IF(OR($M9="",$M9=0),0,IF(AB$2&lt;10,VLOOKUP(TEXT($C9,"МММ"),'Расчет нагрузки'!$L$2:$Q$13,AB$2,0),$D9*AB$2))</f>
        <v>0</v>
      </c>
      <c r="AC9" s="154">
        <f>IF(OR($Q9="",$Q9=0),0,IF(AC$2&lt;10,VLOOKUP(TEXT($C9,"МММ"),'Расчет нагрузки'!$L$2:$Q$13,AC$2,0),$D9*AC$2))</f>
        <v>0</v>
      </c>
      <c r="AD9" s="8"/>
      <c r="AE9" s="69">
        <v>1</v>
      </c>
      <c r="AF9" s="69">
        <v>1</v>
      </c>
      <c r="AG9" s="8"/>
      <c r="AH9" s="13">
        <f t="shared" si="34"/>
        <v>0</v>
      </c>
      <c r="AI9" s="13">
        <f t="shared" si="13"/>
        <v>0</v>
      </c>
      <c r="AJ9" s="13">
        <f t="shared" si="14"/>
        <v>0</v>
      </c>
      <c r="AK9" s="13">
        <f t="shared" si="15"/>
        <v>0</v>
      </c>
      <c r="AL9" s="13">
        <f t="shared" si="16"/>
        <v>0</v>
      </c>
      <c r="AM9" s="13">
        <f t="shared" si="17"/>
        <v>0</v>
      </c>
      <c r="AN9" s="13">
        <f t="shared" si="18"/>
        <v>0</v>
      </c>
      <c r="AO9" s="13">
        <f t="shared" si="19"/>
        <v>0</v>
      </c>
      <c r="AP9" s="13">
        <f t="shared" si="20"/>
        <v>0</v>
      </c>
      <c r="AQ9" s="13">
        <f t="shared" si="21"/>
        <v>0</v>
      </c>
      <c r="AR9" s="13">
        <f t="shared" si="22"/>
        <v>0</v>
      </c>
      <c r="AS9" s="13">
        <f t="shared" si="23"/>
        <v>0</v>
      </c>
      <c r="AT9" s="13">
        <f t="shared" si="24"/>
        <v>0</v>
      </c>
      <c r="AU9" s="13">
        <f t="shared" si="25"/>
        <v>0</v>
      </c>
      <c r="AV9" s="13">
        <f t="shared" si="26"/>
        <v>0</v>
      </c>
      <c r="AW9" s="13">
        <f t="shared" si="27"/>
        <v>0</v>
      </c>
      <c r="AX9" s="3"/>
    </row>
    <row r="10" spans="1:50" ht="12.75" customHeight="1">
      <c r="A10" s="8" t="str">
        <f>IF(C10=Форма!$B$7*1,"1 месяц",IF(C10&gt;Форма!$B$7,(LEFT(A9,SEARCH(" ",A9,1)-1)+1)&amp;" месяц",""))</f>
        <v/>
      </c>
      <c r="B10" s="32" t="str">
        <f>IF(SUM($E$6:$L10)=0,"-",IF(SUM($E10:$L10)&gt;0,IF(AND($C10&gt;=$B$1,$C10&lt;=$B$2)*1=1,$A$1,"факт"),"прогноз"))</f>
        <v>-</v>
      </c>
      <c r="C10" s="33">
        <v>41395</v>
      </c>
      <c r="D10" s="34">
        <f>VLOOKUP($C10,'F1'!$A:$B,2,0)</f>
        <v>18</v>
      </c>
      <c r="E10" s="14"/>
      <c r="F10" s="14"/>
      <c r="G10" s="14"/>
      <c r="H10" s="14"/>
      <c r="I10" s="14"/>
      <c r="J10" s="14"/>
      <c r="K10" s="14"/>
      <c r="L10" s="14"/>
      <c r="M10" s="187">
        <f t="shared" si="35"/>
        <v>0</v>
      </c>
      <c r="N10" s="15">
        <f t="shared" si="36"/>
        <v>0</v>
      </c>
      <c r="O10" s="15">
        <f t="shared" si="37"/>
        <v>0</v>
      </c>
      <c r="P10" s="15">
        <f t="shared" si="4"/>
        <v>0</v>
      </c>
      <c r="Q10" s="187">
        <f t="shared" si="38"/>
        <v>0</v>
      </c>
      <c r="R10" s="15">
        <f t="shared" si="39"/>
        <v>0</v>
      </c>
      <c r="S10" s="15">
        <f t="shared" si="40"/>
        <v>0</v>
      </c>
      <c r="T10" s="15">
        <f t="shared" si="8"/>
        <v>0</v>
      </c>
      <c r="U10" s="9">
        <f t="shared" si="28"/>
        <v>0</v>
      </c>
      <c r="V10" s="9">
        <f t="shared" si="29"/>
        <v>0</v>
      </c>
      <c r="W10" s="28">
        <f t="shared" si="30"/>
        <v>0</v>
      </c>
      <c r="X10" s="9">
        <f t="shared" si="31"/>
        <v>0</v>
      </c>
      <c r="Y10" s="9">
        <f t="shared" si="32"/>
        <v>0</v>
      </c>
      <c r="Z10" s="28">
        <f t="shared" si="33"/>
        <v>0</v>
      </c>
      <c r="AA10" s="8"/>
      <c r="AB10" s="154">
        <f>IF(OR($M10="",$M10=0),0,IF(AB$2&lt;10,VLOOKUP(TEXT($C10,"МММ"),'Расчет нагрузки'!$L$2:$Q$13,AB$2,0),$D10*AB$2))</f>
        <v>0</v>
      </c>
      <c r="AC10" s="154">
        <f>IF(OR($Q10="",$Q10=0),0,IF(AC$2&lt;10,VLOOKUP(TEXT($C10,"МММ"),'Расчет нагрузки'!$L$2:$Q$13,AC$2,0),$D10*AC$2))</f>
        <v>0</v>
      </c>
      <c r="AD10" s="8"/>
      <c r="AE10" s="69">
        <v>1</v>
      </c>
      <c r="AF10" s="69">
        <v>1</v>
      </c>
      <c r="AG10" s="8"/>
      <c r="AH10" s="13">
        <f t="shared" si="34"/>
        <v>0</v>
      </c>
      <c r="AI10" s="13">
        <f t="shared" si="13"/>
        <v>0</v>
      </c>
      <c r="AJ10" s="13">
        <f t="shared" si="14"/>
        <v>0</v>
      </c>
      <c r="AK10" s="13">
        <f t="shared" si="15"/>
        <v>0</v>
      </c>
      <c r="AL10" s="13">
        <f t="shared" si="16"/>
        <v>0</v>
      </c>
      <c r="AM10" s="13">
        <f t="shared" si="17"/>
        <v>0</v>
      </c>
      <c r="AN10" s="13">
        <f t="shared" si="18"/>
        <v>0</v>
      </c>
      <c r="AO10" s="13">
        <f t="shared" si="19"/>
        <v>0</v>
      </c>
      <c r="AP10" s="13">
        <f t="shared" si="20"/>
        <v>0</v>
      </c>
      <c r="AQ10" s="13">
        <f t="shared" si="21"/>
        <v>0</v>
      </c>
      <c r="AR10" s="13">
        <f t="shared" si="22"/>
        <v>0</v>
      </c>
      <c r="AS10" s="13">
        <f t="shared" si="23"/>
        <v>0</v>
      </c>
      <c r="AT10" s="13">
        <f t="shared" si="24"/>
        <v>0</v>
      </c>
      <c r="AU10" s="13">
        <f t="shared" si="25"/>
        <v>0</v>
      </c>
      <c r="AV10" s="13">
        <f t="shared" si="26"/>
        <v>0</v>
      </c>
      <c r="AW10" s="13">
        <f t="shared" si="27"/>
        <v>0</v>
      </c>
      <c r="AX10" s="3"/>
    </row>
    <row r="11" spans="1:50" ht="12.75" customHeight="1">
      <c r="A11" s="8" t="str">
        <f>IF(C11=Форма!$B$7*1,"1 месяц",IF(C11&gt;Форма!$B$7,(LEFT(A10,SEARCH(" ",A10,1)-1)+1)&amp;" месяц",""))</f>
        <v/>
      </c>
      <c r="B11" s="32" t="str">
        <f>IF(SUM($E$6:$L11)=0,"-",IF(SUM($E11:$L11)&gt;0,IF(AND($C11&gt;=$B$1,$C11&lt;=$B$2)*1=1,$A$1,"факт"),"прогноз"))</f>
        <v>-</v>
      </c>
      <c r="C11" s="33">
        <v>41426</v>
      </c>
      <c r="D11" s="34">
        <f>VLOOKUP($C11,'F1'!$A:$B,2,0)</f>
        <v>19</v>
      </c>
      <c r="E11" s="14"/>
      <c r="F11" s="14"/>
      <c r="G11" s="14"/>
      <c r="H11" s="14"/>
      <c r="I11" s="14"/>
      <c r="J11" s="14"/>
      <c r="K11" s="14"/>
      <c r="L11" s="14"/>
      <c r="M11" s="187">
        <f t="shared" si="35"/>
        <v>0</v>
      </c>
      <c r="N11" s="15">
        <f t="shared" si="36"/>
        <v>0</v>
      </c>
      <c r="O11" s="15">
        <f t="shared" si="37"/>
        <v>0</v>
      </c>
      <c r="P11" s="15">
        <f t="shared" si="4"/>
        <v>0</v>
      </c>
      <c r="Q11" s="187">
        <f t="shared" si="38"/>
        <v>0</v>
      </c>
      <c r="R11" s="15">
        <f t="shared" si="39"/>
        <v>0</v>
      </c>
      <c r="S11" s="15">
        <f t="shared" si="40"/>
        <v>0</v>
      </c>
      <c r="T11" s="15">
        <f t="shared" si="8"/>
        <v>0</v>
      </c>
      <c r="U11" s="9">
        <f t="shared" si="28"/>
        <v>0</v>
      </c>
      <c r="V11" s="9">
        <f t="shared" si="29"/>
        <v>0</v>
      </c>
      <c r="W11" s="28">
        <f t="shared" si="30"/>
        <v>0</v>
      </c>
      <c r="X11" s="9">
        <f t="shared" si="31"/>
        <v>0</v>
      </c>
      <c r="Y11" s="9">
        <f t="shared" si="32"/>
        <v>0</v>
      </c>
      <c r="Z11" s="28">
        <f t="shared" si="33"/>
        <v>0</v>
      </c>
      <c r="AA11" s="8"/>
      <c r="AB11" s="154">
        <f>IF(OR($M11="",$M11=0),0,IF(AB$2&lt;10,VLOOKUP(TEXT($C11,"МММ"),'Расчет нагрузки'!$L$2:$Q$13,AB$2,0),$D11*AB$2))</f>
        <v>0</v>
      </c>
      <c r="AC11" s="154">
        <f>IF(OR($Q11="",$Q11=0),0,IF(AC$2&lt;10,VLOOKUP(TEXT($C11,"МММ"),'Расчет нагрузки'!$L$2:$Q$13,AC$2,0),$D11*AC$2))</f>
        <v>0</v>
      </c>
      <c r="AD11" s="8"/>
      <c r="AE11" s="69">
        <v>1</v>
      </c>
      <c r="AF11" s="69">
        <v>1</v>
      </c>
      <c r="AG11" s="8"/>
      <c r="AH11" s="13">
        <f t="shared" ref="AH11:AH28" si="41">E11</f>
        <v>0</v>
      </c>
      <c r="AI11" s="13">
        <f t="shared" ref="AI11:AI28" si="42">F11</f>
        <v>0</v>
      </c>
      <c r="AJ11" s="13">
        <f t="shared" ref="AJ11:AJ28" si="43">G11</f>
        <v>0</v>
      </c>
      <c r="AK11" s="13">
        <f t="shared" ref="AK11:AK28" si="44">H11</f>
        <v>0</v>
      </c>
      <c r="AL11" s="13">
        <f t="shared" ref="AL11:AL28" si="45">I11</f>
        <v>0</v>
      </c>
      <c r="AM11" s="13">
        <f t="shared" ref="AM11:AM28" si="46">J11</f>
        <v>0</v>
      </c>
      <c r="AN11" s="13">
        <f t="shared" ref="AN11:AN28" si="47">K11</f>
        <v>0</v>
      </c>
      <c r="AO11" s="13">
        <f t="shared" ref="AO11:AO28" si="48">L11</f>
        <v>0</v>
      </c>
      <c r="AP11" s="13">
        <f t="shared" si="20"/>
        <v>0</v>
      </c>
      <c r="AQ11" s="13">
        <f t="shared" si="21"/>
        <v>0</v>
      </c>
      <c r="AR11" s="13">
        <f t="shared" si="22"/>
        <v>0</v>
      </c>
      <c r="AS11" s="13">
        <f t="shared" si="23"/>
        <v>0</v>
      </c>
      <c r="AT11" s="13">
        <f t="shared" si="24"/>
        <v>0</v>
      </c>
      <c r="AU11" s="13">
        <f t="shared" si="25"/>
        <v>0</v>
      </c>
      <c r="AV11" s="13">
        <f t="shared" si="26"/>
        <v>0</v>
      </c>
      <c r="AW11" s="13">
        <f t="shared" si="27"/>
        <v>0</v>
      </c>
      <c r="AX11" s="3"/>
    </row>
    <row r="12" spans="1:50" ht="12.75" customHeight="1">
      <c r="A12" s="8" t="str">
        <f>IF(C12=Форма!$B$7*1,"1 месяц",IF(C12&gt;Форма!$B$7,(LEFT(A11,SEARCH(" ",A11,1)-1)+1)&amp;" месяц",""))</f>
        <v/>
      </c>
      <c r="B12" s="32" t="str">
        <f>IF(SUM($E$6:$L12)=0,"-",IF(SUM($E12:$L12)&gt;0,IF(AND($C12&gt;=$B$1,$C12&lt;=$B$2)*1=1,$A$1,"факт"),"прогноз"))</f>
        <v>-</v>
      </c>
      <c r="C12" s="33">
        <v>41456</v>
      </c>
      <c r="D12" s="34">
        <f>VLOOKUP($C12,'F1'!$A:$B,2,0)</f>
        <v>23</v>
      </c>
      <c r="E12" s="14"/>
      <c r="F12" s="14"/>
      <c r="G12" s="14"/>
      <c r="H12" s="14"/>
      <c r="I12" s="14"/>
      <c r="J12" s="14"/>
      <c r="K12" s="14"/>
      <c r="L12" s="14"/>
      <c r="M12" s="187">
        <f t="shared" si="35"/>
        <v>0</v>
      </c>
      <c r="N12" s="15">
        <f t="shared" si="36"/>
        <v>0</v>
      </c>
      <c r="O12" s="15">
        <f t="shared" si="37"/>
        <v>0</v>
      </c>
      <c r="P12" s="15">
        <f t="shared" si="4"/>
        <v>0</v>
      </c>
      <c r="Q12" s="187">
        <f t="shared" si="38"/>
        <v>0</v>
      </c>
      <c r="R12" s="15">
        <f t="shared" si="39"/>
        <v>0</v>
      </c>
      <c r="S12" s="15">
        <f t="shared" si="40"/>
        <v>0</v>
      </c>
      <c r="T12" s="15">
        <f t="shared" si="8"/>
        <v>0</v>
      </c>
      <c r="U12" s="9">
        <f t="shared" si="28"/>
        <v>0</v>
      </c>
      <c r="V12" s="9">
        <f t="shared" si="29"/>
        <v>0</v>
      </c>
      <c r="W12" s="28">
        <f t="shared" si="30"/>
        <v>0</v>
      </c>
      <c r="X12" s="9">
        <f t="shared" si="31"/>
        <v>0</v>
      </c>
      <c r="Y12" s="9">
        <f t="shared" si="32"/>
        <v>0</v>
      </c>
      <c r="Z12" s="28">
        <f t="shared" si="33"/>
        <v>0</v>
      </c>
      <c r="AA12" s="8"/>
      <c r="AB12" s="154">
        <f>IF(OR($M12="",$M12=0),0,IF(AB$2&lt;10,VLOOKUP(TEXT($C12,"МММ"),'Расчет нагрузки'!$L$2:$Q$13,AB$2,0),$D12*AB$2))</f>
        <v>0</v>
      </c>
      <c r="AC12" s="154">
        <f>IF(OR($Q12="",$Q12=0),0,IF(AC$2&lt;10,VLOOKUP(TEXT($C12,"МММ"),'Расчет нагрузки'!$L$2:$Q$13,AC$2,0),$D12*AC$2))</f>
        <v>0</v>
      </c>
      <c r="AD12" s="8"/>
      <c r="AE12" s="69">
        <v>1</v>
      </c>
      <c r="AF12" s="69">
        <v>1</v>
      </c>
      <c r="AG12" s="8"/>
      <c r="AH12" s="13">
        <f t="shared" si="41"/>
        <v>0</v>
      </c>
      <c r="AI12" s="13">
        <f t="shared" si="42"/>
        <v>0</v>
      </c>
      <c r="AJ12" s="13">
        <f t="shared" si="43"/>
        <v>0</v>
      </c>
      <c r="AK12" s="13">
        <f t="shared" si="44"/>
        <v>0</v>
      </c>
      <c r="AL12" s="13">
        <f t="shared" si="45"/>
        <v>0</v>
      </c>
      <c r="AM12" s="13">
        <f t="shared" si="46"/>
        <v>0</v>
      </c>
      <c r="AN12" s="13">
        <f t="shared" si="47"/>
        <v>0</v>
      </c>
      <c r="AO12" s="13">
        <f t="shared" si="48"/>
        <v>0</v>
      </c>
      <c r="AP12" s="13">
        <f t="shared" si="20"/>
        <v>0</v>
      </c>
      <c r="AQ12" s="13">
        <f t="shared" si="21"/>
        <v>0</v>
      </c>
      <c r="AR12" s="13">
        <f t="shared" si="22"/>
        <v>0</v>
      </c>
      <c r="AS12" s="13">
        <f t="shared" si="23"/>
        <v>0</v>
      </c>
      <c r="AT12" s="13">
        <f t="shared" si="24"/>
        <v>0</v>
      </c>
      <c r="AU12" s="13">
        <f t="shared" si="25"/>
        <v>0</v>
      </c>
      <c r="AV12" s="13">
        <f t="shared" si="26"/>
        <v>0</v>
      </c>
      <c r="AW12" s="13">
        <f t="shared" si="27"/>
        <v>0</v>
      </c>
      <c r="AX12" s="3"/>
    </row>
    <row r="13" spans="1:50" ht="12.75" customHeight="1">
      <c r="A13" s="8" t="str">
        <f>IF(C13=Форма!$B$7*1,"1 месяц",IF(C13&gt;Форма!$B$7,(LEFT(A12,SEARCH(" ",A12,1)-1)+1)&amp;" месяц",""))</f>
        <v/>
      </c>
      <c r="B13" s="32" t="str">
        <f>IF(SUM($E$6:$L13)=0,"-",IF(SUM($E13:$L13)&gt;0,IF(AND($C13&gt;=$B$1,$C13&lt;=$B$2)*1=1,$A$1,"факт"),"прогноз"))</f>
        <v>-</v>
      </c>
      <c r="C13" s="33">
        <v>41487</v>
      </c>
      <c r="D13" s="34">
        <f>VLOOKUP($C13,'F1'!$A:$B,2,0)</f>
        <v>22</v>
      </c>
      <c r="E13" s="14"/>
      <c r="F13" s="14"/>
      <c r="G13" s="14"/>
      <c r="H13" s="14"/>
      <c r="I13" s="14"/>
      <c r="J13" s="14"/>
      <c r="K13" s="14"/>
      <c r="L13" s="14"/>
      <c r="M13" s="187">
        <f t="shared" si="35"/>
        <v>0</v>
      </c>
      <c r="N13" s="15">
        <f t="shared" si="36"/>
        <v>0</v>
      </c>
      <c r="O13" s="15">
        <f t="shared" si="37"/>
        <v>0</v>
      </c>
      <c r="P13" s="15">
        <f t="shared" si="4"/>
        <v>0</v>
      </c>
      <c r="Q13" s="187">
        <f t="shared" si="38"/>
        <v>0</v>
      </c>
      <c r="R13" s="15">
        <f t="shared" si="39"/>
        <v>0</v>
      </c>
      <c r="S13" s="15">
        <f t="shared" si="40"/>
        <v>0</v>
      </c>
      <c r="T13" s="15">
        <f t="shared" si="8"/>
        <v>0</v>
      </c>
      <c r="U13" s="9">
        <f t="shared" si="28"/>
        <v>0</v>
      </c>
      <c r="V13" s="9">
        <f t="shared" si="29"/>
        <v>0</v>
      </c>
      <c r="W13" s="28">
        <f t="shared" si="30"/>
        <v>0</v>
      </c>
      <c r="X13" s="9">
        <f t="shared" si="31"/>
        <v>0</v>
      </c>
      <c r="Y13" s="9">
        <f t="shared" si="32"/>
        <v>0</v>
      </c>
      <c r="Z13" s="28">
        <f t="shared" si="33"/>
        <v>0</v>
      </c>
      <c r="AA13" s="8"/>
      <c r="AB13" s="154">
        <f>IF(OR($M13="",$M13=0),0,IF(AB$2&lt;10,VLOOKUP(TEXT($C13,"МММ"),'Расчет нагрузки'!$L$2:$Q$13,AB$2,0),$D13*AB$2))</f>
        <v>0</v>
      </c>
      <c r="AC13" s="154">
        <f>IF(OR($Q13="",$Q13=0),0,IF(AC$2&lt;10,VLOOKUP(TEXT($C13,"МММ"),'Расчет нагрузки'!$L$2:$Q$13,AC$2,0),$D13*AC$2))</f>
        <v>0</v>
      </c>
      <c r="AD13" s="8"/>
      <c r="AE13" s="69">
        <v>1</v>
      </c>
      <c r="AF13" s="69">
        <v>1</v>
      </c>
      <c r="AG13" s="8"/>
      <c r="AH13" s="13">
        <f t="shared" si="41"/>
        <v>0</v>
      </c>
      <c r="AI13" s="13">
        <f t="shared" si="42"/>
        <v>0</v>
      </c>
      <c r="AJ13" s="13">
        <f t="shared" si="43"/>
        <v>0</v>
      </c>
      <c r="AK13" s="13">
        <f t="shared" si="44"/>
        <v>0</v>
      </c>
      <c r="AL13" s="13">
        <f t="shared" si="45"/>
        <v>0</v>
      </c>
      <c r="AM13" s="13">
        <f t="shared" si="46"/>
        <v>0</v>
      </c>
      <c r="AN13" s="13">
        <f t="shared" si="47"/>
        <v>0</v>
      </c>
      <c r="AO13" s="13">
        <f t="shared" si="48"/>
        <v>0</v>
      </c>
      <c r="AP13" s="13">
        <f t="shared" si="20"/>
        <v>0</v>
      </c>
      <c r="AQ13" s="13">
        <f t="shared" si="21"/>
        <v>0</v>
      </c>
      <c r="AR13" s="13">
        <f t="shared" si="22"/>
        <v>0</v>
      </c>
      <c r="AS13" s="13">
        <f t="shared" si="23"/>
        <v>0</v>
      </c>
      <c r="AT13" s="13">
        <f t="shared" si="24"/>
        <v>0</v>
      </c>
      <c r="AU13" s="13">
        <f t="shared" si="25"/>
        <v>0</v>
      </c>
      <c r="AV13" s="13">
        <f t="shared" si="26"/>
        <v>0</v>
      </c>
      <c r="AW13" s="13">
        <f t="shared" si="27"/>
        <v>0</v>
      </c>
      <c r="AX13" s="3"/>
    </row>
    <row r="14" spans="1:50" ht="12.75" customHeight="1">
      <c r="A14" s="8" t="str">
        <f>IF(C14=Форма!$B$7*1,"1 месяц",IF(C14&gt;Форма!$B$7,(LEFT(A13,SEARCH(" ",A13,1)-1)+1)&amp;" месяц",""))</f>
        <v/>
      </c>
      <c r="B14" s="32" t="str">
        <f>IF(SUM($E$6:$L14)=0,"-",IF(SUM($E14:$L14)&gt;0,IF(AND($C14&gt;=$B$1,$C14&lt;=$B$2)*1=1,$A$1,"факт"),"прогноз"))</f>
        <v>-</v>
      </c>
      <c r="C14" s="33">
        <v>41518</v>
      </c>
      <c r="D14" s="34">
        <f>VLOOKUP($C14,'F1'!$A:$B,2,0)</f>
        <v>21</v>
      </c>
      <c r="E14" s="14"/>
      <c r="F14" s="14"/>
      <c r="G14" s="14"/>
      <c r="H14" s="14"/>
      <c r="I14" s="14"/>
      <c r="J14" s="14"/>
      <c r="K14" s="14"/>
      <c r="L14" s="14"/>
      <c r="M14" s="187">
        <f t="shared" si="35"/>
        <v>0</v>
      </c>
      <c r="N14" s="15">
        <f t="shared" si="36"/>
        <v>0</v>
      </c>
      <c r="O14" s="15">
        <f t="shared" si="37"/>
        <v>0</v>
      </c>
      <c r="P14" s="15">
        <f t="shared" si="4"/>
        <v>0</v>
      </c>
      <c r="Q14" s="187">
        <f t="shared" si="38"/>
        <v>0</v>
      </c>
      <c r="R14" s="15">
        <f t="shared" si="39"/>
        <v>0</v>
      </c>
      <c r="S14" s="15">
        <f t="shared" si="40"/>
        <v>0</v>
      </c>
      <c r="T14" s="15">
        <f t="shared" si="8"/>
        <v>0</v>
      </c>
      <c r="U14" s="9">
        <f t="shared" si="28"/>
        <v>0</v>
      </c>
      <c r="V14" s="9">
        <f t="shared" si="29"/>
        <v>0</v>
      </c>
      <c r="W14" s="28">
        <f t="shared" si="30"/>
        <v>0</v>
      </c>
      <c r="X14" s="9">
        <f t="shared" si="31"/>
        <v>0</v>
      </c>
      <c r="Y14" s="9">
        <f t="shared" si="32"/>
        <v>0</v>
      </c>
      <c r="Z14" s="28">
        <f t="shared" si="33"/>
        <v>0</v>
      </c>
      <c r="AA14" s="8"/>
      <c r="AB14" s="154">
        <f>IF(OR($M14="",$M14=0),0,IF(AB$2&lt;10,VLOOKUP(TEXT($C14,"МММ"),'Расчет нагрузки'!$L$2:$Q$13,AB$2,0),$D14*AB$2))</f>
        <v>0</v>
      </c>
      <c r="AC14" s="154">
        <f>IF(OR($Q14="",$Q14=0),0,IF(AC$2&lt;10,VLOOKUP(TEXT($C14,"МММ"),'Расчет нагрузки'!$L$2:$Q$13,AC$2,0),$D14*AC$2))</f>
        <v>0</v>
      </c>
      <c r="AD14" s="8"/>
      <c r="AE14" s="69">
        <v>1</v>
      </c>
      <c r="AF14" s="69">
        <v>1</v>
      </c>
      <c r="AG14" s="8"/>
      <c r="AH14" s="13">
        <f t="shared" si="41"/>
        <v>0</v>
      </c>
      <c r="AI14" s="13">
        <f t="shared" si="42"/>
        <v>0</v>
      </c>
      <c r="AJ14" s="13">
        <f t="shared" si="43"/>
        <v>0</v>
      </c>
      <c r="AK14" s="13">
        <f t="shared" si="44"/>
        <v>0</v>
      </c>
      <c r="AL14" s="13">
        <f t="shared" si="45"/>
        <v>0</v>
      </c>
      <c r="AM14" s="13">
        <f t="shared" si="46"/>
        <v>0</v>
      </c>
      <c r="AN14" s="13">
        <f t="shared" si="47"/>
        <v>0</v>
      </c>
      <c r="AO14" s="13">
        <f t="shared" si="48"/>
        <v>0</v>
      </c>
      <c r="AP14" s="13">
        <f t="shared" si="20"/>
        <v>0</v>
      </c>
      <c r="AQ14" s="13">
        <f t="shared" si="21"/>
        <v>0</v>
      </c>
      <c r="AR14" s="13">
        <f t="shared" si="22"/>
        <v>0</v>
      </c>
      <c r="AS14" s="13">
        <f t="shared" si="23"/>
        <v>0</v>
      </c>
      <c r="AT14" s="13">
        <f t="shared" si="24"/>
        <v>0</v>
      </c>
      <c r="AU14" s="13">
        <f t="shared" si="25"/>
        <v>0</v>
      </c>
      <c r="AV14" s="13">
        <f t="shared" si="26"/>
        <v>0</v>
      </c>
      <c r="AW14" s="13">
        <f t="shared" si="27"/>
        <v>0</v>
      </c>
      <c r="AX14" s="3"/>
    </row>
    <row r="15" spans="1:50" ht="12.75" customHeight="1">
      <c r="A15" s="8" t="str">
        <f>IF(C15=Форма!$B$7*1,"1 месяц",IF(C15&gt;Форма!$B$7,(LEFT(A14,SEARCH(" ",A14,1)-1)+1)&amp;" месяц",""))</f>
        <v/>
      </c>
      <c r="B15" s="32" t="str">
        <f>IF(SUM($E$6:$L15)=0,"-",IF(SUM($E15:$L15)&gt;0,IF(AND($C15&gt;=$B$1,$C15&lt;=$B$2)*1=1,$A$1,"факт"),"прогноз"))</f>
        <v>-</v>
      </c>
      <c r="C15" s="33">
        <v>41548</v>
      </c>
      <c r="D15" s="34">
        <f>VLOOKUP($C15,'F1'!$A:$B,2,0)</f>
        <v>23</v>
      </c>
      <c r="E15" s="14"/>
      <c r="F15" s="14"/>
      <c r="G15" s="14"/>
      <c r="H15" s="14"/>
      <c r="I15" s="14"/>
      <c r="J15" s="14"/>
      <c r="K15" s="14"/>
      <c r="L15" s="14"/>
      <c r="M15" s="187">
        <f t="shared" si="35"/>
        <v>0</v>
      </c>
      <c r="N15" s="15">
        <f t="shared" si="36"/>
        <v>0</v>
      </c>
      <c r="O15" s="15">
        <f t="shared" si="37"/>
        <v>0</v>
      </c>
      <c r="P15" s="15">
        <f t="shared" si="4"/>
        <v>0</v>
      </c>
      <c r="Q15" s="187">
        <f t="shared" si="38"/>
        <v>0</v>
      </c>
      <c r="R15" s="15">
        <f t="shared" si="39"/>
        <v>0</v>
      </c>
      <c r="S15" s="15">
        <f t="shared" si="40"/>
        <v>0</v>
      </c>
      <c r="T15" s="15">
        <f t="shared" si="8"/>
        <v>0</v>
      </c>
      <c r="U15" s="9">
        <f t="shared" si="28"/>
        <v>0</v>
      </c>
      <c r="V15" s="9">
        <f t="shared" si="29"/>
        <v>0</v>
      </c>
      <c r="W15" s="28">
        <f t="shared" si="30"/>
        <v>0</v>
      </c>
      <c r="X15" s="9">
        <f t="shared" si="31"/>
        <v>0</v>
      </c>
      <c r="Y15" s="9">
        <f t="shared" si="32"/>
        <v>0</v>
      </c>
      <c r="Z15" s="28">
        <f t="shared" si="33"/>
        <v>0</v>
      </c>
      <c r="AA15" s="8"/>
      <c r="AB15" s="154">
        <f>IF(OR($M15="",$M15=0),0,IF(AB$2&lt;10,VLOOKUP(TEXT($C15,"МММ"),'Расчет нагрузки'!$L$2:$Q$13,AB$2,0),$D15*AB$2))</f>
        <v>0</v>
      </c>
      <c r="AC15" s="154">
        <f>IF(OR($Q15="",$Q15=0),0,IF(AC$2&lt;10,VLOOKUP(TEXT($C15,"МММ"),'Расчет нагрузки'!$L$2:$Q$13,AC$2,0),$D15*AC$2))</f>
        <v>0</v>
      </c>
      <c r="AD15" s="8"/>
      <c r="AE15" s="69">
        <v>1</v>
      </c>
      <c r="AF15" s="69">
        <v>1</v>
      </c>
      <c r="AG15" s="8"/>
      <c r="AH15" s="13">
        <f t="shared" si="41"/>
        <v>0</v>
      </c>
      <c r="AI15" s="13">
        <f t="shared" si="42"/>
        <v>0</v>
      </c>
      <c r="AJ15" s="13">
        <f t="shared" si="43"/>
        <v>0</v>
      </c>
      <c r="AK15" s="13">
        <f t="shared" si="44"/>
        <v>0</v>
      </c>
      <c r="AL15" s="13">
        <f t="shared" si="45"/>
        <v>0</v>
      </c>
      <c r="AM15" s="13">
        <f t="shared" si="46"/>
        <v>0</v>
      </c>
      <c r="AN15" s="13">
        <f t="shared" si="47"/>
        <v>0</v>
      </c>
      <c r="AO15" s="13">
        <f t="shared" si="48"/>
        <v>0</v>
      </c>
      <c r="AP15" s="13">
        <f t="shared" si="20"/>
        <v>0</v>
      </c>
      <c r="AQ15" s="13">
        <f t="shared" si="21"/>
        <v>0</v>
      </c>
      <c r="AR15" s="13">
        <f t="shared" si="22"/>
        <v>0</v>
      </c>
      <c r="AS15" s="13">
        <f t="shared" si="23"/>
        <v>0</v>
      </c>
      <c r="AT15" s="13">
        <f t="shared" si="24"/>
        <v>0</v>
      </c>
      <c r="AU15" s="13">
        <f t="shared" si="25"/>
        <v>0</v>
      </c>
      <c r="AV15" s="13">
        <f t="shared" si="26"/>
        <v>0</v>
      </c>
      <c r="AW15" s="13">
        <f t="shared" si="27"/>
        <v>0</v>
      </c>
      <c r="AX15" s="3"/>
    </row>
    <row r="16" spans="1:50" ht="12.75" customHeight="1">
      <c r="A16" s="8" t="str">
        <f>IF(C16=Форма!$B$7*1,"1 месяц",IF(C16&gt;Форма!$B$7,(LEFT(A15,SEARCH(" ",A15,1)-1)+1)&amp;" месяц",""))</f>
        <v/>
      </c>
      <c r="B16" s="32" t="str">
        <f>IF(SUM($E$6:$L16)=0,"-",IF(SUM($E16:$L16)&gt;0,IF(AND($C16&gt;=$B$1,$C16&lt;=$B$2)*1=1,$A$1,"факт"),"прогноз"))</f>
        <v>-</v>
      </c>
      <c r="C16" s="33">
        <v>41579</v>
      </c>
      <c r="D16" s="34">
        <f>VLOOKUP($C16,'F1'!$A:$B,2,0)</f>
        <v>20</v>
      </c>
      <c r="E16" s="14"/>
      <c r="F16" s="14"/>
      <c r="G16" s="14"/>
      <c r="H16" s="14"/>
      <c r="I16" s="14"/>
      <c r="J16" s="14"/>
      <c r="K16" s="14"/>
      <c r="L16" s="14"/>
      <c r="M16" s="187">
        <f t="shared" si="35"/>
        <v>0</v>
      </c>
      <c r="N16" s="15">
        <f t="shared" si="36"/>
        <v>0</v>
      </c>
      <c r="O16" s="15">
        <f t="shared" si="37"/>
        <v>0</v>
      </c>
      <c r="P16" s="15">
        <f t="shared" si="4"/>
        <v>0</v>
      </c>
      <c r="Q16" s="187">
        <f t="shared" si="38"/>
        <v>0</v>
      </c>
      <c r="R16" s="15">
        <f t="shared" si="39"/>
        <v>0</v>
      </c>
      <c r="S16" s="15">
        <f t="shared" si="40"/>
        <v>0</v>
      </c>
      <c r="T16" s="15">
        <f t="shared" si="8"/>
        <v>0</v>
      </c>
      <c r="U16" s="9">
        <f t="shared" si="28"/>
        <v>0</v>
      </c>
      <c r="V16" s="9">
        <f t="shared" si="29"/>
        <v>0</v>
      </c>
      <c r="W16" s="28">
        <f t="shared" si="30"/>
        <v>0</v>
      </c>
      <c r="X16" s="9">
        <f t="shared" si="31"/>
        <v>0</v>
      </c>
      <c r="Y16" s="9">
        <f t="shared" si="32"/>
        <v>0</v>
      </c>
      <c r="Z16" s="28">
        <f t="shared" si="33"/>
        <v>0</v>
      </c>
      <c r="AA16" s="8"/>
      <c r="AB16" s="154">
        <f>IF(OR($M16="",$M16=0),0,IF(AB$2&lt;10,VLOOKUP(TEXT($C16,"МММ"),'Расчет нагрузки'!$L$2:$Q$13,AB$2,0),$D16*AB$2))</f>
        <v>0</v>
      </c>
      <c r="AC16" s="154">
        <f>IF(OR($Q16="",$Q16=0),0,IF(AC$2&lt;10,VLOOKUP(TEXT($C16,"МММ"),'Расчет нагрузки'!$L$2:$Q$13,AC$2,0),$D16*AC$2))</f>
        <v>0</v>
      </c>
      <c r="AD16" s="8"/>
      <c r="AE16" s="69">
        <v>1</v>
      </c>
      <c r="AF16" s="69">
        <v>1</v>
      </c>
      <c r="AG16" s="8"/>
      <c r="AH16" s="13">
        <f t="shared" si="41"/>
        <v>0</v>
      </c>
      <c r="AI16" s="13">
        <f t="shared" si="42"/>
        <v>0</v>
      </c>
      <c r="AJ16" s="13">
        <f t="shared" si="43"/>
        <v>0</v>
      </c>
      <c r="AK16" s="13">
        <f t="shared" si="44"/>
        <v>0</v>
      </c>
      <c r="AL16" s="13">
        <f t="shared" si="45"/>
        <v>0</v>
      </c>
      <c r="AM16" s="13">
        <f t="shared" si="46"/>
        <v>0</v>
      </c>
      <c r="AN16" s="13">
        <f t="shared" si="47"/>
        <v>0</v>
      </c>
      <c r="AO16" s="13">
        <f t="shared" si="48"/>
        <v>0</v>
      </c>
      <c r="AP16" s="13">
        <f t="shared" si="20"/>
        <v>0</v>
      </c>
      <c r="AQ16" s="13">
        <f t="shared" si="21"/>
        <v>0</v>
      </c>
      <c r="AR16" s="13">
        <f t="shared" si="22"/>
        <v>0</v>
      </c>
      <c r="AS16" s="13">
        <f t="shared" si="23"/>
        <v>0</v>
      </c>
      <c r="AT16" s="13">
        <f t="shared" si="24"/>
        <v>0</v>
      </c>
      <c r="AU16" s="13">
        <f t="shared" si="25"/>
        <v>0</v>
      </c>
      <c r="AV16" s="13">
        <f t="shared" si="26"/>
        <v>0</v>
      </c>
      <c r="AW16" s="13">
        <f t="shared" si="27"/>
        <v>0</v>
      </c>
      <c r="AX16" s="3"/>
    </row>
    <row r="17" spans="1:50" ht="12.75" customHeight="1">
      <c r="A17" s="8" t="str">
        <f>IF(C17=Форма!$B$7*1,"1 месяц",IF(C17&gt;Форма!$B$7,(LEFT(A16,SEARCH(" ",A16,1)-1)+1)&amp;" месяц",""))</f>
        <v/>
      </c>
      <c r="B17" s="32" t="str">
        <f>IF(SUM($E$6:$L17)=0,"-",IF(SUM($E17:$L17)&gt;0,IF(AND($C17&gt;=$B$1,$C17&lt;=$B$2)*1=1,$A$1,"факт"),"прогноз"))</f>
        <v>-</v>
      </c>
      <c r="C17" s="33">
        <v>41609</v>
      </c>
      <c r="D17" s="34">
        <f>VLOOKUP($C17,'F1'!$A:$B,2,0)</f>
        <v>22</v>
      </c>
      <c r="E17" s="14"/>
      <c r="F17" s="14"/>
      <c r="G17" s="14"/>
      <c r="H17" s="14"/>
      <c r="I17" s="14"/>
      <c r="J17" s="14"/>
      <c r="K17" s="14"/>
      <c r="L17" s="14"/>
      <c r="M17" s="187">
        <f t="shared" si="35"/>
        <v>0</v>
      </c>
      <c r="N17" s="15">
        <f t="shared" si="36"/>
        <v>0</v>
      </c>
      <c r="O17" s="15">
        <f t="shared" si="37"/>
        <v>0</v>
      </c>
      <c r="P17" s="15">
        <f t="shared" si="4"/>
        <v>0</v>
      </c>
      <c r="Q17" s="187">
        <f t="shared" si="38"/>
        <v>0</v>
      </c>
      <c r="R17" s="15">
        <f t="shared" si="39"/>
        <v>0</v>
      </c>
      <c r="S17" s="15">
        <f t="shared" si="40"/>
        <v>0</v>
      </c>
      <c r="T17" s="15">
        <f t="shared" si="8"/>
        <v>0</v>
      </c>
      <c r="U17" s="9">
        <f t="shared" si="28"/>
        <v>0</v>
      </c>
      <c r="V17" s="9">
        <f t="shared" si="29"/>
        <v>0</v>
      </c>
      <c r="W17" s="28">
        <f t="shared" si="30"/>
        <v>0</v>
      </c>
      <c r="X17" s="9">
        <f t="shared" si="31"/>
        <v>0</v>
      </c>
      <c r="Y17" s="9">
        <f t="shared" si="32"/>
        <v>0</v>
      </c>
      <c r="Z17" s="28">
        <f t="shared" si="33"/>
        <v>0</v>
      </c>
      <c r="AA17" s="8"/>
      <c r="AB17" s="154">
        <f>IF(OR($M17="",$M17=0),0,IF(AB$2&lt;10,VLOOKUP(TEXT($C17,"МММ"),'Расчет нагрузки'!$L$2:$Q$13,AB$2,0),$D17*AB$2))</f>
        <v>0</v>
      </c>
      <c r="AC17" s="154">
        <f>IF(OR($Q17="",$Q17=0),0,IF(AC$2&lt;10,VLOOKUP(TEXT($C17,"МММ"),'Расчет нагрузки'!$L$2:$Q$13,AC$2,0),$D17*AC$2))</f>
        <v>0</v>
      </c>
      <c r="AD17" s="8"/>
      <c r="AE17" s="69">
        <v>1</v>
      </c>
      <c r="AF17" s="69">
        <v>1</v>
      </c>
      <c r="AG17" s="8"/>
      <c r="AH17" s="13">
        <f t="shared" si="41"/>
        <v>0</v>
      </c>
      <c r="AI17" s="13">
        <f t="shared" si="42"/>
        <v>0</v>
      </c>
      <c r="AJ17" s="13">
        <f t="shared" si="43"/>
        <v>0</v>
      </c>
      <c r="AK17" s="13">
        <f t="shared" si="44"/>
        <v>0</v>
      </c>
      <c r="AL17" s="13">
        <f t="shared" si="45"/>
        <v>0</v>
      </c>
      <c r="AM17" s="13">
        <f t="shared" si="46"/>
        <v>0</v>
      </c>
      <c r="AN17" s="13">
        <f t="shared" si="47"/>
        <v>0</v>
      </c>
      <c r="AO17" s="13">
        <f t="shared" si="48"/>
        <v>0</v>
      </c>
      <c r="AP17" s="13">
        <f t="shared" si="20"/>
        <v>0</v>
      </c>
      <c r="AQ17" s="13">
        <f t="shared" si="21"/>
        <v>0</v>
      </c>
      <c r="AR17" s="13">
        <f t="shared" si="22"/>
        <v>0</v>
      </c>
      <c r="AS17" s="13">
        <f t="shared" si="23"/>
        <v>0</v>
      </c>
      <c r="AT17" s="13">
        <f t="shared" si="24"/>
        <v>0</v>
      </c>
      <c r="AU17" s="13">
        <f t="shared" si="25"/>
        <v>0</v>
      </c>
      <c r="AV17" s="13">
        <f t="shared" si="26"/>
        <v>0</v>
      </c>
      <c r="AW17" s="13">
        <f t="shared" si="27"/>
        <v>0</v>
      </c>
      <c r="AX17" s="3"/>
    </row>
    <row r="18" spans="1:50" ht="12.75" customHeight="1">
      <c r="A18" s="8" t="str">
        <f>IF(C18=Форма!$B$7*1,"1 месяц",IF(C18&gt;Форма!$B$7,(LEFT(A17,SEARCH(" ",A17,1)-1)+1)&amp;" месяц",""))</f>
        <v/>
      </c>
      <c r="B18" s="32" t="str">
        <f>IF(SUM($E$6:$L18)=0,"-",IF(SUM($E18:$L18)&gt;0,IF(AND($C18&gt;=$B$1,$C18&lt;=$B$2)*1=1,$A$1,"факт"),"прогноз"))</f>
        <v>-</v>
      </c>
      <c r="C18" s="33">
        <v>41640</v>
      </c>
      <c r="D18" s="34">
        <f>VLOOKUP($C18,'F1'!$A:$B,2,0)</f>
        <v>17</v>
      </c>
      <c r="E18" s="14"/>
      <c r="F18" s="14"/>
      <c r="G18" s="14"/>
      <c r="H18" s="14"/>
      <c r="I18" s="14"/>
      <c r="J18" s="14"/>
      <c r="K18" s="14"/>
      <c r="L18" s="14"/>
      <c r="M18" s="187">
        <f t="shared" si="35"/>
        <v>0</v>
      </c>
      <c r="N18" s="15">
        <f t="shared" si="36"/>
        <v>0</v>
      </c>
      <c r="O18" s="15">
        <f t="shared" si="37"/>
        <v>0</v>
      </c>
      <c r="P18" s="15">
        <f t="shared" si="4"/>
        <v>0</v>
      </c>
      <c r="Q18" s="187">
        <f t="shared" si="38"/>
        <v>0</v>
      </c>
      <c r="R18" s="15">
        <f t="shared" si="39"/>
        <v>0</v>
      </c>
      <c r="S18" s="15">
        <f t="shared" si="40"/>
        <v>0</v>
      </c>
      <c r="T18" s="15">
        <f t="shared" si="8"/>
        <v>0</v>
      </c>
      <c r="U18" s="9">
        <f t="shared" si="28"/>
        <v>0</v>
      </c>
      <c r="V18" s="9">
        <f t="shared" si="29"/>
        <v>0</v>
      </c>
      <c r="W18" s="28">
        <f t="shared" si="30"/>
        <v>0</v>
      </c>
      <c r="X18" s="9">
        <f t="shared" si="31"/>
        <v>0</v>
      </c>
      <c r="Y18" s="9">
        <f t="shared" si="32"/>
        <v>0</v>
      </c>
      <c r="Z18" s="28">
        <f t="shared" si="33"/>
        <v>0</v>
      </c>
      <c r="AA18" s="8"/>
      <c r="AB18" s="154">
        <f>IF(OR($M18="",$M18=0),0,IF(AB$2&lt;10,VLOOKUP(TEXT($C18,"МММ"),'Расчет нагрузки'!$L$2:$Q$13,AB$2,0),$D18*AB$2))</f>
        <v>0</v>
      </c>
      <c r="AC18" s="154">
        <f>IF(OR($Q18="",$Q18=0),0,IF(AC$2&lt;10,VLOOKUP(TEXT($C18,"МММ"),'Расчет нагрузки'!$L$2:$Q$13,AC$2,0),$D18*AC$2))</f>
        <v>0</v>
      </c>
      <c r="AD18" s="8"/>
      <c r="AE18" s="69">
        <v>1</v>
      </c>
      <c r="AF18" s="69">
        <v>1</v>
      </c>
      <c r="AG18" s="8"/>
      <c r="AH18" s="13">
        <f t="shared" si="41"/>
        <v>0</v>
      </c>
      <c r="AI18" s="13">
        <f t="shared" si="42"/>
        <v>0</v>
      </c>
      <c r="AJ18" s="13">
        <f t="shared" si="43"/>
        <v>0</v>
      </c>
      <c r="AK18" s="13">
        <f t="shared" si="44"/>
        <v>0</v>
      </c>
      <c r="AL18" s="13">
        <f t="shared" si="45"/>
        <v>0</v>
      </c>
      <c r="AM18" s="13">
        <f t="shared" si="46"/>
        <v>0</v>
      </c>
      <c r="AN18" s="13">
        <f t="shared" si="47"/>
        <v>0</v>
      </c>
      <c r="AO18" s="13">
        <f t="shared" si="48"/>
        <v>0</v>
      </c>
      <c r="AP18" s="13">
        <f t="shared" si="20"/>
        <v>0</v>
      </c>
      <c r="AQ18" s="13">
        <f t="shared" si="21"/>
        <v>0</v>
      </c>
      <c r="AR18" s="13">
        <f t="shared" si="22"/>
        <v>0</v>
      </c>
      <c r="AS18" s="13">
        <f t="shared" si="23"/>
        <v>0</v>
      </c>
      <c r="AT18" s="13">
        <f t="shared" si="24"/>
        <v>0</v>
      </c>
      <c r="AU18" s="13">
        <f t="shared" si="25"/>
        <v>0</v>
      </c>
      <c r="AV18" s="13">
        <f t="shared" si="26"/>
        <v>0</v>
      </c>
      <c r="AW18" s="13">
        <f t="shared" si="27"/>
        <v>0</v>
      </c>
      <c r="AX18" s="3"/>
    </row>
    <row r="19" spans="1:50" ht="12.75" customHeight="1">
      <c r="A19" s="8" t="str">
        <f>IF(C19=Форма!$B$7*1,"1 месяц",IF(C19&gt;Форма!$B$7,(LEFT(A18,SEARCH(" ",A18,1)-1)+1)&amp;" месяц",""))</f>
        <v/>
      </c>
      <c r="B19" s="32" t="str">
        <f>IF(SUM($E$6:$L19)=0,"-",IF(SUM($E19:$L19)&gt;0,IF(AND($C19&gt;=$B$1,$C19&lt;=$B$2)*1=1,$A$1,"факт"),"прогноз"))</f>
        <v>-</v>
      </c>
      <c r="C19" s="33">
        <v>41671</v>
      </c>
      <c r="D19" s="34">
        <f>VLOOKUP($C19,'F1'!$A:$B,2,0)</f>
        <v>20</v>
      </c>
      <c r="E19" s="14"/>
      <c r="F19" s="14"/>
      <c r="G19" s="14"/>
      <c r="H19" s="14"/>
      <c r="I19" s="14"/>
      <c r="J19" s="14"/>
      <c r="K19" s="14"/>
      <c r="L19" s="14"/>
      <c r="M19" s="187">
        <f t="shared" si="35"/>
        <v>0</v>
      </c>
      <c r="N19" s="15">
        <f t="shared" si="36"/>
        <v>0</v>
      </c>
      <c r="O19" s="15">
        <f t="shared" si="37"/>
        <v>0</v>
      </c>
      <c r="P19" s="15">
        <f t="shared" si="4"/>
        <v>0</v>
      </c>
      <c r="Q19" s="187">
        <f t="shared" si="38"/>
        <v>0</v>
      </c>
      <c r="R19" s="15">
        <f t="shared" si="39"/>
        <v>0</v>
      </c>
      <c r="S19" s="15">
        <f t="shared" si="40"/>
        <v>0</v>
      </c>
      <c r="T19" s="15">
        <f t="shared" si="8"/>
        <v>0</v>
      </c>
      <c r="U19" s="9">
        <f t="shared" si="28"/>
        <v>0</v>
      </c>
      <c r="V19" s="9">
        <f t="shared" si="29"/>
        <v>0</v>
      </c>
      <c r="W19" s="28">
        <f t="shared" si="30"/>
        <v>0</v>
      </c>
      <c r="X19" s="9">
        <f t="shared" si="31"/>
        <v>0</v>
      </c>
      <c r="Y19" s="9">
        <f t="shared" si="32"/>
        <v>0</v>
      </c>
      <c r="Z19" s="28">
        <f t="shared" si="33"/>
        <v>0</v>
      </c>
      <c r="AA19" s="8"/>
      <c r="AB19" s="154">
        <f>IF(OR($M19="",$M19=0),0,IF(AB$2&lt;10,VLOOKUP(TEXT($C19,"МММ"),'Расчет нагрузки'!$L$2:$Q$13,AB$2,0),$D19*AB$2))</f>
        <v>0</v>
      </c>
      <c r="AC19" s="154">
        <f>IF(OR($Q19="",$Q19=0),0,IF(AC$2&lt;10,VLOOKUP(TEXT($C19,"МММ"),'Расчет нагрузки'!$L$2:$Q$13,AC$2,0),$D19*AC$2))</f>
        <v>0</v>
      </c>
      <c r="AD19" s="8"/>
      <c r="AE19" s="69">
        <v>1</v>
      </c>
      <c r="AF19" s="69">
        <v>1</v>
      </c>
      <c r="AG19" s="8"/>
      <c r="AH19" s="13">
        <f t="shared" si="41"/>
        <v>0</v>
      </c>
      <c r="AI19" s="13">
        <f t="shared" si="42"/>
        <v>0</v>
      </c>
      <c r="AJ19" s="13">
        <f t="shared" si="43"/>
        <v>0</v>
      </c>
      <c r="AK19" s="13">
        <f t="shared" si="44"/>
        <v>0</v>
      </c>
      <c r="AL19" s="13">
        <f t="shared" si="45"/>
        <v>0</v>
      </c>
      <c r="AM19" s="13">
        <f t="shared" si="46"/>
        <v>0</v>
      </c>
      <c r="AN19" s="13">
        <f t="shared" si="47"/>
        <v>0</v>
      </c>
      <c r="AO19" s="13">
        <f t="shared" si="48"/>
        <v>0</v>
      </c>
      <c r="AP19" s="13">
        <f t="shared" si="20"/>
        <v>0</v>
      </c>
      <c r="AQ19" s="13">
        <f t="shared" si="21"/>
        <v>0</v>
      </c>
      <c r="AR19" s="13">
        <f t="shared" si="22"/>
        <v>0</v>
      </c>
      <c r="AS19" s="13">
        <f t="shared" si="23"/>
        <v>0</v>
      </c>
      <c r="AT19" s="13">
        <f t="shared" si="24"/>
        <v>0</v>
      </c>
      <c r="AU19" s="13">
        <f t="shared" si="25"/>
        <v>0</v>
      </c>
      <c r="AV19" s="13">
        <f t="shared" si="26"/>
        <v>0</v>
      </c>
      <c r="AW19" s="13">
        <f t="shared" si="27"/>
        <v>0</v>
      </c>
      <c r="AX19" s="3"/>
    </row>
    <row r="20" spans="1:50" ht="12.75" customHeight="1">
      <c r="A20" s="8" t="str">
        <f>IF(C20=Форма!$B$7*1,"1 месяц",IF(C20&gt;Форма!$B$7,(LEFT(A19,SEARCH(" ",A19,1)-1)+1)&amp;" месяц",""))</f>
        <v/>
      </c>
      <c r="B20" s="32" t="str">
        <f>IF(SUM($E$6:$L20)=0,"-",IF(SUM($E20:$L20)&gt;0,IF(AND($C20&gt;=$B$1,$C20&lt;=$B$2)*1=1,$A$1,"факт"),"прогноз"))</f>
        <v>-</v>
      </c>
      <c r="C20" s="33">
        <v>41699</v>
      </c>
      <c r="D20" s="34">
        <f>VLOOKUP($C20,'F1'!$A:$B,2,0)</f>
        <v>20</v>
      </c>
      <c r="E20" s="14"/>
      <c r="F20" s="14"/>
      <c r="G20" s="14"/>
      <c r="H20" s="14"/>
      <c r="I20" s="14"/>
      <c r="J20" s="14"/>
      <c r="K20" s="14"/>
      <c r="L20" s="14"/>
      <c r="M20" s="187">
        <f t="shared" si="35"/>
        <v>0</v>
      </c>
      <c r="N20" s="15">
        <f t="shared" si="36"/>
        <v>0</v>
      </c>
      <c r="O20" s="15">
        <f t="shared" si="37"/>
        <v>0</v>
      </c>
      <c r="P20" s="15">
        <f t="shared" si="4"/>
        <v>0</v>
      </c>
      <c r="Q20" s="187">
        <f t="shared" si="38"/>
        <v>0</v>
      </c>
      <c r="R20" s="15">
        <f t="shared" si="39"/>
        <v>0</v>
      </c>
      <c r="S20" s="15">
        <f t="shared" si="40"/>
        <v>0</v>
      </c>
      <c r="T20" s="15">
        <f t="shared" si="8"/>
        <v>0</v>
      </c>
      <c r="U20" s="9">
        <f t="shared" si="28"/>
        <v>0</v>
      </c>
      <c r="V20" s="9">
        <f t="shared" si="29"/>
        <v>0</v>
      </c>
      <c r="W20" s="28">
        <f t="shared" si="30"/>
        <v>0</v>
      </c>
      <c r="X20" s="9">
        <f t="shared" si="31"/>
        <v>0</v>
      </c>
      <c r="Y20" s="9">
        <f t="shared" si="32"/>
        <v>0</v>
      </c>
      <c r="Z20" s="28">
        <f t="shared" si="33"/>
        <v>0</v>
      </c>
      <c r="AA20" s="8"/>
      <c r="AB20" s="154">
        <f>IF(OR($M20="",$M20=0),0,IF(AB$2&lt;10,VLOOKUP(TEXT($C20,"МММ"),'Расчет нагрузки'!$L$2:$Q$13,AB$2,0),$D20*AB$2))</f>
        <v>0</v>
      </c>
      <c r="AC20" s="154">
        <f>IF(OR($Q20="",$Q20=0),0,IF(AC$2&lt;10,VLOOKUP(TEXT($C20,"МММ"),'Расчет нагрузки'!$L$2:$Q$13,AC$2,0),$D20*AC$2))</f>
        <v>0</v>
      </c>
      <c r="AD20" s="8"/>
      <c r="AE20" s="69">
        <v>1</v>
      </c>
      <c r="AF20" s="69">
        <v>1</v>
      </c>
      <c r="AG20" s="8"/>
      <c r="AH20" s="13">
        <f t="shared" si="41"/>
        <v>0</v>
      </c>
      <c r="AI20" s="13">
        <f t="shared" si="42"/>
        <v>0</v>
      </c>
      <c r="AJ20" s="13">
        <f t="shared" si="43"/>
        <v>0</v>
      </c>
      <c r="AK20" s="13">
        <f t="shared" si="44"/>
        <v>0</v>
      </c>
      <c r="AL20" s="13">
        <f t="shared" si="45"/>
        <v>0</v>
      </c>
      <c r="AM20" s="13">
        <f t="shared" si="46"/>
        <v>0</v>
      </c>
      <c r="AN20" s="13">
        <f t="shared" si="47"/>
        <v>0</v>
      </c>
      <c r="AO20" s="13">
        <f t="shared" si="48"/>
        <v>0</v>
      </c>
      <c r="AP20" s="13">
        <f t="shared" si="20"/>
        <v>0</v>
      </c>
      <c r="AQ20" s="13">
        <f t="shared" si="21"/>
        <v>0</v>
      </c>
      <c r="AR20" s="13">
        <f t="shared" si="22"/>
        <v>0</v>
      </c>
      <c r="AS20" s="13">
        <f t="shared" si="23"/>
        <v>0</v>
      </c>
      <c r="AT20" s="13">
        <f t="shared" si="24"/>
        <v>0</v>
      </c>
      <c r="AU20" s="13">
        <f t="shared" si="25"/>
        <v>0</v>
      </c>
      <c r="AV20" s="13">
        <f t="shared" si="26"/>
        <v>0</v>
      </c>
      <c r="AW20" s="13">
        <f t="shared" si="27"/>
        <v>0</v>
      </c>
      <c r="AX20" s="3"/>
    </row>
    <row r="21" spans="1:50" ht="12.75" customHeight="1">
      <c r="A21" s="8" t="str">
        <f>IF(C21=Форма!$B$7*1,"1 месяц",IF(C21&gt;Форма!$B$7,(LEFT(A20,SEARCH(" ",A20,1)-1)+1)&amp;" месяц",""))</f>
        <v/>
      </c>
      <c r="B21" s="32" t="str">
        <f>IF(SUM($E$6:$L21)=0,"-",IF(SUM($E21:$L21)&gt;0,IF(AND($C21&gt;=$B$1,$C21&lt;=$B$2)*1=1,$A$1,"факт"),"прогноз"))</f>
        <v>-</v>
      </c>
      <c r="C21" s="33">
        <v>41730</v>
      </c>
      <c r="D21" s="34">
        <f>VLOOKUP($C21,'F1'!$A:$B,2,0)</f>
        <v>22</v>
      </c>
      <c r="E21" s="14"/>
      <c r="F21" s="14"/>
      <c r="G21" s="14"/>
      <c r="H21" s="14"/>
      <c r="I21" s="14"/>
      <c r="J21" s="14"/>
      <c r="K21" s="14"/>
      <c r="L21" s="14"/>
      <c r="M21" s="187">
        <f t="shared" si="35"/>
        <v>0</v>
      </c>
      <c r="N21" s="15">
        <f t="shared" si="36"/>
        <v>0</v>
      </c>
      <c r="O21" s="15">
        <f t="shared" si="37"/>
        <v>0</v>
      </c>
      <c r="P21" s="15">
        <f t="shared" si="4"/>
        <v>0</v>
      </c>
      <c r="Q21" s="187">
        <f t="shared" si="38"/>
        <v>0</v>
      </c>
      <c r="R21" s="15">
        <f t="shared" si="39"/>
        <v>0</v>
      </c>
      <c r="S21" s="15">
        <f t="shared" si="40"/>
        <v>0</v>
      </c>
      <c r="T21" s="15">
        <f t="shared" si="8"/>
        <v>0</v>
      </c>
      <c r="U21" s="9">
        <f t="shared" si="28"/>
        <v>0</v>
      </c>
      <c r="V21" s="9">
        <f t="shared" si="29"/>
        <v>0</v>
      </c>
      <c r="W21" s="28">
        <f t="shared" si="30"/>
        <v>0</v>
      </c>
      <c r="X21" s="9">
        <f t="shared" si="31"/>
        <v>0</v>
      </c>
      <c r="Y21" s="9">
        <f t="shared" si="32"/>
        <v>0</v>
      </c>
      <c r="Z21" s="28">
        <f t="shared" si="33"/>
        <v>0</v>
      </c>
      <c r="AA21" s="8"/>
      <c r="AB21" s="154">
        <f>IF(OR($M21="",$M21=0),0,IF(AB$2&lt;10,VLOOKUP(TEXT($C21,"МММ"),'Расчет нагрузки'!$L$2:$Q$13,AB$2,0),$D21*AB$2))</f>
        <v>0</v>
      </c>
      <c r="AC21" s="154">
        <f>IF(OR($Q21="",$Q21=0),0,IF(AC$2&lt;10,VLOOKUP(TEXT($C21,"МММ"),'Расчет нагрузки'!$L$2:$Q$13,AC$2,0),$D21*AC$2))</f>
        <v>0</v>
      </c>
      <c r="AD21" s="8"/>
      <c r="AE21" s="69">
        <v>1</v>
      </c>
      <c r="AF21" s="69">
        <v>1</v>
      </c>
      <c r="AG21" s="8"/>
      <c r="AH21" s="13">
        <f t="shared" si="41"/>
        <v>0</v>
      </c>
      <c r="AI21" s="13">
        <f t="shared" si="42"/>
        <v>0</v>
      </c>
      <c r="AJ21" s="13">
        <f t="shared" si="43"/>
        <v>0</v>
      </c>
      <c r="AK21" s="13">
        <f t="shared" si="44"/>
        <v>0</v>
      </c>
      <c r="AL21" s="13">
        <f t="shared" si="45"/>
        <v>0</v>
      </c>
      <c r="AM21" s="13">
        <f t="shared" si="46"/>
        <v>0</v>
      </c>
      <c r="AN21" s="13">
        <f t="shared" si="47"/>
        <v>0</v>
      </c>
      <c r="AO21" s="13">
        <f t="shared" si="48"/>
        <v>0</v>
      </c>
      <c r="AP21" s="13">
        <f t="shared" si="20"/>
        <v>0</v>
      </c>
      <c r="AQ21" s="13">
        <f t="shared" si="21"/>
        <v>0</v>
      </c>
      <c r="AR21" s="13">
        <f t="shared" si="22"/>
        <v>0</v>
      </c>
      <c r="AS21" s="13">
        <f t="shared" si="23"/>
        <v>0</v>
      </c>
      <c r="AT21" s="13">
        <f t="shared" si="24"/>
        <v>0</v>
      </c>
      <c r="AU21" s="13">
        <f t="shared" si="25"/>
        <v>0</v>
      </c>
      <c r="AV21" s="13">
        <f t="shared" si="26"/>
        <v>0</v>
      </c>
      <c r="AW21" s="13">
        <f t="shared" si="27"/>
        <v>0</v>
      </c>
      <c r="AX21" s="3"/>
    </row>
    <row r="22" spans="1:50" ht="12.75" customHeight="1">
      <c r="A22" s="8" t="str">
        <f>IF(C22=Форма!$B$7*1,"1 месяц",IF(C22&gt;Форма!$B$7,(LEFT(A21,SEARCH(" ",A21,1)-1)+1)&amp;" месяц",""))</f>
        <v/>
      </c>
      <c r="B22" s="32" t="str">
        <f>IF(SUM($E$6:$L22)=0,"-",IF(SUM($E22:$L22)&gt;0,IF(AND($C22&gt;=$B$1,$C22&lt;=$B$2)*1=1,$A$1,"факт"),"прогноз"))</f>
        <v>-</v>
      </c>
      <c r="C22" s="33">
        <v>41760</v>
      </c>
      <c r="D22" s="34">
        <f>VLOOKUP($C22,'F1'!$A:$B,2,0)</f>
        <v>19</v>
      </c>
      <c r="E22" s="14"/>
      <c r="F22" s="14"/>
      <c r="G22" s="14"/>
      <c r="H22" s="14"/>
      <c r="I22" s="14"/>
      <c r="J22" s="14"/>
      <c r="K22" s="14"/>
      <c r="L22" s="14"/>
      <c r="M22" s="187">
        <f t="shared" si="35"/>
        <v>0</v>
      </c>
      <c r="N22" s="15">
        <f t="shared" si="36"/>
        <v>0</v>
      </c>
      <c r="O22" s="15">
        <f t="shared" si="37"/>
        <v>0</v>
      </c>
      <c r="P22" s="15">
        <f t="shared" si="4"/>
        <v>0</v>
      </c>
      <c r="Q22" s="187">
        <f t="shared" si="38"/>
        <v>0</v>
      </c>
      <c r="R22" s="15">
        <f t="shared" si="39"/>
        <v>0</v>
      </c>
      <c r="S22" s="15">
        <f t="shared" si="40"/>
        <v>0</v>
      </c>
      <c r="T22" s="15">
        <f t="shared" si="8"/>
        <v>0</v>
      </c>
      <c r="U22" s="9">
        <f t="shared" si="28"/>
        <v>0</v>
      </c>
      <c r="V22" s="9">
        <f t="shared" si="29"/>
        <v>0</v>
      </c>
      <c r="W22" s="28">
        <f t="shared" si="30"/>
        <v>0</v>
      </c>
      <c r="X22" s="9">
        <f t="shared" si="31"/>
        <v>0</v>
      </c>
      <c r="Y22" s="9">
        <f t="shared" si="32"/>
        <v>0</v>
      </c>
      <c r="Z22" s="28">
        <f t="shared" si="33"/>
        <v>0</v>
      </c>
      <c r="AA22" s="8"/>
      <c r="AB22" s="154">
        <f>IF(OR($M22="",$M22=0),0,IF(AB$2&lt;10,VLOOKUP(TEXT($C22,"МММ"),'Расчет нагрузки'!$L$2:$Q$13,AB$2,0),$D22*AB$2))</f>
        <v>0</v>
      </c>
      <c r="AC22" s="154">
        <f>IF(OR($Q22="",$Q22=0),0,IF(AC$2&lt;10,VLOOKUP(TEXT($C22,"МММ"),'Расчет нагрузки'!$L$2:$Q$13,AC$2,0),$D22*AC$2))</f>
        <v>0</v>
      </c>
      <c r="AD22" s="8"/>
      <c r="AE22" s="69">
        <v>1</v>
      </c>
      <c r="AF22" s="69">
        <v>1</v>
      </c>
      <c r="AG22" s="8"/>
      <c r="AH22" s="13">
        <f>E22</f>
        <v>0</v>
      </c>
      <c r="AI22" s="13">
        <f>F22</f>
        <v>0</v>
      </c>
      <c r="AJ22" s="13">
        <f>G22</f>
        <v>0</v>
      </c>
      <c r="AK22" s="13">
        <f t="shared" si="44"/>
        <v>0</v>
      </c>
      <c r="AL22" s="13">
        <f>I22</f>
        <v>0</v>
      </c>
      <c r="AM22" s="13">
        <f>J22</f>
        <v>0</v>
      </c>
      <c r="AN22" s="13">
        <f>K22</f>
        <v>0</v>
      </c>
      <c r="AO22" s="13">
        <f t="shared" si="48"/>
        <v>0</v>
      </c>
      <c r="AP22" s="13">
        <f t="shared" si="20"/>
        <v>0</v>
      </c>
      <c r="AQ22" s="13">
        <f t="shared" si="21"/>
        <v>0</v>
      </c>
      <c r="AR22" s="13">
        <f t="shared" si="22"/>
        <v>0</v>
      </c>
      <c r="AS22" s="13">
        <f t="shared" si="23"/>
        <v>0</v>
      </c>
      <c r="AT22" s="13">
        <f t="shared" si="24"/>
        <v>0</v>
      </c>
      <c r="AU22" s="13">
        <f t="shared" si="25"/>
        <v>0</v>
      </c>
      <c r="AV22" s="13">
        <f t="shared" si="26"/>
        <v>0</v>
      </c>
      <c r="AW22" s="13">
        <f t="shared" si="27"/>
        <v>0</v>
      </c>
      <c r="AX22" s="3"/>
    </row>
    <row r="23" spans="1:50" ht="12.75" customHeight="1">
      <c r="A23" s="8" t="str">
        <f>IF(C23=Форма!$B$7*1,"1 месяц",IF(C23&gt;Форма!$B$7,(LEFT(A22,SEARCH(" ",A22,1)-1)+1)&amp;" месяц",""))</f>
        <v/>
      </c>
      <c r="B23" s="32" t="str">
        <f>IF(SUM($E$6:$L23)=0,"-",IF(SUM($E23:$L23)&gt;0,IF(AND($C23&gt;=$B$1,$C23&lt;=$B$2)*1=1,$A$1,"факт"),"прогноз"))</f>
        <v>-</v>
      </c>
      <c r="C23" s="33">
        <v>41791</v>
      </c>
      <c r="D23" s="34">
        <f>VLOOKUP($C23,'F1'!$A:$B,2,0)</f>
        <v>19</v>
      </c>
      <c r="E23" s="14"/>
      <c r="F23" s="14"/>
      <c r="G23" s="14"/>
      <c r="H23" s="14"/>
      <c r="I23" s="14"/>
      <c r="J23" s="14"/>
      <c r="K23" s="14"/>
      <c r="L23" s="14"/>
      <c r="M23" s="187">
        <f t="shared" si="35"/>
        <v>0</v>
      </c>
      <c r="N23" s="15">
        <f t="shared" si="36"/>
        <v>0</v>
      </c>
      <c r="O23" s="15">
        <f t="shared" si="37"/>
        <v>0</v>
      </c>
      <c r="P23" s="15">
        <f t="shared" si="4"/>
        <v>0</v>
      </c>
      <c r="Q23" s="187">
        <f t="shared" si="38"/>
        <v>0</v>
      </c>
      <c r="R23" s="15">
        <f t="shared" si="39"/>
        <v>0</v>
      </c>
      <c r="S23" s="15">
        <f t="shared" si="40"/>
        <v>0</v>
      </c>
      <c r="T23" s="15">
        <f t="shared" si="8"/>
        <v>0</v>
      </c>
      <c r="U23" s="9">
        <f t="shared" si="28"/>
        <v>0</v>
      </c>
      <c r="V23" s="9">
        <f t="shared" si="29"/>
        <v>0</v>
      </c>
      <c r="W23" s="28">
        <f t="shared" si="30"/>
        <v>0</v>
      </c>
      <c r="X23" s="9">
        <f t="shared" si="31"/>
        <v>0</v>
      </c>
      <c r="Y23" s="9">
        <f t="shared" si="32"/>
        <v>0</v>
      </c>
      <c r="Z23" s="28">
        <f t="shared" si="33"/>
        <v>0</v>
      </c>
      <c r="AA23" s="8"/>
      <c r="AB23" s="154">
        <f>IF(OR($M23="",$M23=0),0,IF(AB$2&lt;10,VLOOKUP(TEXT($C23,"МММ"),'Расчет нагрузки'!$L$2:$Q$13,AB$2,0),$D23*AB$2))</f>
        <v>0</v>
      </c>
      <c r="AC23" s="154">
        <f>IF(OR($Q23="",$Q23=0),0,IF(AC$2&lt;10,VLOOKUP(TEXT($C23,"МММ"),'Расчет нагрузки'!$L$2:$Q$13,AC$2,0),$D23*AC$2))</f>
        <v>0</v>
      </c>
      <c r="AD23" s="8"/>
      <c r="AE23" s="69">
        <v>1</v>
      </c>
      <c r="AF23" s="69">
        <v>1</v>
      </c>
      <c r="AG23" s="8"/>
      <c r="AH23" s="13">
        <f t="shared" si="41"/>
        <v>0</v>
      </c>
      <c r="AI23" s="13">
        <f t="shared" si="42"/>
        <v>0</v>
      </c>
      <c r="AJ23" s="13">
        <f t="shared" si="43"/>
        <v>0</v>
      </c>
      <c r="AK23" s="13">
        <f t="shared" si="44"/>
        <v>0</v>
      </c>
      <c r="AL23" s="13">
        <f t="shared" si="45"/>
        <v>0</v>
      </c>
      <c r="AM23" s="13">
        <f t="shared" si="46"/>
        <v>0</v>
      </c>
      <c r="AN23" s="13">
        <f t="shared" si="47"/>
        <v>0</v>
      </c>
      <c r="AO23" s="13">
        <f t="shared" si="48"/>
        <v>0</v>
      </c>
      <c r="AP23" s="13">
        <f t="shared" si="20"/>
        <v>0</v>
      </c>
      <c r="AQ23" s="13">
        <f t="shared" si="21"/>
        <v>0</v>
      </c>
      <c r="AR23" s="13">
        <f t="shared" si="22"/>
        <v>0</v>
      </c>
      <c r="AS23" s="13">
        <f t="shared" si="23"/>
        <v>0</v>
      </c>
      <c r="AT23" s="13">
        <f t="shared" si="24"/>
        <v>0</v>
      </c>
      <c r="AU23" s="13">
        <f t="shared" si="25"/>
        <v>0</v>
      </c>
      <c r="AV23" s="13">
        <f t="shared" si="26"/>
        <v>0</v>
      </c>
      <c r="AW23" s="13">
        <f t="shared" si="27"/>
        <v>0</v>
      </c>
      <c r="AX23" s="3"/>
    </row>
    <row r="24" spans="1:50" ht="12.75" customHeight="1">
      <c r="A24" s="8" t="str">
        <f>IF(C24=Форма!$B$7*1,"1 месяц",IF(C24&gt;Форма!$B$7,(LEFT(A23,SEARCH(" ",A23,1)-1)+1)&amp;" месяц",""))</f>
        <v/>
      </c>
      <c r="B24" s="32" t="str">
        <f>IF(SUM($E$6:$L24)=0,"-",IF(SUM($E24:$L24)&gt;0,IF(AND($C24&gt;=$B$1,$C24&lt;=$B$2)*1=1,$A$1,"факт"),"прогноз"))</f>
        <v>-</v>
      </c>
      <c r="C24" s="33">
        <v>41821</v>
      </c>
      <c r="D24" s="34">
        <f>VLOOKUP($C24,'F1'!$A:$B,2,0)</f>
        <v>23</v>
      </c>
      <c r="E24" s="14"/>
      <c r="F24" s="14"/>
      <c r="G24" s="14"/>
      <c r="H24" s="14"/>
      <c r="I24" s="14"/>
      <c r="J24" s="14"/>
      <c r="K24" s="14"/>
      <c r="L24" s="14"/>
      <c r="M24" s="187">
        <f t="shared" si="35"/>
        <v>0</v>
      </c>
      <c r="N24" s="15">
        <f t="shared" si="36"/>
        <v>0</v>
      </c>
      <c r="O24" s="15">
        <f t="shared" si="37"/>
        <v>0</v>
      </c>
      <c r="P24" s="15">
        <f t="shared" si="4"/>
        <v>0</v>
      </c>
      <c r="Q24" s="187">
        <f t="shared" si="38"/>
        <v>0</v>
      </c>
      <c r="R24" s="15">
        <f t="shared" si="39"/>
        <v>0</v>
      </c>
      <c r="S24" s="15">
        <f t="shared" si="40"/>
        <v>0</v>
      </c>
      <c r="T24" s="15">
        <f t="shared" si="8"/>
        <v>0</v>
      </c>
      <c r="U24" s="9">
        <f t="shared" si="28"/>
        <v>0</v>
      </c>
      <c r="V24" s="9">
        <f t="shared" si="29"/>
        <v>0</v>
      </c>
      <c r="W24" s="28">
        <f t="shared" si="30"/>
        <v>0</v>
      </c>
      <c r="X24" s="9">
        <f t="shared" si="31"/>
        <v>0</v>
      </c>
      <c r="Y24" s="9">
        <f t="shared" si="32"/>
        <v>0</v>
      </c>
      <c r="Z24" s="28">
        <f t="shared" si="33"/>
        <v>0</v>
      </c>
      <c r="AA24" s="8"/>
      <c r="AB24" s="154">
        <f>IF(OR($M24="",$M24=0),0,IF(AB$2&lt;10,VLOOKUP(TEXT($C24,"МММ"),'Расчет нагрузки'!$L$2:$Q$13,AB$2,0),$D24*AB$2))</f>
        <v>0</v>
      </c>
      <c r="AC24" s="154">
        <f>IF(OR($Q24="",$Q24=0),0,IF(AC$2&lt;10,VLOOKUP(TEXT($C24,"МММ"),'Расчет нагрузки'!$L$2:$Q$13,AC$2,0),$D24*AC$2))</f>
        <v>0</v>
      </c>
      <c r="AD24" s="8"/>
      <c r="AE24" s="69">
        <v>1</v>
      </c>
      <c r="AF24" s="69">
        <v>1</v>
      </c>
      <c r="AG24" s="8"/>
      <c r="AH24" s="13">
        <f t="shared" si="41"/>
        <v>0</v>
      </c>
      <c r="AI24" s="13">
        <f t="shared" si="42"/>
        <v>0</v>
      </c>
      <c r="AJ24" s="13">
        <f t="shared" si="43"/>
        <v>0</v>
      </c>
      <c r="AK24" s="13">
        <f t="shared" si="44"/>
        <v>0</v>
      </c>
      <c r="AL24" s="13">
        <f t="shared" si="45"/>
        <v>0</v>
      </c>
      <c r="AM24" s="13">
        <f t="shared" si="46"/>
        <v>0</v>
      </c>
      <c r="AN24" s="13">
        <f t="shared" si="47"/>
        <v>0</v>
      </c>
      <c r="AO24" s="13">
        <f t="shared" si="48"/>
        <v>0</v>
      </c>
      <c r="AP24" s="13">
        <f t="shared" si="20"/>
        <v>0</v>
      </c>
      <c r="AQ24" s="13">
        <f t="shared" si="21"/>
        <v>0</v>
      </c>
      <c r="AR24" s="13">
        <f t="shared" si="22"/>
        <v>0</v>
      </c>
      <c r="AS24" s="13">
        <f t="shared" si="23"/>
        <v>0</v>
      </c>
      <c r="AT24" s="13">
        <f t="shared" si="24"/>
        <v>0</v>
      </c>
      <c r="AU24" s="13">
        <f t="shared" si="25"/>
        <v>0</v>
      </c>
      <c r="AV24" s="13">
        <f t="shared" si="26"/>
        <v>0</v>
      </c>
      <c r="AW24" s="13">
        <f t="shared" si="27"/>
        <v>0</v>
      </c>
      <c r="AX24" s="3"/>
    </row>
    <row r="25" spans="1:50" ht="12.75" customHeight="1">
      <c r="A25" s="8" t="str">
        <f>IF(C25=Форма!$B$7*1,"1 месяц",IF(C25&gt;Форма!$B$7,(LEFT(A24,SEARCH(" ",A24,1)-1)+1)&amp;" месяц",""))</f>
        <v/>
      </c>
      <c r="B25" s="32" t="str">
        <f>IF(SUM($E$6:$L25)=0,"-",IF(SUM($E25:$L25)&gt;0,IF(AND($C25&gt;=$B$1,$C25&lt;=$B$2)*1=1,$A$1,"факт"),"прогноз"))</f>
        <v>-</v>
      </c>
      <c r="C25" s="33">
        <v>41852</v>
      </c>
      <c r="D25" s="34">
        <f>VLOOKUP($C25,'F1'!$A:$B,2,0)</f>
        <v>21</v>
      </c>
      <c r="E25" s="14"/>
      <c r="F25" s="14"/>
      <c r="G25" s="14"/>
      <c r="H25" s="14"/>
      <c r="I25" s="14"/>
      <c r="J25" s="14"/>
      <c r="K25" s="14"/>
      <c r="L25" s="14"/>
      <c r="M25" s="187">
        <f t="shared" si="35"/>
        <v>0</v>
      </c>
      <c r="N25" s="15">
        <f t="shared" si="36"/>
        <v>0</v>
      </c>
      <c r="O25" s="15">
        <f t="shared" si="37"/>
        <v>0</v>
      </c>
      <c r="P25" s="15">
        <f t="shared" si="4"/>
        <v>0</v>
      </c>
      <c r="Q25" s="187">
        <f t="shared" si="38"/>
        <v>0</v>
      </c>
      <c r="R25" s="15">
        <f t="shared" si="39"/>
        <v>0</v>
      </c>
      <c r="S25" s="15">
        <f t="shared" si="40"/>
        <v>0</v>
      </c>
      <c r="T25" s="15">
        <f t="shared" si="8"/>
        <v>0</v>
      </c>
      <c r="U25" s="9">
        <f t="shared" si="28"/>
        <v>0</v>
      </c>
      <c r="V25" s="9">
        <f t="shared" si="29"/>
        <v>0</v>
      </c>
      <c r="W25" s="28">
        <f t="shared" si="30"/>
        <v>0</v>
      </c>
      <c r="X25" s="9">
        <f t="shared" si="31"/>
        <v>0</v>
      </c>
      <c r="Y25" s="9">
        <f t="shared" si="32"/>
        <v>0</v>
      </c>
      <c r="Z25" s="28">
        <f t="shared" si="33"/>
        <v>0</v>
      </c>
      <c r="AA25" s="8"/>
      <c r="AB25" s="154">
        <f>IF(OR($M25="",$M25=0),0,IF(AB$2&lt;10,VLOOKUP(TEXT($C25,"МММ"),'Расчет нагрузки'!$L$2:$Q$13,AB$2,0),$D25*AB$2))</f>
        <v>0</v>
      </c>
      <c r="AC25" s="154">
        <f>IF(OR($Q25="",$Q25=0),0,IF(AC$2&lt;10,VLOOKUP(TEXT($C25,"МММ"),'Расчет нагрузки'!$L$2:$Q$13,AC$2,0),$D25*AC$2))</f>
        <v>0</v>
      </c>
      <c r="AD25" s="8"/>
      <c r="AE25" s="69">
        <v>1</v>
      </c>
      <c r="AF25" s="69">
        <v>1</v>
      </c>
      <c r="AG25" s="8"/>
      <c r="AH25" s="13">
        <f t="shared" si="41"/>
        <v>0</v>
      </c>
      <c r="AI25" s="13">
        <f t="shared" si="42"/>
        <v>0</v>
      </c>
      <c r="AJ25" s="13">
        <f t="shared" si="43"/>
        <v>0</v>
      </c>
      <c r="AK25" s="13">
        <f t="shared" si="44"/>
        <v>0</v>
      </c>
      <c r="AL25" s="13">
        <f t="shared" si="45"/>
        <v>0</v>
      </c>
      <c r="AM25" s="13">
        <f t="shared" si="46"/>
        <v>0</v>
      </c>
      <c r="AN25" s="13">
        <f t="shared" si="47"/>
        <v>0</v>
      </c>
      <c r="AO25" s="13">
        <f t="shared" si="48"/>
        <v>0</v>
      </c>
      <c r="AP25" s="13">
        <f t="shared" si="20"/>
        <v>0</v>
      </c>
      <c r="AQ25" s="13">
        <f t="shared" si="21"/>
        <v>0</v>
      </c>
      <c r="AR25" s="13">
        <f t="shared" si="22"/>
        <v>0</v>
      </c>
      <c r="AS25" s="13">
        <f t="shared" si="23"/>
        <v>0</v>
      </c>
      <c r="AT25" s="13">
        <f t="shared" si="24"/>
        <v>0</v>
      </c>
      <c r="AU25" s="13">
        <f t="shared" si="25"/>
        <v>0</v>
      </c>
      <c r="AV25" s="13">
        <f t="shared" si="26"/>
        <v>0</v>
      </c>
      <c r="AW25" s="13">
        <f t="shared" si="27"/>
        <v>0</v>
      </c>
      <c r="AX25" s="3"/>
    </row>
    <row r="26" spans="1:50" ht="12.75" customHeight="1">
      <c r="A26" s="8" t="str">
        <f>IF(C26=Форма!$B$7*1,"1 месяц",IF(C26&gt;Форма!$B$7,(LEFT(A25,SEARCH(" ",A25,1)-1)+1)&amp;" месяц",""))</f>
        <v/>
      </c>
      <c r="B26" s="32" t="str">
        <f>IF(SUM($E$6:$L26)=0,"-",IF(SUM($E26:$L26)&gt;0,IF(AND($C26&gt;=$B$1,$C26&lt;=$B$2)*1=1,$A$1,"факт"),"прогноз"))</f>
        <v>-</v>
      </c>
      <c r="C26" s="33">
        <v>41883</v>
      </c>
      <c r="D26" s="34">
        <f>VLOOKUP($C26,'F1'!$A:$B,2,0)</f>
        <v>22</v>
      </c>
      <c r="E26" s="14"/>
      <c r="F26" s="14"/>
      <c r="G26" s="14"/>
      <c r="H26" s="14"/>
      <c r="I26" s="14"/>
      <c r="J26" s="14"/>
      <c r="K26" s="14"/>
      <c r="L26" s="14"/>
      <c r="M26" s="187">
        <f t="shared" si="35"/>
        <v>0</v>
      </c>
      <c r="N26" s="15">
        <f t="shared" si="36"/>
        <v>0</v>
      </c>
      <c r="O26" s="15">
        <f t="shared" si="37"/>
        <v>0</v>
      </c>
      <c r="P26" s="15">
        <f t="shared" si="4"/>
        <v>0</v>
      </c>
      <c r="Q26" s="187">
        <f t="shared" si="38"/>
        <v>0</v>
      </c>
      <c r="R26" s="15">
        <f t="shared" si="39"/>
        <v>0</v>
      </c>
      <c r="S26" s="15">
        <f t="shared" si="40"/>
        <v>0</v>
      </c>
      <c r="T26" s="15">
        <f t="shared" si="8"/>
        <v>0</v>
      </c>
      <c r="U26" s="9">
        <f t="shared" si="28"/>
        <v>0</v>
      </c>
      <c r="V26" s="9">
        <f t="shared" si="29"/>
        <v>0</v>
      </c>
      <c r="W26" s="28">
        <f t="shared" si="30"/>
        <v>0</v>
      </c>
      <c r="X26" s="9">
        <f t="shared" si="31"/>
        <v>0</v>
      </c>
      <c r="Y26" s="9">
        <f t="shared" si="32"/>
        <v>0</v>
      </c>
      <c r="Z26" s="28">
        <f t="shared" si="33"/>
        <v>0</v>
      </c>
      <c r="AA26" s="8"/>
      <c r="AB26" s="154">
        <f>IF(OR($M26="",$M26=0),0,IF(AB$2&lt;10,VLOOKUP(TEXT($C26,"МММ"),'Расчет нагрузки'!$L$2:$Q$13,AB$2,0),$D26*AB$2))</f>
        <v>0</v>
      </c>
      <c r="AC26" s="154">
        <f>IF(OR($Q26="",$Q26=0),0,IF(AC$2&lt;10,VLOOKUP(TEXT($C26,"МММ"),'Расчет нагрузки'!$L$2:$Q$13,AC$2,0),$D26*AC$2))</f>
        <v>0</v>
      </c>
      <c r="AD26" s="8"/>
      <c r="AE26" s="69">
        <v>1</v>
      </c>
      <c r="AF26" s="69">
        <v>1</v>
      </c>
      <c r="AG26" s="8"/>
      <c r="AH26" s="13">
        <f t="shared" si="41"/>
        <v>0</v>
      </c>
      <c r="AI26" s="13">
        <f t="shared" si="42"/>
        <v>0</v>
      </c>
      <c r="AJ26" s="13">
        <f t="shared" si="43"/>
        <v>0</v>
      </c>
      <c r="AK26" s="13">
        <f t="shared" si="44"/>
        <v>0</v>
      </c>
      <c r="AL26" s="13">
        <f t="shared" si="45"/>
        <v>0</v>
      </c>
      <c r="AM26" s="13">
        <f t="shared" si="46"/>
        <v>0</v>
      </c>
      <c r="AN26" s="13">
        <f t="shared" si="47"/>
        <v>0</v>
      </c>
      <c r="AO26" s="13">
        <f t="shared" si="48"/>
        <v>0</v>
      </c>
      <c r="AP26" s="13">
        <f t="shared" si="20"/>
        <v>0</v>
      </c>
      <c r="AQ26" s="13">
        <f t="shared" si="21"/>
        <v>0</v>
      </c>
      <c r="AR26" s="13">
        <f t="shared" si="22"/>
        <v>0</v>
      </c>
      <c r="AS26" s="13">
        <f t="shared" si="23"/>
        <v>0</v>
      </c>
      <c r="AT26" s="13">
        <f t="shared" si="24"/>
        <v>0</v>
      </c>
      <c r="AU26" s="13">
        <f t="shared" si="25"/>
        <v>0</v>
      </c>
      <c r="AV26" s="13">
        <f t="shared" si="26"/>
        <v>0</v>
      </c>
      <c r="AW26" s="13">
        <f t="shared" si="27"/>
        <v>0</v>
      </c>
      <c r="AX26" s="3"/>
    </row>
    <row r="27" spans="1:50" ht="12.75" customHeight="1">
      <c r="A27" s="8" t="str">
        <f>IF(C27=Форма!$B$7*1,"1 месяц",IF(C27&gt;Форма!$B$7,(LEFT(A26,SEARCH(" ",A26,1)-1)+1)&amp;" месяц",""))</f>
        <v/>
      </c>
      <c r="B27" s="32" t="str">
        <f>IF(SUM($E$6:$L27)=0,"-",IF(SUM($E27:$L27)&gt;0,IF(AND($C27&gt;=$B$1,$C27&lt;=$B$2)*1=1,$A$1,"факт"),"прогноз"))</f>
        <v>-</v>
      </c>
      <c r="C27" s="33">
        <v>41913</v>
      </c>
      <c r="D27" s="34">
        <f>VLOOKUP($C27,'F1'!$A:$B,2,0)</f>
        <v>23</v>
      </c>
      <c r="E27" s="14"/>
      <c r="F27" s="14"/>
      <c r="G27" s="14"/>
      <c r="H27" s="14"/>
      <c r="I27" s="14"/>
      <c r="J27" s="14"/>
      <c r="K27" s="14"/>
      <c r="L27" s="14"/>
      <c r="M27" s="187">
        <f t="shared" si="35"/>
        <v>0</v>
      </c>
      <c r="N27" s="15">
        <f t="shared" si="36"/>
        <v>0</v>
      </c>
      <c r="O27" s="15">
        <f t="shared" si="37"/>
        <v>0</v>
      </c>
      <c r="P27" s="15">
        <f t="shared" si="4"/>
        <v>0</v>
      </c>
      <c r="Q27" s="187">
        <f t="shared" si="38"/>
        <v>0</v>
      </c>
      <c r="R27" s="15">
        <f t="shared" si="39"/>
        <v>0</v>
      </c>
      <c r="S27" s="15">
        <f t="shared" si="40"/>
        <v>0</v>
      </c>
      <c r="T27" s="15">
        <f t="shared" si="8"/>
        <v>0</v>
      </c>
      <c r="U27" s="9">
        <f t="shared" si="28"/>
        <v>0</v>
      </c>
      <c r="V27" s="9">
        <f t="shared" si="29"/>
        <v>0</v>
      </c>
      <c r="W27" s="28">
        <f t="shared" si="30"/>
        <v>0</v>
      </c>
      <c r="X27" s="9">
        <f t="shared" si="31"/>
        <v>0</v>
      </c>
      <c r="Y27" s="9">
        <f t="shared" si="32"/>
        <v>0</v>
      </c>
      <c r="Z27" s="28">
        <f t="shared" si="33"/>
        <v>0</v>
      </c>
      <c r="AA27" s="8"/>
      <c r="AB27" s="154">
        <f>IF(OR($M27="",$M27=0),0,IF(AB$2&lt;10,VLOOKUP(TEXT($C27,"МММ"),'Расчет нагрузки'!$L$2:$Q$13,AB$2,0),$D27*AB$2))</f>
        <v>0</v>
      </c>
      <c r="AC27" s="154">
        <f>IF(OR($Q27="",$Q27=0),0,IF(AC$2&lt;10,VLOOKUP(TEXT($C27,"МММ"),'Расчет нагрузки'!$L$2:$Q$13,AC$2,0),$D27*AC$2))</f>
        <v>0</v>
      </c>
      <c r="AD27" s="8"/>
      <c r="AE27" s="69">
        <v>1</v>
      </c>
      <c r="AF27" s="69">
        <v>1</v>
      </c>
      <c r="AG27" s="8"/>
      <c r="AH27" s="13">
        <f t="shared" si="41"/>
        <v>0</v>
      </c>
      <c r="AI27" s="13">
        <f t="shared" si="42"/>
        <v>0</v>
      </c>
      <c r="AJ27" s="13">
        <f t="shared" si="43"/>
        <v>0</v>
      </c>
      <c r="AK27" s="13">
        <f t="shared" si="44"/>
        <v>0</v>
      </c>
      <c r="AL27" s="13">
        <f t="shared" si="45"/>
        <v>0</v>
      </c>
      <c r="AM27" s="13">
        <f t="shared" si="46"/>
        <v>0</v>
      </c>
      <c r="AN27" s="13">
        <f t="shared" si="47"/>
        <v>0</v>
      </c>
      <c r="AO27" s="13">
        <f t="shared" si="48"/>
        <v>0</v>
      </c>
      <c r="AP27" s="13">
        <f t="shared" si="20"/>
        <v>0</v>
      </c>
      <c r="AQ27" s="13">
        <f t="shared" si="21"/>
        <v>0</v>
      </c>
      <c r="AR27" s="13">
        <f t="shared" si="22"/>
        <v>0</v>
      </c>
      <c r="AS27" s="13">
        <f t="shared" si="23"/>
        <v>0</v>
      </c>
      <c r="AT27" s="13">
        <f t="shared" si="24"/>
        <v>0</v>
      </c>
      <c r="AU27" s="13">
        <f t="shared" si="25"/>
        <v>0</v>
      </c>
      <c r="AV27" s="13">
        <f t="shared" si="26"/>
        <v>0</v>
      </c>
      <c r="AW27" s="13">
        <f t="shared" si="27"/>
        <v>0</v>
      </c>
      <c r="AX27" s="3"/>
    </row>
    <row r="28" spans="1:50" ht="12.75" customHeight="1">
      <c r="A28" s="8" t="str">
        <f>IF(C28=Форма!$B$7*1,"1 месяц",IF(C28&gt;Форма!$B$7,(LEFT(A27,SEARCH(" ",A27,1)-1)+1)&amp;" месяц",""))</f>
        <v/>
      </c>
      <c r="B28" s="32" t="str">
        <f>IF(SUM($E$6:$L28)=0,"-",IF(SUM($E28:$L28)&gt;0,IF(AND($C28&gt;=$B$1,$C28&lt;=$B$2)*1=1,$A$1,"факт"),"прогноз"))</f>
        <v>-</v>
      </c>
      <c r="C28" s="33">
        <v>41944</v>
      </c>
      <c r="D28" s="34">
        <f>VLOOKUP($C28,'F1'!$A:$B,2,0)</f>
        <v>18</v>
      </c>
      <c r="E28" s="14"/>
      <c r="F28" s="14"/>
      <c r="G28" s="14"/>
      <c r="H28" s="14"/>
      <c r="I28" s="14"/>
      <c r="J28" s="14"/>
      <c r="K28" s="14"/>
      <c r="L28" s="14"/>
      <c r="M28" s="187">
        <f t="shared" si="35"/>
        <v>0</v>
      </c>
      <c r="N28" s="15">
        <f t="shared" si="36"/>
        <v>0</v>
      </c>
      <c r="O28" s="15">
        <f t="shared" si="37"/>
        <v>0</v>
      </c>
      <c r="P28" s="15">
        <f t="shared" si="4"/>
        <v>0</v>
      </c>
      <c r="Q28" s="187">
        <f t="shared" si="38"/>
        <v>0</v>
      </c>
      <c r="R28" s="15">
        <f t="shared" si="39"/>
        <v>0</v>
      </c>
      <c r="S28" s="15">
        <f t="shared" si="40"/>
        <v>0</v>
      </c>
      <c r="T28" s="15">
        <f t="shared" si="8"/>
        <v>0</v>
      </c>
      <c r="U28" s="9">
        <f t="shared" si="28"/>
        <v>0</v>
      </c>
      <c r="V28" s="9">
        <f t="shared" si="29"/>
        <v>0</v>
      </c>
      <c r="W28" s="28">
        <f t="shared" si="30"/>
        <v>0</v>
      </c>
      <c r="X28" s="9">
        <f t="shared" si="31"/>
        <v>0</v>
      </c>
      <c r="Y28" s="9">
        <f t="shared" si="32"/>
        <v>0</v>
      </c>
      <c r="Z28" s="28">
        <f t="shared" si="33"/>
        <v>0</v>
      </c>
      <c r="AA28" s="8"/>
      <c r="AB28" s="154">
        <f>IF(OR($M28="",$M28=0),0,IF(AB$2&lt;10,VLOOKUP(TEXT($C28,"МММ"),'Расчет нагрузки'!$L$2:$Q$13,AB$2,0),$D28*AB$2))</f>
        <v>0</v>
      </c>
      <c r="AC28" s="154">
        <f>IF(OR($Q28="",$Q28=0),0,IF(AC$2&lt;10,VLOOKUP(TEXT($C28,"МММ"),'Расчет нагрузки'!$L$2:$Q$13,AC$2,0),$D28*AC$2))</f>
        <v>0</v>
      </c>
      <c r="AD28" s="8"/>
      <c r="AE28" s="69">
        <v>1</v>
      </c>
      <c r="AF28" s="69">
        <v>1</v>
      </c>
      <c r="AG28" s="8"/>
      <c r="AH28" s="13">
        <f t="shared" si="41"/>
        <v>0</v>
      </c>
      <c r="AI28" s="13">
        <f t="shared" si="42"/>
        <v>0</v>
      </c>
      <c r="AJ28" s="13">
        <f t="shared" si="43"/>
        <v>0</v>
      </c>
      <c r="AK28" s="13">
        <f t="shared" si="44"/>
        <v>0</v>
      </c>
      <c r="AL28" s="13">
        <f t="shared" si="45"/>
        <v>0</v>
      </c>
      <c r="AM28" s="13">
        <f t="shared" si="46"/>
        <v>0</v>
      </c>
      <c r="AN28" s="13">
        <f t="shared" si="47"/>
        <v>0</v>
      </c>
      <c r="AO28" s="13">
        <f t="shared" si="48"/>
        <v>0</v>
      </c>
      <c r="AP28" s="13">
        <f t="shared" si="20"/>
        <v>0</v>
      </c>
      <c r="AQ28" s="13">
        <f t="shared" si="21"/>
        <v>0</v>
      </c>
      <c r="AR28" s="13">
        <f t="shared" si="22"/>
        <v>0</v>
      </c>
      <c r="AS28" s="13">
        <f t="shared" si="23"/>
        <v>0</v>
      </c>
      <c r="AT28" s="13">
        <f t="shared" si="24"/>
        <v>0</v>
      </c>
      <c r="AU28" s="13">
        <f t="shared" si="25"/>
        <v>0</v>
      </c>
      <c r="AV28" s="13">
        <f t="shared" si="26"/>
        <v>0</v>
      </c>
      <c r="AW28" s="13">
        <f t="shared" si="27"/>
        <v>0</v>
      </c>
      <c r="AX28" s="3"/>
    </row>
    <row r="29" spans="1:50" ht="12.75" customHeight="1">
      <c r="A29" s="8" t="str">
        <f>IF(C29=Форма!$B$7*1,"1 месяц",IF(C29&gt;Форма!$B$7,(LEFT(A28,SEARCH(" ",A28,1)-1)+1)&amp;" месяц",""))</f>
        <v/>
      </c>
      <c r="B29" s="32" t="str">
        <f>IF(SUM($E$6:$L29)=0,"-",IF(SUM($E29:$L29)&gt;0,IF(AND($C29&gt;=$B$1,$C29&lt;=$B$2)*1=1,$A$1,"факт"),"прогноз"))</f>
        <v>-</v>
      </c>
      <c r="C29" s="33">
        <v>41974</v>
      </c>
      <c r="D29" s="34">
        <f>VLOOKUP($C29,'F1'!$A:$B,2,0)</f>
        <v>23</v>
      </c>
      <c r="E29" s="14"/>
      <c r="F29" s="14"/>
      <c r="G29" s="14"/>
      <c r="H29" s="14"/>
      <c r="I29" s="14"/>
      <c r="J29" s="14"/>
      <c r="K29" s="14"/>
      <c r="L29" s="14"/>
      <c r="M29" s="187">
        <f t="shared" si="35"/>
        <v>0</v>
      </c>
      <c r="N29" s="15">
        <f t="shared" si="36"/>
        <v>0</v>
      </c>
      <c r="O29" s="15">
        <f t="shared" si="37"/>
        <v>0</v>
      </c>
      <c r="P29" s="15">
        <f t="shared" si="4"/>
        <v>0</v>
      </c>
      <c r="Q29" s="187">
        <f t="shared" si="38"/>
        <v>0</v>
      </c>
      <c r="R29" s="15">
        <f t="shared" si="39"/>
        <v>0</v>
      </c>
      <c r="S29" s="15">
        <f t="shared" si="40"/>
        <v>0</v>
      </c>
      <c r="T29" s="15">
        <f t="shared" si="8"/>
        <v>0</v>
      </c>
      <c r="U29" s="9">
        <f t="shared" si="28"/>
        <v>0</v>
      </c>
      <c r="V29" s="9">
        <f t="shared" si="29"/>
        <v>0</v>
      </c>
      <c r="W29" s="28">
        <f t="shared" si="30"/>
        <v>0</v>
      </c>
      <c r="X29" s="9">
        <f t="shared" si="31"/>
        <v>0</v>
      </c>
      <c r="Y29" s="9">
        <f t="shared" si="32"/>
        <v>0</v>
      </c>
      <c r="Z29" s="28">
        <f t="shared" si="33"/>
        <v>0</v>
      </c>
      <c r="AA29" s="8"/>
      <c r="AB29" s="154">
        <f>IF(OR($M29="",$M29=0),0,IF(AB$2&lt;10,VLOOKUP(TEXT($C29,"МММ"),'Расчет нагрузки'!$L$2:$Q$13,AB$2,0),$D29*AB$2))</f>
        <v>0</v>
      </c>
      <c r="AC29" s="154">
        <f>IF(OR($Q29="",$Q29=0),0,IF(AC$2&lt;10,VLOOKUP(TEXT($C29,"МММ"),'Расчет нагрузки'!$L$2:$Q$13,AC$2,0),$D29*AC$2))</f>
        <v>0</v>
      </c>
      <c r="AD29" s="8"/>
      <c r="AE29" s="69">
        <v>1</v>
      </c>
      <c r="AF29" s="69">
        <v>1</v>
      </c>
      <c r="AG29" s="8"/>
      <c r="AH29" s="13">
        <f t="shared" ref="AH29:AH40" si="49">E29</f>
        <v>0</v>
      </c>
      <c r="AI29" s="13">
        <f t="shared" ref="AI29:AI40" si="50">F29</f>
        <v>0</v>
      </c>
      <c r="AJ29" s="13">
        <f t="shared" ref="AJ29:AJ40" si="51">G29</f>
        <v>0</v>
      </c>
      <c r="AK29" s="13">
        <f t="shared" ref="AK29:AK40" si="52">H29</f>
        <v>0</v>
      </c>
      <c r="AL29" s="13">
        <f t="shared" ref="AL29:AL40" si="53">I29</f>
        <v>0</v>
      </c>
      <c r="AM29" s="13">
        <f t="shared" ref="AM29:AM40" si="54">J29</f>
        <v>0</v>
      </c>
      <c r="AN29" s="13">
        <f t="shared" ref="AN29:AN40" si="55">K29</f>
        <v>0</v>
      </c>
      <c r="AO29" s="13">
        <f t="shared" ref="AO29:AO40" si="56">L29</f>
        <v>0</v>
      </c>
      <c r="AP29" s="13">
        <f t="shared" si="20"/>
        <v>0</v>
      </c>
      <c r="AQ29" s="13">
        <f t="shared" si="21"/>
        <v>0</v>
      </c>
      <c r="AR29" s="13">
        <f t="shared" si="22"/>
        <v>0</v>
      </c>
      <c r="AS29" s="13">
        <f t="shared" si="23"/>
        <v>0</v>
      </c>
      <c r="AT29" s="13">
        <f t="shared" si="24"/>
        <v>0</v>
      </c>
      <c r="AU29" s="13">
        <f t="shared" si="25"/>
        <v>0</v>
      </c>
      <c r="AV29" s="13">
        <f t="shared" si="26"/>
        <v>0</v>
      </c>
      <c r="AW29" s="13">
        <f t="shared" si="27"/>
        <v>0</v>
      </c>
      <c r="AX29" s="3"/>
    </row>
    <row r="30" spans="1:50" ht="12.75" customHeight="1">
      <c r="A30" s="8" t="str">
        <f>IF(C30=Форма!$B$7*1,"1 месяц",IF(C30&gt;Форма!$B$7,(LEFT(A29,SEARCH(" ",A29,1)-1)+1)&amp;" месяц",""))</f>
        <v/>
      </c>
      <c r="B30" s="32" t="str">
        <f>IF(SUM($E$6:$L30)=0,"-",IF(SUM($E30:$L30)&gt;0,IF(AND($C30&gt;=$B$1,$C30&lt;=$B$2)*1=1,$A$1,"факт"),"прогноз"))</f>
        <v>-</v>
      </c>
      <c r="C30" s="33">
        <v>42005</v>
      </c>
      <c r="D30" s="34">
        <f>VLOOKUP($C30,'F1'!$A:$B,2,0)</f>
        <v>15</v>
      </c>
      <c r="E30" s="14"/>
      <c r="F30" s="14"/>
      <c r="G30" s="14"/>
      <c r="H30" s="14"/>
      <c r="I30" s="14"/>
      <c r="J30" s="14"/>
      <c r="K30" s="14"/>
      <c r="L30" s="14"/>
      <c r="M30" s="187">
        <f t="shared" si="35"/>
        <v>0</v>
      </c>
      <c r="N30" s="15">
        <f t="shared" si="36"/>
        <v>0</v>
      </c>
      <c r="O30" s="15">
        <f t="shared" si="37"/>
        <v>0</v>
      </c>
      <c r="P30" s="15">
        <f t="shared" si="4"/>
        <v>0</v>
      </c>
      <c r="Q30" s="187">
        <f t="shared" si="38"/>
        <v>0</v>
      </c>
      <c r="R30" s="15">
        <f t="shared" si="39"/>
        <v>0</v>
      </c>
      <c r="S30" s="15">
        <f t="shared" si="40"/>
        <v>0</v>
      </c>
      <c r="T30" s="15">
        <f t="shared" si="8"/>
        <v>0</v>
      </c>
      <c r="U30" s="9">
        <f t="shared" si="28"/>
        <v>0</v>
      </c>
      <c r="V30" s="9">
        <f t="shared" si="29"/>
        <v>0</v>
      </c>
      <c r="W30" s="28">
        <f t="shared" si="30"/>
        <v>0</v>
      </c>
      <c r="X30" s="9">
        <f t="shared" si="31"/>
        <v>0</v>
      </c>
      <c r="Y30" s="9">
        <f t="shared" si="32"/>
        <v>0</v>
      </c>
      <c r="Z30" s="28">
        <f t="shared" si="33"/>
        <v>0</v>
      </c>
      <c r="AA30" s="8"/>
      <c r="AB30" s="154">
        <f>IF(OR($M30="",$M30=0),0,IF(AB$2&lt;10,VLOOKUP(TEXT($C30,"МММ"),'Расчет нагрузки'!$L$2:$Q$13,AB$2,0),$D30*AB$2))</f>
        <v>0</v>
      </c>
      <c r="AC30" s="154">
        <f>IF(OR($Q30="",$Q30=0),0,IF(AC$2&lt;10,VLOOKUP(TEXT($C30,"МММ"),'Расчет нагрузки'!$L$2:$Q$13,AC$2,0),$D30*AC$2))</f>
        <v>0</v>
      </c>
      <c r="AD30" s="8"/>
      <c r="AE30" s="69">
        <v>1</v>
      </c>
      <c r="AF30" s="69">
        <v>1</v>
      </c>
      <c r="AG30" s="8"/>
      <c r="AH30" s="13">
        <f t="shared" si="49"/>
        <v>0</v>
      </c>
      <c r="AI30" s="13">
        <f t="shared" si="50"/>
        <v>0</v>
      </c>
      <c r="AJ30" s="13">
        <f t="shared" si="51"/>
        <v>0</v>
      </c>
      <c r="AK30" s="13">
        <f t="shared" si="52"/>
        <v>0</v>
      </c>
      <c r="AL30" s="13">
        <f t="shared" si="53"/>
        <v>0</v>
      </c>
      <c r="AM30" s="13">
        <f t="shared" si="54"/>
        <v>0</v>
      </c>
      <c r="AN30" s="13">
        <f t="shared" si="55"/>
        <v>0</v>
      </c>
      <c r="AO30" s="13">
        <f t="shared" si="56"/>
        <v>0</v>
      </c>
      <c r="AP30" s="13">
        <f t="shared" si="20"/>
        <v>0</v>
      </c>
      <c r="AQ30" s="13">
        <f t="shared" si="21"/>
        <v>0</v>
      </c>
      <c r="AR30" s="13">
        <f t="shared" si="22"/>
        <v>0</v>
      </c>
      <c r="AS30" s="13">
        <f t="shared" si="23"/>
        <v>0</v>
      </c>
      <c r="AT30" s="13">
        <f t="shared" si="24"/>
        <v>0</v>
      </c>
      <c r="AU30" s="13">
        <f t="shared" si="25"/>
        <v>0</v>
      </c>
      <c r="AV30" s="13">
        <f t="shared" si="26"/>
        <v>0</v>
      </c>
      <c r="AW30" s="13">
        <f t="shared" si="27"/>
        <v>0</v>
      </c>
      <c r="AX30" s="3"/>
    </row>
    <row r="31" spans="1:50" ht="12.75" customHeight="1">
      <c r="A31" s="8" t="str">
        <f>IF(C31=Форма!$B$7*1,"1 месяц",IF(C31&gt;Форма!$B$7,(LEFT(A30,SEARCH(" ",A30,1)-1)+1)&amp;" месяц",""))</f>
        <v/>
      </c>
      <c r="B31" s="32" t="str">
        <f>IF(SUM($E$6:$L31)=0,"-",IF(SUM($E31:$L31)&gt;0,IF(AND($C31&gt;=$B$1,$C31&lt;=$B$2)*1=1,$A$1,"факт"),"прогноз"))</f>
        <v>-</v>
      </c>
      <c r="C31" s="33">
        <v>42036</v>
      </c>
      <c r="D31" s="34">
        <f>VLOOKUP($C31,'F1'!$A:$B,2,0)</f>
        <v>19</v>
      </c>
      <c r="E31" s="14"/>
      <c r="F31" s="14"/>
      <c r="G31" s="14"/>
      <c r="H31" s="14"/>
      <c r="I31" s="14"/>
      <c r="J31" s="14"/>
      <c r="K31" s="14"/>
      <c r="L31" s="14"/>
      <c r="M31" s="187">
        <f t="shared" si="35"/>
        <v>0</v>
      </c>
      <c r="N31" s="15">
        <f t="shared" si="36"/>
        <v>0</v>
      </c>
      <c r="O31" s="15">
        <f t="shared" si="37"/>
        <v>0</v>
      </c>
      <c r="P31" s="15">
        <f t="shared" si="4"/>
        <v>0</v>
      </c>
      <c r="Q31" s="187">
        <f t="shared" si="38"/>
        <v>0</v>
      </c>
      <c r="R31" s="15">
        <f t="shared" si="39"/>
        <v>0</v>
      </c>
      <c r="S31" s="15">
        <f t="shared" si="40"/>
        <v>0</v>
      </c>
      <c r="T31" s="15">
        <f t="shared" si="8"/>
        <v>0</v>
      </c>
      <c r="U31" s="9">
        <f t="shared" si="28"/>
        <v>0</v>
      </c>
      <c r="V31" s="9">
        <f t="shared" si="29"/>
        <v>0</v>
      </c>
      <c r="W31" s="28">
        <f t="shared" si="30"/>
        <v>0</v>
      </c>
      <c r="X31" s="9">
        <f t="shared" si="31"/>
        <v>0</v>
      </c>
      <c r="Y31" s="9">
        <f t="shared" si="32"/>
        <v>0</v>
      </c>
      <c r="Z31" s="28">
        <f t="shared" si="33"/>
        <v>0</v>
      </c>
      <c r="AA31" s="8"/>
      <c r="AB31" s="154">
        <f>IF(OR($M31="",$M31=0),0,IF(AB$2&lt;10,VLOOKUP(TEXT($C31,"МММ"),'Расчет нагрузки'!$L$2:$Q$13,AB$2,0),$D31*AB$2))</f>
        <v>0</v>
      </c>
      <c r="AC31" s="154">
        <f>IF(OR($Q31="",$Q31=0),0,IF(AC$2&lt;10,VLOOKUP(TEXT($C31,"МММ"),'Расчет нагрузки'!$L$2:$Q$13,AC$2,0),$D31*AC$2))</f>
        <v>0</v>
      </c>
      <c r="AD31" s="8"/>
      <c r="AE31" s="69">
        <v>1</v>
      </c>
      <c r="AF31" s="69">
        <v>1</v>
      </c>
      <c r="AG31" s="8"/>
      <c r="AH31" s="13">
        <f t="shared" si="49"/>
        <v>0</v>
      </c>
      <c r="AI31" s="13">
        <f t="shared" si="50"/>
        <v>0</v>
      </c>
      <c r="AJ31" s="13">
        <f t="shared" si="51"/>
        <v>0</v>
      </c>
      <c r="AK31" s="13">
        <f t="shared" si="52"/>
        <v>0</v>
      </c>
      <c r="AL31" s="13">
        <f t="shared" si="53"/>
        <v>0</v>
      </c>
      <c r="AM31" s="13">
        <f t="shared" si="54"/>
        <v>0</v>
      </c>
      <c r="AN31" s="13">
        <f t="shared" si="55"/>
        <v>0</v>
      </c>
      <c r="AO31" s="13">
        <f t="shared" si="56"/>
        <v>0</v>
      </c>
      <c r="AP31" s="13">
        <f t="shared" si="20"/>
        <v>0</v>
      </c>
      <c r="AQ31" s="13">
        <f t="shared" si="21"/>
        <v>0</v>
      </c>
      <c r="AR31" s="13">
        <f t="shared" si="22"/>
        <v>0</v>
      </c>
      <c r="AS31" s="13">
        <f t="shared" si="23"/>
        <v>0</v>
      </c>
      <c r="AT31" s="13">
        <f t="shared" si="24"/>
        <v>0</v>
      </c>
      <c r="AU31" s="13">
        <f t="shared" si="25"/>
        <v>0</v>
      </c>
      <c r="AV31" s="13">
        <f t="shared" si="26"/>
        <v>0</v>
      </c>
      <c r="AW31" s="13">
        <f t="shared" si="27"/>
        <v>0</v>
      </c>
      <c r="AX31" s="3"/>
    </row>
    <row r="32" spans="1:50" ht="12.75" customHeight="1">
      <c r="A32" s="8" t="str">
        <f>IF(C32=Форма!$B$7*1,"1 месяц",IF(C32&gt;Форма!$B$7,(LEFT(A31,SEARCH(" ",A31,1)-1)+1)&amp;" месяц",""))</f>
        <v/>
      </c>
      <c r="B32" s="32" t="str">
        <f>IF(SUM($E$6:$L32)=0,"-",IF(SUM($E32:$L32)&gt;0,IF(AND($C32&gt;=$B$1,$C32&lt;=$B$2)*1=1,$A$1,"факт"),"прогноз"))</f>
        <v>-</v>
      </c>
      <c r="C32" s="33">
        <v>42064</v>
      </c>
      <c r="D32" s="34">
        <f>VLOOKUP($C32,'F1'!$A:$B,2,0)</f>
        <v>21</v>
      </c>
      <c r="E32" s="14"/>
      <c r="F32" s="14"/>
      <c r="G32" s="14"/>
      <c r="H32" s="14"/>
      <c r="I32" s="14"/>
      <c r="J32" s="14"/>
      <c r="K32" s="14"/>
      <c r="L32" s="14"/>
      <c r="M32" s="187">
        <f t="shared" si="35"/>
        <v>0</v>
      </c>
      <c r="N32" s="15">
        <f t="shared" si="36"/>
        <v>0</v>
      </c>
      <c r="O32" s="15">
        <f t="shared" si="37"/>
        <v>0</v>
      </c>
      <c r="P32" s="15">
        <f t="shared" si="4"/>
        <v>0</v>
      </c>
      <c r="Q32" s="187">
        <f t="shared" si="38"/>
        <v>0</v>
      </c>
      <c r="R32" s="15">
        <f t="shared" si="39"/>
        <v>0</v>
      </c>
      <c r="S32" s="15">
        <f t="shared" si="40"/>
        <v>0</v>
      </c>
      <c r="T32" s="15">
        <f t="shared" si="8"/>
        <v>0</v>
      </c>
      <c r="U32" s="9">
        <f t="shared" si="28"/>
        <v>0</v>
      </c>
      <c r="V32" s="9">
        <f t="shared" si="29"/>
        <v>0</v>
      </c>
      <c r="W32" s="28">
        <f t="shared" si="30"/>
        <v>0</v>
      </c>
      <c r="X32" s="9">
        <f t="shared" si="31"/>
        <v>0</v>
      </c>
      <c r="Y32" s="9">
        <f t="shared" si="32"/>
        <v>0</v>
      </c>
      <c r="Z32" s="28">
        <f t="shared" si="33"/>
        <v>0</v>
      </c>
      <c r="AA32" s="8"/>
      <c r="AB32" s="154">
        <f>IF(OR($M32="",$M32=0),0,IF(AB$2&lt;10,VLOOKUP(TEXT($C32,"МММ"),'Расчет нагрузки'!$L$2:$Q$13,AB$2,0),$D32*AB$2))</f>
        <v>0</v>
      </c>
      <c r="AC32" s="154">
        <f>IF(OR($Q32="",$Q32=0),0,IF(AC$2&lt;10,VLOOKUP(TEXT($C32,"МММ"),'Расчет нагрузки'!$L$2:$Q$13,AC$2,0),$D32*AC$2))</f>
        <v>0</v>
      </c>
      <c r="AD32" s="8"/>
      <c r="AE32" s="69">
        <v>1</v>
      </c>
      <c r="AF32" s="69">
        <v>1</v>
      </c>
      <c r="AG32" s="8"/>
      <c r="AH32" s="13">
        <f t="shared" si="49"/>
        <v>0</v>
      </c>
      <c r="AI32" s="13">
        <f t="shared" si="50"/>
        <v>0</v>
      </c>
      <c r="AJ32" s="13">
        <f t="shared" si="51"/>
        <v>0</v>
      </c>
      <c r="AK32" s="13">
        <f t="shared" si="52"/>
        <v>0</v>
      </c>
      <c r="AL32" s="13">
        <f t="shared" si="53"/>
        <v>0</v>
      </c>
      <c r="AM32" s="13">
        <f t="shared" si="54"/>
        <v>0</v>
      </c>
      <c r="AN32" s="13">
        <f t="shared" si="55"/>
        <v>0</v>
      </c>
      <c r="AO32" s="13">
        <f t="shared" si="56"/>
        <v>0</v>
      </c>
      <c r="AP32" s="13">
        <f t="shared" si="20"/>
        <v>0</v>
      </c>
      <c r="AQ32" s="13">
        <f t="shared" si="21"/>
        <v>0</v>
      </c>
      <c r="AR32" s="13">
        <f t="shared" si="22"/>
        <v>0</v>
      </c>
      <c r="AS32" s="13">
        <f t="shared" si="23"/>
        <v>0</v>
      </c>
      <c r="AT32" s="13">
        <f t="shared" si="24"/>
        <v>0</v>
      </c>
      <c r="AU32" s="13">
        <f t="shared" si="25"/>
        <v>0</v>
      </c>
      <c r="AV32" s="13">
        <f t="shared" si="26"/>
        <v>0</v>
      </c>
      <c r="AW32" s="13">
        <f t="shared" si="27"/>
        <v>0</v>
      </c>
      <c r="AX32" s="3"/>
    </row>
    <row r="33" spans="1:57" ht="12.75" customHeight="1">
      <c r="A33" s="8" t="str">
        <f>IF(C33=Форма!$B$7*1,"1 месяц",IF(C33&gt;Форма!$B$7,(LEFT(A32,SEARCH(" ",A32,1)-1)+1)&amp;" месяц",""))</f>
        <v/>
      </c>
      <c r="B33" s="32" t="str">
        <f>IF(SUM($E$6:$L33)=0,"-",IF(SUM($E33:$L33)&gt;0,IF(AND($C33&gt;=$B$1,$C33&lt;=$B$2)*1=1,$A$1,"факт"),"прогноз"))</f>
        <v>-</v>
      </c>
      <c r="C33" s="33">
        <v>42095</v>
      </c>
      <c r="D33" s="34">
        <f>VLOOKUP($C33,'F1'!$A:$B,2,0)</f>
        <v>22</v>
      </c>
      <c r="E33" s="14"/>
      <c r="F33" s="14"/>
      <c r="G33" s="14"/>
      <c r="H33" s="14"/>
      <c r="I33" s="14"/>
      <c r="J33" s="14"/>
      <c r="K33" s="14"/>
      <c r="L33" s="14"/>
      <c r="M33" s="187">
        <f t="shared" si="35"/>
        <v>0</v>
      </c>
      <c r="N33" s="15">
        <f t="shared" si="36"/>
        <v>0</v>
      </c>
      <c r="O33" s="15">
        <f t="shared" si="37"/>
        <v>0</v>
      </c>
      <c r="P33" s="15">
        <f t="shared" si="4"/>
        <v>0</v>
      </c>
      <c r="Q33" s="187">
        <f t="shared" si="38"/>
        <v>0</v>
      </c>
      <c r="R33" s="15">
        <f t="shared" si="39"/>
        <v>0</v>
      </c>
      <c r="S33" s="15">
        <f t="shared" si="40"/>
        <v>0</v>
      </c>
      <c r="T33" s="15">
        <f t="shared" si="8"/>
        <v>0</v>
      </c>
      <c r="U33" s="9">
        <f t="shared" si="28"/>
        <v>0</v>
      </c>
      <c r="V33" s="9">
        <f t="shared" si="29"/>
        <v>0</v>
      </c>
      <c r="W33" s="28">
        <f t="shared" si="30"/>
        <v>0</v>
      </c>
      <c r="X33" s="9">
        <f t="shared" si="31"/>
        <v>0</v>
      </c>
      <c r="Y33" s="9">
        <f t="shared" si="32"/>
        <v>0</v>
      </c>
      <c r="Z33" s="28">
        <f t="shared" si="33"/>
        <v>0</v>
      </c>
      <c r="AA33" s="8"/>
      <c r="AB33" s="154">
        <f>IF(OR($M33="",$M33=0),0,IF(AB$2&lt;10,VLOOKUP(TEXT($C33,"МММ"),'Расчет нагрузки'!$L$2:$Q$13,AB$2,0),$D33*AB$2))</f>
        <v>0</v>
      </c>
      <c r="AC33" s="154">
        <f>IF(OR($Q33="",$Q33=0),0,IF(AC$2&lt;10,VLOOKUP(TEXT($C33,"МММ"),'Расчет нагрузки'!$L$2:$Q$13,AC$2,0),$D33*AC$2))</f>
        <v>0</v>
      </c>
      <c r="AD33" s="8"/>
      <c r="AE33" s="69">
        <v>1</v>
      </c>
      <c r="AF33" s="69">
        <v>1</v>
      </c>
      <c r="AG33" s="8"/>
      <c r="AH33" s="13">
        <f t="shared" si="49"/>
        <v>0</v>
      </c>
      <c r="AI33" s="13">
        <f t="shared" si="50"/>
        <v>0</v>
      </c>
      <c r="AJ33" s="13">
        <f t="shared" si="51"/>
        <v>0</v>
      </c>
      <c r="AK33" s="13">
        <f t="shared" si="52"/>
        <v>0</v>
      </c>
      <c r="AL33" s="13">
        <f t="shared" si="53"/>
        <v>0</v>
      </c>
      <c r="AM33" s="13">
        <f t="shared" si="54"/>
        <v>0</v>
      </c>
      <c r="AN33" s="13">
        <f t="shared" si="55"/>
        <v>0</v>
      </c>
      <c r="AO33" s="13">
        <f t="shared" si="56"/>
        <v>0</v>
      </c>
      <c r="AP33" s="13">
        <f t="shared" si="20"/>
        <v>0</v>
      </c>
      <c r="AQ33" s="13">
        <f t="shared" si="21"/>
        <v>0</v>
      </c>
      <c r="AR33" s="13">
        <f t="shared" si="22"/>
        <v>0</v>
      </c>
      <c r="AS33" s="13">
        <f t="shared" si="23"/>
        <v>0</v>
      </c>
      <c r="AT33" s="13">
        <f t="shared" si="24"/>
        <v>0</v>
      </c>
      <c r="AU33" s="13">
        <f t="shared" si="25"/>
        <v>0</v>
      </c>
      <c r="AV33" s="13">
        <f t="shared" si="26"/>
        <v>0</v>
      </c>
      <c r="AW33" s="13">
        <f t="shared" si="27"/>
        <v>0</v>
      </c>
      <c r="AX33" s="3"/>
    </row>
    <row r="34" spans="1:57" ht="12.75" customHeight="1">
      <c r="A34" s="8" t="str">
        <f>IF(C34=Форма!$B$7*1,"1 месяц",IF(C34&gt;Форма!$B$7,(LEFT(A33,SEARCH(" ",A33,1)-1)+1)&amp;" месяц",""))</f>
        <v/>
      </c>
      <c r="B34" s="32" t="str">
        <f>IF(SUM($E$6:$L34)=0,"-",IF(SUM($E34:$L34)&gt;0,IF(AND($C34&gt;=$B$1,$C34&lt;=$B$2)*1=1,$A$1,"факт"),"прогноз"))</f>
        <v>-</v>
      </c>
      <c r="C34" s="33">
        <v>42125</v>
      </c>
      <c r="D34" s="34">
        <f>VLOOKUP($C34,'F1'!$A:$B,2,0)</f>
        <v>18</v>
      </c>
      <c r="E34" s="14"/>
      <c r="F34" s="14"/>
      <c r="G34" s="14"/>
      <c r="H34" s="14"/>
      <c r="I34" s="14"/>
      <c r="J34" s="14"/>
      <c r="K34" s="14"/>
      <c r="L34" s="14"/>
      <c r="M34" s="187">
        <f t="shared" si="35"/>
        <v>0</v>
      </c>
      <c r="N34" s="15">
        <f t="shared" si="36"/>
        <v>0</v>
      </c>
      <c r="O34" s="15">
        <f t="shared" si="37"/>
        <v>0</v>
      </c>
      <c r="P34" s="15">
        <f t="shared" si="4"/>
        <v>0</v>
      </c>
      <c r="Q34" s="187">
        <f t="shared" si="38"/>
        <v>0</v>
      </c>
      <c r="R34" s="15">
        <f t="shared" si="39"/>
        <v>0</v>
      </c>
      <c r="S34" s="15">
        <f t="shared" si="40"/>
        <v>0</v>
      </c>
      <c r="T34" s="15">
        <f t="shared" si="8"/>
        <v>0</v>
      </c>
      <c r="U34" s="9">
        <f t="shared" si="28"/>
        <v>0</v>
      </c>
      <c r="V34" s="9">
        <f t="shared" si="29"/>
        <v>0</v>
      </c>
      <c r="W34" s="28">
        <f t="shared" si="30"/>
        <v>0</v>
      </c>
      <c r="X34" s="9">
        <f t="shared" si="31"/>
        <v>0</v>
      </c>
      <c r="Y34" s="9">
        <f t="shared" si="32"/>
        <v>0</v>
      </c>
      <c r="Z34" s="28">
        <f t="shared" si="33"/>
        <v>0</v>
      </c>
      <c r="AA34" s="8"/>
      <c r="AB34" s="154">
        <f>IF(OR($M34="",$M34=0),0,IF(AB$2&lt;10,VLOOKUP(TEXT($C34,"МММ"),'Расчет нагрузки'!$L$2:$Q$13,AB$2,0),$D34*AB$2))</f>
        <v>0</v>
      </c>
      <c r="AC34" s="154">
        <f>IF(OR($Q34="",$Q34=0),0,IF(AC$2&lt;10,VLOOKUP(TEXT($C34,"МММ"),'Расчет нагрузки'!$L$2:$Q$13,AC$2,0),$D34*AC$2))</f>
        <v>0</v>
      </c>
      <c r="AD34" s="8"/>
      <c r="AE34" s="69">
        <v>1</v>
      </c>
      <c r="AF34" s="69">
        <v>1</v>
      </c>
      <c r="AG34" s="8"/>
      <c r="AH34" s="13">
        <f t="shared" si="49"/>
        <v>0</v>
      </c>
      <c r="AI34" s="13">
        <f t="shared" si="50"/>
        <v>0</v>
      </c>
      <c r="AJ34" s="13">
        <f t="shared" si="51"/>
        <v>0</v>
      </c>
      <c r="AK34" s="13">
        <f t="shared" si="52"/>
        <v>0</v>
      </c>
      <c r="AL34" s="13">
        <f t="shared" si="53"/>
        <v>0</v>
      </c>
      <c r="AM34" s="13">
        <f t="shared" si="54"/>
        <v>0</v>
      </c>
      <c r="AN34" s="13">
        <f t="shared" si="55"/>
        <v>0</v>
      </c>
      <c r="AO34" s="13">
        <f t="shared" si="56"/>
        <v>0</v>
      </c>
      <c r="AP34" s="13">
        <f t="shared" si="20"/>
        <v>0</v>
      </c>
      <c r="AQ34" s="13">
        <f t="shared" si="21"/>
        <v>0</v>
      </c>
      <c r="AR34" s="13">
        <f t="shared" si="22"/>
        <v>0</v>
      </c>
      <c r="AS34" s="13">
        <f t="shared" si="23"/>
        <v>0</v>
      </c>
      <c r="AT34" s="13">
        <f t="shared" si="24"/>
        <v>0</v>
      </c>
      <c r="AU34" s="13">
        <f t="shared" si="25"/>
        <v>0</v>
      </c>
      <c r="AV34" s="13">
        <f t="shared" si="26"/>
        <v>0</v>
      </c>
      <c r="AW34" s="13">
        <f t="shared" si="27"/>
        <v>0</v>
      </c>
      <c r="AX34" s="3"/>
    </row>
    <row r="35" spans="1:57" ht="12.75" customHeight="1">
      <c r="A35" s="8" t="str">
        <f>IF(C35=Форма!$B$7*1,"1 месяц",IF(C35&gt;Форма!$B$7,(LEFT(A34,SEARCH(" ",A34,1)-1)+1)&amp;" месяц",""))</f>
        <v/>
      </c>
      <c r="B35" s="32" t="str">
        <f>IF(SUM($E$6:$L35)=0,"-",IF(SUM($E35:$L35)&gt;0,IF(AND($C35&gt;=$B$1,$C35&lt;=$B$2)*1=1,$A$1,"факт"),"прогноз"))</f>
        <v>-</v>
      </c>
      <c r="C35" s="33">
        <v>42156</v>
      </c>
      <c r="D35" s="34">
        <f>VLOOKUP($C35,'F1'!$A:$B,2,0)</f>
        <v>21</v>
      </c>
      <c r="E35" s="14"/>
      <c r="F35" s="14"/>
      <c r="G35" s="14"/>
      <c r="H35" s="14"/>
      <c r="I35" s="14"/>
      <c r="J35" s="14"/>
      <c r="K35" s="14"/>
      <c r="L35" s="14"/>
      <c r="M35" s="187">
        <f t="shared" si="35"/>
        <v>0</v>
      </c>
      <c r="N35" s="15">
        <f t="shared" si="36"/>
        <v>0</v>
      </c>
      <c r="O35" s="15">
        <f t="shared" si="37"/>
        <v>0</v>
      </c>
      <c r="P35" s="15">
        <f t="shared" si="4"/>
        <v>0</v>
      </c>
      <c r="Q35" s="187">
        <f t="shared" si="38"/>
        <v>0</v>
      </c>
      <c r="R35" s="15">
        <f t="shared" si="39"/>
        <v>0</v>
      </c>
      <c r="S35" s="15">
        <f t="shared" si="40"/>
        <v>0</v>
      </c>
      <c r="T35" s="15">
        <f t="shared" si="8"/>
        <v>0</v>
      </c>
      <c r="U35" s="9">
        <f t="shared" si="28"/>
        <v>0</v>
      </c>
      <c r="V35" s="9">
        <f t="shared" si="29"/>
        <v>0</v>
      </c>
      <c r="W35" s="28">
        <f t="shared" si="30"/>
        <v>0</v>
      </c>
      <c r="X35" s="9">
        <f t="shared" si="31"/>
        <v>0</v>
      </c>
      <c r="Y35" s="9">
        <f t="shared" si="32"/>
        <v>0</v>
      </c>
      <c r="Z35" s="28">
        <f t="shared" si="33"/>
        <v>0</v>
      </c>
      <c r="AA35" s="8"/>
      <c r="AB35" s="154">
        <f>IF(OR($M35="",$M35=0),0,IF(AB$2&lt;10,VLOOKUP(TEXT($C35,"МММ"),'Расчет нагрузки'!$L$2:$Q$13,AB$2,0),$D35*AB$2))</f>
        <v>0</v>
      </c>
      <c r="AC35" s="154">
        <f>IF(OR($Q35="",$Q35=0),0,IF(AC$2&lt;10,VLOOKUP(TEXT($C35,"МММ"),'Расчет нагрузки'!$L$2:$Q$13,AC$2,0),$D35*AC$2))</f>
        <v>0</v>
      </c>
      <c r="AD35" s="8"/>
      <c r="AE35" s="69">
        <v>1</v>
      </c>
      <c r="AF35" s="69">
        <v>1</v>
      </c>
      <c r="AG35" s="8"/>
      <c r="AH35" s="13">
        <f t="shared" si="49"/>
        <v>0</v>
      </c>
      <c r="AI35" s="13">
        <f t="shared" si="50"/>
        <v>0</v>
      </c>
      <c r="AJ35" s="13">
        <f t="shared" si="51"/>
        <v>0</v>
      </c>
      <c r="AK35" s="13">
        <f t="shared" si="52"/>
        <v>0</v>
      </c>
      <c r="AL35" s="13">
        <f t="shared" si="53"/>
        <v>0</v>
      </c>
      <c r="AM35" s="13">
        <f t="shared" si="54"/>
        <v>0</v>
      </c>
      <c r="AN35" s="13">
        <f t="shared" si="55"/>
        <v>0</v>
      </c>
      <c r="AO35" s="13">
        <f t="shared" si="56"/>
        <v>0</v>
      </c>
      <c r="AP35" s="13">
        <f t="shared" si="20"/>
        <v>0</v>
      </c>
      <c r="AQ35" s="13">
        <f t="shared" si="21"/>
        <v>0</v>
      </c>
      <c r="AR35" s="13">
        <f t="shared" si="22"/>
        <v>0</v>
      </c>
      <c r="AS35" s="13">
        <f t="shared" si="23"/>
        <v>0</v>
      </c>
      <c r="AT35" s="13">
        <f t="shared" si="24"/>
        <v>0</v>
      </c>
      <c r="AU35" s="13">
        <f t="shared" si="25"/>
        <v>0</v>
      </c>
      <c r="AV35" s="13">
        <f t="shared" si="26"/>
        <v>0</v>
      </c>
      <c r="AW35" s="13">
        <f t="shared" si="27"/>
        <v>0</v>
      </c>
      <c r="AX35" s="3"/>
    </row>
    <row r="36" spans="1:57" ht="12.75" customHeight="1">
      <c r="A36" s="8" t="str">
        <f>IF(C36=Форма!$B$7*1,"1 месяц",IF(C36&gt;Форма!$B$7,(LEFT(A35,SEARCH(" ",A35,1)-1)+1)&amp;" месяц",""))</f>
        <v/>
      </c>
      <c r="B36" s="32" t="str">
        <f>IF(SUM($E$6:$L36)=0,"-",IF(SUM($E36:$L36)&gt;0,IF(AND($C36&gt;=$B$1,$C36&lt;=$B$2)*1=1,$A$1,"факт"),"прогноз"))</f>
        <v>-</v>
      </c>
      <c r="C36" s="33">
        <v>42186</v>
      </c>
      <c r="D36" s="34">
        <f>VLOOKUP($C36,'F1'!$A:$B,2,0)</f>
        <v>23</v>
      </c>
      <c r="E36" s="14"/>
      <c r="F36" s="14"/>
      <c r="G36" s="14"/>
      <c r="H36" s="14"/>
      <c r="I36" s="14"/>
      <c r="J36" s="14"/>
      <c r="K36" s="14"/>
      <c r="L36" s="14"/>
      <c r="M36" s="187">
        <f>E36/$D36</f>
        <v>0</v>
      </c>
      <c r="N36" s="15">
        <f t="shared" si="36"/>
        <v>0</v>
      </c>
      <c r="O36" s="15">
        <f t="shared" si="37"/>
        <v>0</v>
      </c>
      <c r="P36" s="15">
        <f t="shared" si="4"/>
        <v>0</v>
      </c>
      <c r="Q36" s="187">
        <f t="shared" si="38"/>
        <v>0</v>
      </c>
      <c r="R36" s="15">
        <f t="shared" si="39"/>
        <v>0</v>
      </c>
      <c r="S36" s="15">
        <f t="shared" si="40"/>
        <v>0</v>
      </c>
      <c r="T36" s="15">
        <f t="shared" si="8"/>
        <v>0</v>
      </c>
      <c r="U36" s="9">
        <f t="shared" si="28"/>
        <v>0</v>
      </c>
      <c r="V36" s="9">
        <f t="shared" si="29"/>
        <v>0</v>
      </c>
      <c r="W36" s="28">
        <f t="shared" si="30"/>
        <v>0</v>
      </c>
      <c r="X36" s="9">
        <f t="shared" si="31"/>
        <v>0</v>
      </c>
      <c r="Y36" s="9">
        <f t="shared" si="32"/>
        <v>0</v>
      </c>
      <c r="Z36" s="28">
        <f t="shared" si="33"/>
        <v>0</v>
      </c>
      <c r="AA36" s="16"/>
      <c r="AB36" s="154">
        <f>IF(OR($M36="",$M36=0),0,IF(AB$2&lt;10,VLOOKUP(TEXT($C36,"МММ"),'Расчет нагрузки'!$L$2:$Q$13,AB$2,0),$D36*AB$2))</f>
        <v>0</v>
      </c>
      <c r="AC36" s="154">
        <f>IF(OR($Q36="",$Q36=0),0,IF(AC$2&lt;10,VLOOKUP(TEXT($C36,"МММ"),'Расчет нагрузки'!$L$2:$Q$13,AC$2,0),$D36*AC$2))</f>
        <v>0</v>
      </c>
      <c r="AD36" s="16"/>
      <c r="AE36" s="69">
        <v>1</v>
      </c>
      <c r="AF36" s="69">
        <v>1</v>
      </c>
      <c r="AG36" s="8"/>
      <c r="AH36" s="13">
        <f t="shared" si="49"/>
        <v>0</v>
      </c>
      <c r="AI36" s="13">
        <f t="shared" si="50"/>
        <v>0</v>
      </c>
      <c r="AJ36" s="13">
        <f t="shared" si="51"/>
        <v>0</v>
      </c>
      <c r="AK36" s="13">
        <f t="shared" si="52"/>
        <v>0</v>
      </c>
      <c r="AL36" s="13">
        <f t="shared" si="53"/>
        <v>0</v>
      </c>
      <c r="AM36" s="13">
        <f t="shared" si="54"/>
        <v>0</v>
      </c>
      <c r="AN36" s="13">
        <f t="shared" si="55"/>
        <v>0</v>
      </c>
      <c r="AO36" s="13">
        <f t="shared" si="56"/>
        <v>0</v>
      </c>
      <c r="AP36" s="13">
        <f t="shared" si="20"/>
        <v>0</v>
      </c>
      <c r="AQ36" s="13">
        <f t="shared" si="21"/>
        <v>0</v>
      </c>
      <c r="AR36" s="13">
        <f t="shared" si="22"/>
        <v>0</v>
      </c>
      <c r="AS36" s="13">
        <f t="shared" si="23"/>
        <v>0</v>
      </c>
      <c r="AT36" s="13">
        <f t="shared" si="24"/>
        <v>0</v>
      </c>
      <c r="AU36" s="13">
        <f t="shared" si="25"/>
        <v>0</v>
      </c>
      <c r="AV36" s="13">
        <f t="shared" si="26"/>
        <v>0</v>
      </c>
      <c r="AW36" s="13">
        <f t="shared" si="27"/>
        <v>0</v>
      </c>
      <c r="AX36" s="3"/>
      <c r="AY36" s="2"/>
      <c r="BC36" s="2"/>
      <c r="BD36" s="2"/>
      <c r="BE36" s="2"/>
    </row>
    <row r="37" spans="1:57" ht="12.75" customHeight="1">
      <c r="A37" s="8" t="str">
        <f>IF(C37=Форма!$B$7*1,"1 месяц",IF(C37&gt;Форма!$B$7,(LEFT(A36,SEARCH(" ",A36,1)-1)+1)&amp;" месяц",""))</f>
        <v/>
      </c>
      <c r="B37" s="32" t="str">
        <f>IF(SUM($E$6:$L37)=0,"-",IF(SUM($E37:$L37)&gt;0,IF(AND($C37&gt;=$B$1,$C37&lt;=$B$2)*1=1,$A$1,"факт"),"прогноз"))</f>
        <v>-</v>
      </c>
      <c r="C37" s="33">
        <v>42217</v>
      </c>
      <c r="D37" s="34">
        <f>VLOOKUP($C37,'F1'!$A:$B,2,0)</f>
        <v>21</v>
      </c>
      <c r="E37" s="14"/>
      <c r="F37" s="14"/>
      <c r="G37" s="14"/>
      <c r="H37" s="14"/>
      <c r="I37" s="14"/>
      <c r="J37" s="14"/>
      <c r="K37" s="14"/>
      <c r="L37" s="14"/>
      <c r="M37" s="187">
        <f t="shared" ref="M37:M39" si="57">E37/$D37</f>
        <v>0</v>
      </c>
      <c r="N37" s="15">
        <f t="shared" ref="N37:N39" si="58">F37/$D37</f>
        <v>0</v>
      </c>
      <c r="O37" s="15">
        <f t="shared" ref="O37:O39" si="59">G37/$D37</f>
        <v>0</v>
      </c>
      <c r="P37" s="15">
        <f t="shared" ref="P37:P39" si="60">H37/$D37</f>
        <v>0</v>
      </c>
      <c r="Q37" s="187">
        <f t="shared" ref="Q37:Q39" si="61">I37/$D37</f>
        <v>0</v>
      </c>
      <c r="R37" s="15">
        <f t="shared" ref="R37:R39" si="62">J37/$D37</f>
        <v>0</v>
      </c>
      <c r="S37" s="15">
        <f t="shared" ref="S37:S39" si="63">K37/$D37</f>
        <v>0</v>
      </c>
      <c r="T37" s="15">
        <f t="shared" ref="T37:T39" si="64">L37/$D37</f>
        <v>0</v>
      </c>
      <c r="U37" s="9">
        <f t="shared" si="28"/>
        <v>0</v>
      </c>
      <c r="V37" s="9">
        <f t="shared" si="29"/>
        <v>0</v>
      </c>
      <c r="W37" s="28">
        <f t="shared" si="30"/>
        <v>0</v>
      </c>
      <c r="X37" s="9">
        <f t="shared" si="31"/>
        <v>0</v>
      </c>
      <c r="Y37" s="9">
        <f t="shared" si="32"/>
        <v>0</v>
      </c>
      <c r="Z37" s="28">
        <f t="shared" si="33"/>
        <v>0</v>
      </c>
      <c r="AA37" s="8"/>
      <c r="AB37" s="154">
        <f>IF(OR($M37="",$M37=0),0,IF(AB$2&lt;10,VLOOKUP(TEXT($C37,"МММ"),'Расчет нагрузки'!$L$2:$Q$13,AB$2,0),$D37*AB$2))</f>
        <v>0</v>
      </c>
      <c r="AC37" s="154">
        <f>IF(OR($Q37="",$Q37=0),0,IF(AC$2&lt;10,VLOOKUP(TEXT($C37,"МММ"),'Расчет нагрузки'!$L$2:$Q$13,AC$2,0),$D37*AC$2))</f>
        <v>0</v>
      </c>
      <c r="AD37" s="8"/>
      <c r="AE37" s="69">
        <v>1</v>
      </c>
      <c r="AF37" s="69">
        <v>1</v>
      </c>
      <c r="AG37" s="8"/>
      <c r="AH37" s="13">
        <f t="shared" si="49"/>
        <v>0</v>
      </c>
      <c r="AI37" s="13">
        <f t="shared" si="50"/>
        <v>0</v>
      </c>
      <c r="AJ37" s="13">
        <f t="shared" si="51"/>
        <v>0</v>
      </c>
      <c r="AK37" s="13">
        <f t="shared" si="52"/>
        <v>0</v>
      </c>
      <c r="AL37" s="13">
        <f t="shared" si="53"/>
        <v>0</v>
      </c>
      <c r="AM37" s="13">
        <f t="shared" si="54"/>
        <v>0</v>
      </c>
      <c r="AN37" s="13">
        <f t="shared" si="55"/>
        <v>0</v>
      </c>
      <c r="AO37" s="13">
        <f t="shared" si="56"/>
        <v>0</v>
      </c>
      <c r="AP37" s="13">
        <f t="shared" si="20"/>
        <v>0</v>
      </c>
      <c r="AQ37" s="13">
        <f t="shared" si="21"/>
        <v>0</v>
      </c>
      <c r="AR37" s="13">
        <f t="shared" si="22"/>
        <v>0</v>
      </c>
      <c r="AS37" s="13">
        <f t="shared" si="23"/>
        <v>0</v>
      </c>
      <c r="AT37" s="13">
        <f t="shared" si="24"/>
        <v>0</v>
      </c>
      <c r="AU37" s="13">
        <f t="shared" si="25"/>
        <v>0</v>
      </c>
      <c r="AV37" s="13">
        <f t="shared" si="26"/>
        <v>0</v>
      </c>
      <c r="AW37" s="13">
        <f t="shared" si="27"/>
        <v>0</v>
      </c>
      <c r="AX37" s="3"/>
      <c r="AY37" s="2"/>
      <c r="BC37" s="2"/>
      <c r="BD37" s="2"/>
      <c r="BE37" s="2"/>
    </row>
    <row r="38" spans="1:57" ht="12.75" customHeight="1">
      <c r="A38" s="8" t="str">
        <f>IF(C38=Форма!$B$7*1,"1 месяц",IF(C38&gt;Форма!$B$7,(LEFT(A37,SEARCH(" ",A37,1)-1)+1)&amp;" месяц",""))</f>
        <v/>
      </c>
      <c r="B38" s="32" t="str">
        <f>IF(SUM($E$6:$L38)=0,"-",IF(SUM($E38:$L38)&gt;0,IF(AND($C38&gt;=$B$1,$C38&lt;=$B$2)*1=1,$A$1,"факт"),"прогноз"))</f>
        <v>-</v>
      </c>
      <c r="C38" s="33">
        <v>42248</v>
      </c>
      <c r="D38" s="34">
        <f>VLOOKUP($C38,'F1'!$A:$B,2,0)</f>
        <v>22</v>
      </c>
      <c r="E38" s="14"/>
      <c r="F38" s="14"/>
      <c r="G38" s="14"/>
      <c r="H38" s="14"/>
      <c r="I38" s="14"/>
      <c r="J38" s="14"/>
      <c r="K38" s="14"/>
      <c r="L38" s="14"/>
      <c r="M38" s="187">
        <f t="shared" si="57"/>
        <v>0</v>
      </c>
      <c r="N38" s="15">
        <f t="shared" si="58"/>
        <v>0</v>
      </c>
      <c r="O38" s="15">
        <f t="shared" si="59"/>
        <v>0</v>
      </c>
      <c r="P38" s="15">
        <f t="shared" si="60"/>
        <v>0</v>
      </c>
      <c r="Q38" s="187">
        <f t="shared" si="61"/>
        <v>0</v>
      </c>
      <c r="R38" s="15">
        <f t="shared" si="62"/>
        <v>0</v>
      </c>
      <c r="S38" s="15">
        <f t="shared" si="63"/>
        <v>0</v>
      </c>
      <c r="T38" s="15">
        <f t="shared" si="64"/>
        <v>0</v>
      </c>
      <c r="U38" s="9">
        <f t="shared" si="28"/>
        <v>0</v>
      </c>
      <c r="V38" s="9">
        <f t="shared" si="29"/>
        <v>0</v>
      </c>
      <c r="W38" s="28">
        <f t="shared" si="30"/>
        <v>0</v>
      </c>
      <c r="X38" s="9">
        <f t="shared" si="31"/>
        <v>0</v>
      </c>
      <c r="Y38" s="9">
        <f t="shared" si="32"/>
        <v>0</v>
      </c>
      <c r="Z38" s="28">
        <f t="shared" si="33"/>
        <v>0</v>
      </c>
      <c r="AA38" s="8"/>
      <c r="AB38" s="154">
        <f>IF(OR($M38="",$M38=0),0,IF(AB$2&lt;10,VLOOKUP(TEXT($C38,"МММ"),'Расчет нагрузки'!$L$2:$Q$13,AB$2,0),$D38*AB$2))</f>
        <v>0</v>
      </c>
      <c r="AC38" s="154">
        <f>IF(OR($Q38="",$Q38=0),0,IF(AC$2&lt;10,VLOOKUP(TEXT($C38,"МММ"),'Расчет нагрузки'!$L$2:$Q$13,AC$2,0),$D38*AC$2))</f>
        <v>0</v>
      </c>
      <c r="AD38" s="8"/>
      <c r="AE38" s="69">
        <v>1</v>
      </c>
      <c r="AF38" s="69">
        <v>1</v>
      </c>
      <c r="AG38" s="8"/>
      <c r="AH38" s="13">
        <f t="shared" si="49"/>
        <v>0</v>
      </c>
      <c r="AI38" s="13">
        <f t="shared" si="50"/>
        <v>0</v>
      </c>
      <c r="AJ38" s="13">
        <f t="shared" si="51"/>
        <v>0</v>
      </c>
      <c r="AK38" s="13">
        <f t="shared" si="52"/>
        <v>0</v>
      </c>
      <c r="AL38" s="13">
        <f t="shared" si="53"/>
        <v>0</v>
      </c>
      <c r="AM38" s="13">
        <f t="shared" si="54"/>
        <v>0</v>
      </c>
      <c r="AN38" s="13">
        <f t="shared" si="55"/>
        <v>0</v>
      </c>
      <c r="AO38" s="13">
        <f t="shared" si="56"/>
        <v>0</v>
      </c>
      <c r="AP38" s="13">
        <f t="shared" si="20"/>
        <v>0</v>
      </c>
      <c r="AQ38" s="13">
        <f t="shared" si="21"/>
        <v>0</v>
      </c>
      <c r="AR38" s="13">
        <f t="shared" si="22"/>
        <v>0</v>
      </c>
      <c r="AS38" s="13">
        <f t="shared" si="23"/>
        <v>0</v>
      </c>
      <c r="AT38" s="13">
        <f t="shared" si="24"/>
        <v>0</v>
      </c>
      <c r="AU38" s="13">
        <f t="shared" si="25"/>
        <v>0</v>
      </c>
      <c r="AV38" s="13">
        <f t="shared" si="26"/>
        <v>0</v>
      </c>
      <c r="AW38" s="13">
        <f t="shared" si="27"/>
        <v>0</v>
      </c>
      <c r="AX38" s="3"/>
    </row>
    <row r="39" spans="1:57">
      <c r="A39" s="8" t="str">
        <f>IF(C39=Форма!$B$7*1,"1 месяц",IF(C39&gt;Форма!$B$7,(LEFT(A38,SEARCH(" ",A38,1)-1)+1)&amp;" месяц",""))</f>
        <v/>
      </c>
      <c r="B39" s="32" t="str">
        <f>IF(SUM($E$6:$L39)=0,"-",IF(SUM($E39:$L39)&gt;0,IF(AND($C39&gt;=$B$1,$C39&lt;=$B$2)*1=1,$A$1,"факт"),"прогноз"))</f>
        <v>-</v>
      </c>
      <c r="C39" s="33">
        <v>42278</v>
      </c>
      <c r="D39" s="34">
        <f>VLOOKUP($C39,'F1'!$A:$B,2,0)</f>
        <v>22</v>
      </c>
      <c r="E39" s="14"/>
      <c r="F39" s="14"/>
      <c r="G39" s="14"/>
      <c r="H39" s="14"/>
      <c r="I39" s="14"/>
      <c r="J39" s="14"/>
      <c r="K39" s="14"/>
      <c r="L39" s="14"/>
      <c r="M39" s="187">
        <f t="shared" si="57"/>
        <v>0</v>
      </c>
      <c r="N39" s="15">
        <f t="shared" si="58"/>
        <v>0</v>
      </c>
      <c r="O39" s="15">
        <f t="shared" si="59"/>
        <v>0</v>
      </c>
      <c r="P39" s="15">
        <f t="shared" si="60"/>
        <v>0</v>
      </c>
      <c r="Q39" s="187">
        <f t="shared" si="61"/>
        <v>0</v>
      </c>
      <c r="R39" s="15">
        <f t="shared" si="62"/>
        <v>0</v>
      </c>
      <c r="S39" s="15">
        <f t="shared" si="63"/>
        <v>0</v>
      </c>
      <c r="T39" s="15">
        <f t="shared" si="64"/>
        <v>0</v>
      </c>
      <c r="U39" s="9">
        <f t="shared" si="28"/>
        <v>0</v>
      </c>
      <c r="V39" s="9">
        <f t="shared" si="29"/>
        <v>0</v>
      </c>
      <c r="W39" s="28">
        <f t="shared" si="30"/>
        <v>0</v>
      </c>
      <c r="X39" s="9">
        <f t="shared" si="31"/>
        <v>0</v>
      </c>
      <c r="Y39" s="9">
        <f t="shared" si="32"/>
        <v>0</v>
      </c>
      <c r="Z39" s="28">
        <f t="shared" si="33"/>
        <v>0</v>
      </c>
      <c r="AA39" s="8"/>
      <c r="AB39" s="154">
        <f>IF(OR($M39="",$M39=0),0,IF(AB$2&lt;10,VLOOKUP(TEXT($C39,"МММ"),'Расчет нагрузки'!$L$2:$Q$13,AB$2,0),$D39*AB$2))</f>
        <v>0</v>
      </c>
      <c r="AC39" s="154">
        <f>IF(OR($Q39="",$Q39=0),0,IF(AC$2&lt;10,VLOOKUP(TEXT($C39,"МММ"),'Расчет нагрузки'!$L$2:$Q$13,AC$2,0),$D39*AC$2))</f>
        <v>0</v>
      </c>
      <c r="AD39" s="8"/>
      <c r="AE39" s="69">
        <v>1</v>
      </c>
      <c r="AF39" s="69">
        <v>1</v>
      </c>
      <c r="AG39" s="8"/>
      <c r="AH39" s="13">
        <f t="shared" si="49"/>
        <v>0</v>
      </c>
      <c r="AI39" s="13">
        <f t="shared" si="50"/>
        <v>0</v>
      </c>
      <c r="AJ39" s="13">
        <f t="shared" si="51"/>
        <v>0</v>
      </c>
      <c r="AK39" s="13">
        <f t="shared" si="52"/>
        <v>0</v>
      </c>
      <c r="AL39" s="13">
        <f t="shared" si="53"/>
        <v>0</v>
      </c>
      <c r="AM39" s="13">
        <f t="shared" si="54"/>
        <v>0</v>
      </c>
      <c r="AN39" s="13">
        <f t="shared" si="55"/>
        <v>0</v>
      </c>
      <c r="AO39" s="13">
        <f t="shared" si="56"/>
        <v>0</v>
      </c>
      <c r="AP39" s="13">
        <f t="shared" si="20"/>
        <v>0</v>
      </c>
      <c r="AQ39" s="13">
        <f t="shared" si="21"/>
        <v>0</v>
      </c>
      <c r="AR39" s="13">
        <f t="shared" si="22"/>
        <v>0</v>
      </c>
      <c r="AS39" s="13">
        <f t="shared" si="23"/>
        <v>0</v>
      </c>
      <c r="AT39" s="13">
        <f t="shared" si="24"/>
        <v>0</v>
      </c>
      <c r="AU39" s="13">
        <f t="shared" si="25"/>
        <v>0</v>
      </c>
      <c r="AV39" s="13">
        <f t="shared" si="26"/>
        <v>0</v>
      </c>
      <c r="AW39" s="13">
        <f t="shared" si="27"/>
        <v>0</v>
      </c>
      <c r="AX39" s="3"/>
    </row>
    <row r="40" spans="1:57">
      <c r="A40" s="8" t="str">
        <f>IF(C40=Форма!$B$7*1,"1 месяц",IF(C40&gt;Форма!$B$7,(LEFT(A39,SEARCH(" ",A39,1)-1)+1)&amp;" месяц",""))</f>
        <v/>
      </c>
      <c r="B40" s="32" t="str">
        <f>IF(SUM($E$6:$L40)=0,"-",IF(SUM($E40:$L40)&gt;0,IF(AND($C40&gt;=$B$1,$C40&lt;=$B$2)*1=1,$A$1,"факт"),"прогноз"))</f>
        <v>-</v>
      </c>
      <c r="C40" s="33">
        <v>42309</v>
      </c>
      <c r="D40" s="34">
        <f>VLOOKUP($C40,'F1'!$A:$B,2,0)</f>
        <v>20</v>
      </c>
      <c r="E40" s="14"/>
      <c r="F40" s="14"/>
      <c r="G40" s="14"/>
      <c r="H40" s="14"/>
      <c r="I40" s="14"/>
      <c r="J40" s="14"/>
      <c r="K40" s="14"/>
      <c r="L40" s="14"/>
      <c r="M40" s="187">
        <f t="shared" ref="M40" si="65">E40/$D40</f>
        <v>0</v>
      </c>
      <c r="N40" s="15">
        <f t="shared" ref="N40" si="66">F40/$D40</f>
        <v>0</v>
      </c>
      <c r="O40" s="15">
        <f t="shared" ref="O40" si="67">G40/$D40</f>
        <v>0</v>
      </c>
      <c r="P40" s="15">
        <f t="shared" ref="P40" si="68">H40/$D40</f>
        <v>0</v>
      </c>
      <c r="Q40" s="187">
        <f t="shared" ref="Q40" si="69">I40/$D40</f>
        <v>0</v>
      </c>
      <c r="R40" s="15">
        <f t="shared" ref="R40" si="70">J40/$D40</f>
        <v>0</v>
      </c>
      <c r="S40" s="15">
        <f t="shared" ref="S40" si="71">K40/$D40</f>
        <v>0</v>
      </c>
      <c r="T40" s="15">
        <f t="shared" ref="T40" si="72">L40/$D40</f>
        <v>0</v>
      </c>
      <c r="U40" s="9">
        <f t="shared" si="28"/>
        <v>0</v>
      </c>
      <c r="V40" s="9">
        <f t="shared" si="29"/>
        <v>0</v>
      </c>
      <c r="W40" s="28">
        <f t="shared" si="30"/>
        <v>0</v>
      </c>
      <c r="X40" s="9">
        <f t="shared" si="31"/>
        <v>0</v>
      </c>
      <c r="Y40" s="9">
        <f t="shared" si="32"/>
        <v>0</v>
      </c>
      <c r="Z40" s="28">
        <f t="shared" si="33"/>
        <v>0</v>
      </c>
      <c r="AA40" s="8"/>
      <c r="AB40" s="154">
        <f>IF(OR($M40="",$M40=0),0,IF(AB$2&lt;10,VLOOKUP(TEXT($C40,"МММ"),'Расчет нагрузки'!$L$2:$Q$13,AB$2,0),$D40*AB$2))</f>
        <v>0</v>
      </c>
      <c r="AC40" s="154">
        <f>IF(OR($Q40="",$Q40=0),0,IF(AC$2&lt;10,VLOOKUP(TEXT($C40,"МММ"),'Расчет нагрузки'!$L$2:$Q$13,AC$2,0),$D40*AC$2))</f>
        <v>0</v>
      </c>
      <c r="AD40" s="8"/>
      <c r="AE40" s="69">
        <v>1</v>
      </c>
      <c r="AF40" s="69">
        <v>1</v>
      </c>
      <c r="AG40" s="8"/>
      <c r="AH40" s="13">
        <f t="shared" si="49"/>
        <v>0</v>
      </c>
      <c r="AI40" s="13">
        <f t="shared" si="50"/>
        <v>0</v>
      </c>
      <c r="AJ40" s="13">
        <f t="shared" si="51"/>
        <v>0</v>
      </c>
      <c r="AK40" s="13">
        <f t="shared" si="52"/>
        <v>0</v>
      </c>
      <c r="AL40" s="13">
        <f t="shared" si="53"/>
        <v>0</v>
      </c>
      <c r="AM40" s="13">
        <f t="shared" si="54"/>
        <v>0</v>
      </c>
      <c r="AN40" s="13">
        <f t="shared" si="55"/>
        <v>0</v>
      </c>
      <c r="AO40" s="13">
        <f t="shared" si="56"/>
        <v>0</v>
      </c>
      <c r="AP40" s="13">
        <f t="shared" si="20"/>
        <v>0</v>
      </c>
      <c r="AQ40" s="13">
        <f t="shared" si="21"/>
        <v>0</v>
      </c>
      <c r="AR40" s="13">
        <f t="shared" si="22"/>
        <v>0</v>
      </c>
      <c r="AS40" s="13">
        <f t="shared" si="23"/>
        <v>0</v>
      </c>
      <c r="AT40" s="13">
        <f t="shared" si="24"/>
        <v>0</v>
      </c>
      <c r="AU40" s="13">
        <f t="shared" si="25"/>
        <v>0</v>
      </c>
      <c r="AV40" s="13">
        <f t="shared" si="26"/>
        <v>0</v>
      </c>
      <c r="AW40" s="13">
        <f t="shared" si="27"/>
        <v>0</v>
      </c>
      <c r="AX40" s="4"/>
    </row>
    <row r="41" spans="1:57">
      <c r="A41" s="8" t="str">
        <f>IF(C41=Форма!$B$7*1,"1 месяц",IF(C41&gt;Форма!$B$7,(LEFT(A40,SEARCH(" ",A40,1)-1)+1)&amp;" месяц",""))</f>
        <v/>
      </c>
      <c r="B41" s="32" t="str">
        <f>IF(SUM($E$6:$L41)=0,"-",IF(SUM($E41:$L41)&gt;0,IF(AND($C41&gt;=$B$1,$C41&lt;=$B$2)*1=1,$A$1,"факт"),"прогноз"))</f>
        <v>-</v>
      </c>
      <c r="C41" s="33">
        <v>42339</v>
      </c>
      <c r="D41" s="34">
        <f>VLOOKUP($C41,'F1'!$A:$B,2,0)</f>
        <v>23</v>
      </c>
      <c r="E41" s="14"/>
      <c r="F41" s="14"/>
      <c r="G41" s="14"/>
      <c r="H41" s="14"/>
      <c r="I41" s="14"/>
      <c r="J41" s="14"/>
      <c r="K41" s="14"/>
      <c r="L41" s="14"/>
      <c r="M41" s="187">
        <f t="shared" ref="M41" si="73">E41/$D41</f>
        <v>0</v>
      </c>
      <c r="N41" s="15">
        <f t="shared" ref="N41" si="74">F41/$D41</f>
        <v>0</v>
      </c>
      <c r="O41" s="15">
        <f t="shared" ref="O41" si="75">G41/$D41</f>
        <v>0</v>
      </c>
      <c r="P41" s="15">
        <f t="shared" ref="P41" si="76">H41/$D41</f>
        <v>0</v>
      </c>
      <c r="Q41" s="187">
        <f t="shared" ref="Q41" si="77">I41/$D41</f>
        <v>0</v>
      </c>
      <c r="R41" s="15">
        <f t="shared" ref="R41" si="78">J41/$D41</f>
        <v>0</v>
      </c>
      <c r="S41" s="15">
        <f t="shared" ref="S41" si="79">K41/$D41</f>
        <v>0</v>
      </c>
      <c r="T41" s="15">
        <f t="shared" ref="T41" si="80">L41/$D41</f>
        <v>0</v>
      </c>
      <c r="U41" s="9">
        <f t="shared" si="28"/>
        <v>0</v>
      </c>
      <c r="V41" s="9">
        <f t="shared" si="29"/>
        <v>0</v>
      </c>
      <c r="W41" s="28">
        <f t="shared" si="30"/>
        <v>0</v>
      </c>
      <c r="X41" s="9">
        <f t="shared" si="31"/>
        <v>0</v>
      </c>
      <c r="Y41" s="9">
        <f t="shared" si="32"/>
        <v>0</v>
      </c>
      <c r="Z41" s="28">
        <f t="shared" si="33"/>
        <v>0</v>
      </c>
      <c r="AA41" s="8"/>
      <c r="AB41" s="154">
        <f>IF(OR($M41="",$M41=0),0,IF(AB$2&lt;10,VLOOKUP(TEXT($C41,"МММ"),'Расчет нагрузки'!$L$2:$Q$13,AB$2,0),$D41*AB$2))</f>
        <v>0</v>
      </c>
      <c r="AC41" s="154">
        <f>IF(OR($Q41="",$Q41=0),0,IF(AC$2&lt;10,VLOOKUP(TEXT($C41,"МММ"),'Расчет нагрузки'!$L$2:$Q$13,AC$2,0),$D41*AC$2))</f>
        <v>0</v>
      </c>
      <c r="AD41" s="8"/>
      <c r="AE41" s="69">
        <v>1</v>
      </c>
      <c r="AF41" s="69">
        <v>1</v>
      </c>
      <c r="AG41" s="8"/>
      <c r="AH41" s="13">
        <f t="shared" ref="AH41" si="81">E41</f>
        <v>0</v>
      </c>
      <c r="AI41" s="13">
        <f t="shared" ref="AI41" si="82">F41</f>
        <v>0</v>
      </c>
      <c r="AJ41" s="13">
        <f t="shared" ref="AJ41" si="83">G41</f>
        <v>0</v>
      </c>
      <c r="AK41" s="13">
        <f t="shared" ref="AK41" si="84">H41</f>
        <v>0</v>
      </c>
      <c r="AL41" s="13">
        <f t="shared" ref="AL41" si="85">I41</f>
        <v>0</v>
      </c>
      <c r="AM41" s="13">
        <f t="shared" ref="AM41" si="86">J41</f>
        <v>0</v>
      </c>
      <c r="AN41" s="13">
        <f t="shared" ref="AN41" si="87">K41</f>
        <v>0</v>
      </c>
      <c r="AO41" s="13">
        <f t="shared" ref="AO41" si="88">L41</f>
        <v>0</v>
      </c>
      <c r="AP41" s="13">
        <f t="shared" si="20"/>
        <v>0</v>
      </c>
      <c r="AQ41" s="13">
        <f t="shared" si="21"/>
        <v>0</v>
      </c>
      <c r="AR41" s="13">
        <f t="shared" si="22"/>
        <v>0</v>
      </c>
      <c r="AS41" s="13">
        <f t="shared" si="23"/>
        <v>0</v>
      </c>
      <c r="AT41" s="13">
        <f t="shared" si="24"/>
        <v>0</v>
      </c>
      <c r="AU41" s="13">
        <f t="shared" si="25"/>
        <v>0</v>
      </c>
      <c r="AV41" s="13">
        <f t="shared" si="26"/>
        <v>0</v>
      </c>
      <c r="AW41" s="13">
        <f t="shared" si="27"/>
        <v>0</v>
      </c>
      <c r="AX41" s="4"/>
    </row>
    <row r="42" spans="1:57">
      <c r="A42" s="8" t="str">
        <f>IF(C42=Форма!$B$7*1,"1 месяц",IF(C42&gt;Форма!$B$7,(LEFT(A41,SEARCH(" ",A41,1)-1)+1)&amp;" месяц",""))</f>
        <v/>
      </c>
      <c r="B42" s="32" t="str">
        <f>IF(SUM($E$6:$L42)=0,"-",IF(SUM($E42:$L42)&gt;0,IF(AND($C42&gt;=$B$1,$C42&lt;=$B$2)*1=1,$A$1,"факт"),"прогноз"))</f>
        <v>-</v>
      </c>
      <c r="C42" s="33">
        <v>42370</v>
      </c>
      <c r="D42" s="34">
        <f>VLOOKUP($C42,'F1'!$A:$B,2,0)</f>
        <v>15</v>
      </c>
      <c r="E42" s="14"/>
      <c r="F42" s="14"/>
      <c r="G42" s="14"/>
      <c r="H42" s="14"/>
      <c r="I42" s="14"/>
      <c r="J42" s="14"/>
      <c r="K42" s="14"/>
      <c r="L42" s="14"/>
      <c r="M42" s="187">
        <f t="shared" ref="M42:M50" si="89">E42/$D42</f>
        <v>0</v>
      </c>
      <c r="N42" s="15">
        <f t="shared" ref="N42:N50" si="90">F42/$D42</f>
        <v>0</v>
      </c>
      <c r="O42" s="15">
        <f t="shared" ref="O42:O50" si="91">G42/$D42</f>
        <v>0</v>
      </c>
      <c r="P42" s="15">
        <f t="shared" ref="P42:P50" si="92">H42/$D42</f>
        <v>0</v>
      </c>
      <c r="Q42" s="187">
        <f t="shared" ref="Q42:Q50" si="93">I42/$D42</f>
        <v>0</v>
      </c>
      <c r="R42" s="15">
        <f t="shared" ref="R42:R50" si="94">J42/$D42</f>
        <v>0</v>
      </c>
      <c r="S42" s="15">
        <f t="shared" ref="S42:S50" si="95">K42/$D42</f>
        <v>0</v>
      </c>
      <c r="T42" s="15">
        <f t="shared" ref="T42:T50" si="96">L42/$D42</f>
        <v>0</v>
      </c>
      <c r="U42" s="9">
        <f t="shared" si="28"/>
        <v>0</v>
      </c>
      <c r="V42" s="9">
        <f t="shared" si="29"/>
        <v>0</v>
      </c>
      <c r="W42" s="28">
        <f t="shared" si="30"/>
        <v>0</v>
      </c>
      <c r="X42" s="9">
        <f t="shared" si="31"/>
        <v>0</v>
      </c>
      <c r="Y42" s="9">
        <f t="shared" si="32"/>
        <v>0</v>
      </c>
      <c r="Z42" s="28">
        <f t="shared" si="33"/>
        <v>0</v>
      </c>
      <c r="AA42" s="8"/>
      <c r="AB42" s="154">
        <f>IF(OR($M42="",$M42=0),0,IF(AB$2&lt;10,VLOOKUP(TEXT($C42,"МММ"),'Расчет нагрузки'!$L$2:$Q$13,AB$2,0),$D42*AB$2))</f>
        <v>0</v>
      </c>
      <c r="AC42" s="154">
        <f>IF(OR($Q42="",$Q42=0),0,IF(AC$2&lt;10,VLOOKUP(TEXT($C42,"МММ"),'Расчет нагрузки'!$L$2:$Q$13,AC$2,0),$D42*AC$2))</f>
        <v>0</v>
      </c>
      <c r="AD42" s="8"/>
      <c r="AE42" s="69">
        <v>1</v>
      </c>
      <c r="AF42" s="69">
        <v>1</v>
      </c>
      <c r="AG42" s="8"/>
      <c r="AH42" s="13">
        <f t="shared" ref="AH42:AH45" si="97">E42</f>
        <v>0</v>
      </c>
      <c r="AI42" s="13">
        <f t="shared" ref="AI42:AI45" si="98">F42</f>
        <v>0</v>
      </c>
      <c r="AJ42" s="13">
        <f t="shared" ref="AJ42:AJ45" si="99">G42</f>
        <v>0</v>
      </c>
      <c r="AK42" s="13">
        <f t="shared" ref="AK42:AK45" si="100">H42</f>
        <v>0</v>
      </c>
      <c r="AL42" s="13">
        <f t="shared" ref="AL42:AL45" si="101">I42</f>
        <v>0</v>
      </c>
      <c r="AM42" s="13">
        <f t="shared" ref="AM42:AM45" si="102">J42</f>
        <v>0</v>
      </c>
      <c r="AN42" s="13">
        <f t="shared" ref="AN42:AN45" si="103">K42</f>
        <v>0</v>
      </c>
      <c r="AO42" s="13">
        <f t="shared" ref="AO42:AO45" si="104">L42</f>
        <v>0</v>
      </c>
      <c r="AP42" s="13">
        <f t="shared" si="20"/>
        <v>0</v>
      </c>
      <c r="AQ42" s="13">
        <f t="shared" si="21"/>
        <v>0</v>
      </c>
      <c r="AR42" s="13">
        <f t="shared" si="22"/>
        <v>0</v>
      </c>
      <c r="AS42" s="13">
        <f t="shared" si="23"/>
        <v>0</v>
      </c>
      <c r="AT42" s="13">
        <f t="shared" si="24"/>
        <v>0</v>
      </c>
      <c r="AU42" s="13">
        <f t="shared" si="25"/>
        <v>0</v>
      </c>
      <c r="AV42" s="13">
        <f t="shared" si="26"/>
        <v>0</v>
      </c>
      <c r="AW42" s="13">
        <f t="shared" si="27"/>
        <v>0</v>
      </c>
      <c r="AX42" s="4"/>
    </row>
    <row r="43" spans="1:57">
      <c r="A43" s="8" t="str">
        <f>IF(C43=Форма!$B$7*1,"1 месяц",IF(C43&gt;Форма!$B$7,(LEFT(A42,SEARCH(" ",A42,1)-1)+1)&amp;" месяц",""))</f>
        <v/>
      </c>
      <c r="B43" s="32" t="str">
        <f>IF(SUM($E$6:$L43)=0,"-",IF(SUM($E43:$L43)&gt;0,IF(AND($C43&gt;=$B$1,$C43&lt;=$B$2)*1=1,$A$1,"факт"),"прогноз"))</f>
        <v>-</v>
      </c>
      <c r="C43" s="33">
        <v>42401</v>
      </c>
      <c r="D43" s="34">
        <f>VLOOKUP($C43,'F1'!$A:$B,2,0)</f>
        <v>20</v>
      </c>
      <c r="E43" s="14"/>
      <c r="F43" s="14"/>
      <c r="G43" s="14"/>
      <c r="H43" s="14"/>
      <c r="I43" s="14"/>
      <c r="J43" s="14"/>
      <c r="K43" s="14"/>
      <c r="L43" s="14"/>
      <c r="M43" s="187">
        <f t="shared" si="89"/>
        <v>0</v>
      </c>
      <c r="N43" s="15">
        <f t="shared" si="90"/>
        <v>0</v>
      </c>
      <c r="O43" s="15">
        <f t="shared" si="91"/>
        <v>0</v>
      </c>
      <c r="P43" s="15">
        <f t="shared" si="92"/>
        <v>0</v>
      </c>
      <c r="Q43" s="187">
        <f t="shared" si="93"/>
        <v>0</v>
      </c>
      <c r="R43" s="15">
        <f t="shared" si="94"/>
        <v>0</v>
      </c>
      <c r="S43" s="15">
        <f t="shared" si="95"/>
        <v>0</v>
      </c>
      <c r="T43" s="15">
        <f t="shared" si="96"/>
        <v>0</v>
      </c>
      <c r="U43" s="9">
        <f t="shared" si="28"/>
        <v>0</v>
      </c>
      <c r="V43" s="9">
        <f t="shared" si="29"/>
        <v>0</v>
      </c>
      <c r="W43" s="28">
        <f t="shared" si="30"/>
        <v>0</v>
      </c>
      <c r="X43" s="9">
        <f t="shared" si="31"/>
        <v>0</v>
      </c>
      <c r="Y43" s="9">
        <f t="shared" si="32"/>
        <v>0</v>
      </c>
      <c r="Z43" s="28">
        <f t="shared" si="33"/>
        <v>0</v>
      </c>
      <c r="AA43" s="8"/>
      <c r="AB43" s="154">
        <f>IF(OR($M43="",$M43=0),0,IF(AB$2&lt;10,VLOOKUP(TEXT($C43,"МММ"),'Расчет нагрузки'!$L$2:$Q$13,AB$2,0),$D43*AB$2))</f>
        <v>0</v>
      </c>
      <c r="AC43" s="154">
        <f>IF(OR($Q43="",$Q43=0),0,IF(AC$2&lt;10,VLOOKUP(TEXT($C43,"МММ"),'Расчет нагрузки'!$L$2:$Q$13,AC$2,0),$D43*AC$2))</f>
        <v>0</v>
      </c>
      <c r="AD43" s="8"/>
      <c r="AE43" s="69">
        <v>1</v>
      </c>
      <c r="AF43" s="69">
        <v>1</v>
      </c>
      <c r="AG43" s="8"/>
      <c r="AH43" s="13">
        <f t="shared" si="97"/>
        <v>0</v>
      </c>
      <c r="AI43" s="13">
        <f t="shared" si="98"/>
        <v>0</v>
      </c>
      <c r="AJ43" s="13">
        <f t="shared" si="99"/>
        <v>0</v>
      </c>
      <c r="AK43" s="13">
        <f t="shared" si="100"/>
        <v>0</v>
      </c>
      <c r="AL43" s="13">
        <f t="shared" si="101"/>
        <v>0</v>
      </c>
      <c r="AM43" s="13">
        <f t="shared" si="102"/>
        <v>0</v>
      </c>
      <c r="AN43" s="13">
        <f t="shared" si="103"/>
        <v>0</v>
      </c>
      <c r="AO43" s="13">
        <f t="shared" si="104"/>
        <v>0</v>
      </c>
      <c r="AP43" s="13">
        <f t="shared" si="20"/>
        <v>0</v>
      </c>
      <c r="AQ43" s="13">
        <f t="shared" si="21"/>
        <v>0</v>
      </c>
      <c r="AR43" s="13">
        <f t="shared" si="22"/>
        <v>0</v>
      </c>
      <c r="AS43" s="13">
        <f t="shared" si="23"/>
        <v>0</v>
      </c>
      <c r="AT43" s="13">
        <f t="shared" si="24"/>
        <v>0</v>
      </c>
      <c r="AU43" s="13">
        <f t="shared" si="25"/>
        <v>0</v>
      </c>
      <c r="AV43" s="13">
        <f t="shared" si="26"/>
        <v>0</v>
      </c>
      <c r="AW43" s="13">
        <f t="shared" si="27"/>
        <v>0</v>
      </c>
      <c r="AX43" s="4"/>
    </row>
    <row r="44" spans="1:57">
      <c r="A44" s="8" t="str">
        <f>IF(C44=Форма!$B$7*1,"1 месяц",IF(C44&gt;Форма!$B$7,(LEFT(A43,SEARCH(" ",A43,1)-1)+1)&amp;" месяц",""))</f>
        <v/>
      </c>
      <c r="B44" s="32" t="str">
        <f>IF(SUM($E$6:$L44)=0,"-",IF(SUM($E44:$L44)&gt;0,IF(AND($C44&gt;=$B$1,$C44&lt;=$B$2)*1=1,$A$1,"факт"),"прогноз"))</f>
        <v>-</v>
      </c>
      <c r="C44" s="33">
        <v>42430</v>
      </c>
      <c r="D44" s="34">
        <f>VLOOKUP($C44,'F1'!$A:$B,2,0)</f>
        <v>21</v>
      </c>
      <c r="E44" s="14"/>
      <c r="F44" s="14"/>
      <c r="G44" s="14"/>
      <c r="H44" s="14"/>
      <c r="I44" s="14"/>
      <c r="J44" s="14"/>
      <c r="K44" s="14"/>
      <c r="L44" s="14"/>
      <c r="M44" s="187">
        <f t="shared" si="89"/>
        <v>0</v>
      </c>
      <c r="N44" s="15">
        <f t="shared" si="90"/>
        <v>0</v>
      </c>
      <c r="O44" s="15">
        <f t="shared" si="91"/>
        <v>0</v>
      </c>
      <c r="P44" s="15">
        <f t="shared" si="92"/>
        <v>0</v>
      </c>
      <c r="Q44" s="187">
        <f t="shared" si="93"/>
        <v>0</v>
      </c>
      <c r="R44" s="15">
        <f t="shared" si="94"/>
        <v>0</v>
      </c>
      <c r="S44" s="15">
        <f t="shared" si="95"/>
        <v>0</v>
      </c>
      <c r="T44" s="15">
        <f t="shared" si="96"/>
        <v>0</v>
      </c>
      <c r="U44" s="9">
        <f t="shared" si="28"/>
        <v>0</v>
      </c>
      <c r="V44" s="9">
        <f t="shared" si="29"/>
        <v>0</v>
      </c>
      <c r="W44" s="28">
        <f t="shared" si="30"/>
        <v>0</v>
      </c>
      <c r="X44" s="9">
        <f t="shared" si="31"/>
        <v>0</v>
      </c>
      <c r="Y44" s="9">
        <f t="shared" si="32"/>
        <v>0</v>
      </c>
      <c r="Z44" s="28">
        <f t="shared" si="33"/>
        <v>0</v>
      </c>
      <c r="AA44" s="8"/>
      <c r="AB44" s="154">
        <f>IF(OR($M44="",$M44=0),0,IF(AB$2&lt;10,VLOOKUP(TEXT($C44,"МММ"),'Расчет нагрузки'!$L$2:$Q$13,AB$2,0),$D44*AB$2))</f>
        <v>0</v>
      </c>
      <c r="AC44" s="154">
        <f>IF(OR($Q44="",$Q44=0),0,IF(AC$2&lt;10,VLOOKUP(TEXT($C44,"МММ"),'Расчет нагрузки'!$L$2:$Q$13,AC$2,0),$D44*AC$2))</f>
        <v>0</v>
      </c>
      <c r="AD44" s="8"/>
      <c r="AE44" s="69">
        <v>1</v>
      </c>
      <c r="AF44" s="69">
        <v>1</v>
      </c>
      <c r="AG44" s="8"/>
      <c r="AH44" s="13">
        <f t="shared" si="97"/>
        <v>0</v>
      </c>
      <c r="AI44" s="13">
        <f t="shared" si="98"/>
        <v>0</v>
      </c>
      <c r="AJ44" s="13">
        <f t="shared" si="99"/>
        <v>0</v>
      </c>
      <c r="AK44" s="13">
        <f t="shared" si="100"/>
        <v>0</v>
      </c>
      <c r="AL44" s="13">
        <f t="shared" si="101"/>
        <v>0</v>
      </c>
      <c r="AM44" s="13">
        <f t="shared" si="102"/>
        <v>0</v>
      </c>
      <c r="AN44" s="13">
        <f t="shared" si="103"/>
        <v>0</v>
      </c>
      <c r="AO44" s="13">
        <f t="shared" si="104"/>
        <v>0</v>
      </c>
      <c r="AP44" s="13">
        <f t="shared" si="20"/>
        <v>0</v>
      </c>
      <c r="AQ44" s="13">
        <f t="shared" si="21"/>
        <v>0</v>
      </c>
      <c r="AR44" s="13">
        <f t="shared" si="22"/>
        <v>0</v>
      </c>
      <c r="AS44" s="13">
        <f t="shared" si="23"/>
        <v>0</v>
      </c>
      <c r="AT44" s="13">
        <f t="shared" si="24"/>
        <v>0</v>
      </c>
      <c r="AU44" s="13">
        <f t="shared" si="25"/>
        <v>0</v>
      </c>
      <c r="AV44" s="13">
        <f t="shared" si="26"/>
        <v>0</v>
      </c>
      <c r="AW44" s="13">
        <f t="shared" si="27"/>
        <v>0</v>
      </c>
      <c r="AX44" s="4"/>
    </row>
    <row r="45" spans="1:57">
      <c r="A45" s="8" t="str">
        <f>IF(C45=Форма!$B$7*1,"1 месяц",IF(C45&gt;Форма!$B$7,(LEFT(A44,SEARCH(" ",A44,1)-1)+1)&amp;" месяц",""))</f>
        <v/>
      </c>
      <c r="B45" s="32" t="str">
        <f>IF(SUM($E$6:$L45)=0,"-",IF(SUM($E45:$L45)&gt;0,IF(AND($C45&gt;=$B$1,$C45&lt;=$B$2)*1=1,$A$1,"факт"),"прогноз"))</f>
        <v>-</v>
      </c>
      <c r="C45" s="33">
        <v>42461</v>
      </c>
      <c r="D45" s="34">
        <f>VLOOKUP($C45,'F1'!$A:$B,2,0)</f>
        <v>21</v>
      </c>
      <c r="E45" s="14"/>
      <c r="F45" s="14"/>
      <c r="G45" s="14"/>
      <c r="H45" s="14"/>
      <c r="I45" s="14"/>
      <c r="J45" s="14"/>
      <c r="K45" s="14"/>
      <c r="L45" s="14"/>
      <c r="M45" s="187">
        <f t="shared" si="89"/>
        <v>0</v>
      </c>
      <c r="N45" s="15">
        <f t="shared" si="90"/>
        <v>0</v>
      </c>
      <c r="O45" s="15">
        <f t="shared" si="91"/>
        <v>0</v>
      </c>
      <c r="P45" s="15">
        <f t="shared" si="92"/>
        <v>0</v>
      </c>
      <c r="Q45" s="187">
        <f t="shared" si="93"/>
        <v>0</v>
      </c>
      <c r="R45" s="15">
        <f t="shared" si="94"/>
        <v>0</v>
      </c>
      <c r="S45" s="15">
        <f t="shared" si="95"/>
        <v>0</v>
      </c>
      <c r="T45" s="15">
        <f t="shared" si="96"/>
        <v>0</v>
      </c>
      <c r="U45" s="9">
        <f t="shared" si="28"/>
        <v>0</v>
      </c>
      <c r="V45" s="9">
        <f t="shared" si="29"/>
        <v>0</v>
      </c>
      <c r="W45" s="28">
        <f t="shared" si="30"/>
        <v>0</v>
      </c>
      <c r="X45" s="9">
        <f t="shared" si="31"/>
        <v>0</v>
      </c>
      <c r="Y45" s="9">
        <f t="shared" si="32"/>
        <v>0</v>
      </c>
      <c r="Z45" s="28">
        <f t="shared" si="33"/>
        <v>0</v>
      </c>
      <c r="AA45" s="8"/>
      <c r="AB45" s="154">
        <f>IF(OR($M45="",$M45=0),0,IF(AB$2&lt;10,VLOOKUP(TEXT($C45,"МММ"),'Расчет нагрузки'!$L$2:$Q$13,AB$2,0),$D45*AB$2))</f>
        <v>0</v>
      </c>
      <c r="AC45" s="154">
        <f>IF(OR($Q45="",$Q45=0),0,IF(AC$2&lt;10,VLOOKUP(TEXT($C45,"МММ"),'Расчет нагрузки'!$L$2:$Q$13,AC$2,0),$D45*AC$2))</f>
        <v>0</v>
      </c>
      <c r="AD45" s="8"/>
      <c r="AE45" s="69">
        <v>1</v>
      </c>
      <c r="AF45" s="69">
        <v>1</v>
      </c>
      <c r="AG45" s="8"/>
      <c r="AH45" s="13">
        <f t="shared" si="97"/>
        <v>0</v>
      </c>
      <c r="AI45" s="13">
        <f t="shared" si="98"/>
        <v>0</v>
      </c>
      <c r="AJ45" s="13">
        <f t="shared" si="99"/>
        <v>0</v>
      </c>
      <c r="AK45" s="13">
        <f t="shared" si="100"/>
        <v>0</v>
      </c>
      <c r="AL45" s="13">
        <f t="shared" si="101"/>
        <v>0</v>
      </c>
      <c r="AM45" s="13">
        <f t="shared" si="102"/>
        <v>0</v>
      </c>
      <c r="AN45" s="13">
        <f t="shared" si="103"/>
        <v>0</v>
      </c>
      <c r="AO45" s="13">
        <f t="shared" si="104"/>
        <v>0</v>
      </c>
      <c r="AP45" s="13">
        <f t="shared" si="20"/>
        <v>0</v>
      </c>
      <c r="AQ45" s="13">
        <f t="shared" si="21"/>
        <v>0</v>
      </c>
      <c r="AR45" s="13">
        <f t="shared" si="22"/>
        <v>0</v>
      </c>
      <c r="AS45" s="13">
        <f t="shared" si="23"/>
        <v>0</v>
      </c>
      <c r="AT45" s="13">
        <f t="shared" si="24"/>
        <v>0</v>
      </c>
      <c r="AU45" s="13">
        <f t="shared" si="25"/>
        <v>0</v>
      </c>
      <c r="AV45" s="13">
        <f t="shared" si="26"/>
        <v>0</v>
      </c>
      <c r="AW45" s="13">
        <f t="shared" si="27"/>
        <v>0</v>
      </c>
      <c r="AX45" s="4"/>
    </row>
    <row r="46" spans="1:57">
      <c r="A46" s="8" t="str">
        <f>IF(C46=Форма!$B$7*1,"1 месяц",IF(C46&gt;Форма!$B$7,(LEFT(A45,SEARCH(" ",A45,1)-1)+1)&amp;" месяц",""))</f>
        <v/>
      </c>
      <c r="B46" s="32" t="str">
        <f>IF(SUM($E$6:$L46)=0,"-",IF(SUM($E46:$L46)&gt;0,IF(AND($C46&gt;=$B$1,$C46&lt;=$B$2)*1=1,$A$1,"факт"),"прогноз"))</f>
        <v>-</v>
      </c>
      <c r="C46" s="33">
        <v>42491</v>
      </c>
      <c r="D46" s="34">
        <f>VLOOKUP($C46,'F1'!$A:$B,2,0)</f>
        <v>19</v>
      </c>
      <c r="E46" s="14"/>
      <c r="F46" s="14"/>
      <c r="G46" s="14"/>
      <c r="H46" s="14"/>
      <c r="I46" s="14"/>
      <c r="J46" s="14"/>
      <c r="K46" s="14"/>
      <c r="L46" s="14"/>
      <c r="M46" s="187">
        <f t="shared" si="89"/>
        <v>0</v>
      </c>
      <c r="N46" s="15">
        <f t="shared" si="90"/>
        <v>0</v>
      </c>
      <c r="O46" s="15">
        <f t="shared" si="91"/>
        <v>0</v>
      </c>
      <c r="P46" s="15">
        <f t="shared" si="92"/>
        <v>0</v>
      </c>
      <c r="Q46" s="187">
        <f t="shared" si="93"/>
        <v>0</v>
      </c>
      <c r="R46" s="15">
        <f t="shared" si="94"/>
        <v>0</v>
      </c>
      <c r="S46" s="15">
        <f t="shared" si="95"/>
        <v>0</v>
      </c>
      <c r="T46" s="15">
        <f t="shared" si="96"/>
        <v>0</v>
      </c>
      <c r="U46" s="9">
        <f t="shared" si="28"/>
        <v>0</v>
      </c>
      <c r="V46" s="9">
        <f t="shared" si="29"/>
        <v>0</v>
      </c>
      <c r="W46" s="28">
        <f t="shared" si="30"/>
        <v>0</v>
      </c>
      <c r="X46" s="9">
        <f t="shared" si="31"/>
        <v>0</v>
      </c>
      <c r="Y46" s="9">
        <f t="shared" si="32"/>
        <v>0</v>
      </c>
      <c r="Z46" s="28">
        <f t="shared" si="33"/>
        <v>0</v>
      </c>
      <c r="AA46" s="8"/>
      <c r="AB46" s="154">
        <f>IF(OR($M46="",$M46=0),0,IF(AB$2&lt;10,VLOOKUP(TEXT($C46,"МММ"),'Расчет нагрузки'!$L$2:$Q$13,AB$2,0),$D46*AB$2))</f>
        <v>0</v>
      </c>
      <c r="AC46" s="154">
        <f>IF(OR($Q46="",$Q46=0),0,IF(AC$2&lt;10,VLOOKUP(TEXT($C46,"МММ"),'Расчет нагрузки'!$L$2:$Q$13,AC$2,0),$D46*AC$2))</f>
        <v>0</v>
      </c>
      <c r="AD46" s="8"/>
      <c r="AE46" s="69">
        <v>1</v>
      </c>
      <c r="AF46" s="69">
        <v>1</v>
      </c>
      <c r="AG46" s="8"/>
      <c r="AH46" s="13">
        <f t="shared" ref="AH46:AH47" si="105">E46</f>
        <v>0</v>
      </c>
      <c r="AI46" s="13">
        <f t="shared" ref="AI46:AI47" si="106">F46</f>
        <v>0</v>
      </c>
      <c r="AJ46" s="13">
        <f t="shared" ref="AJ46:AJ47" si="107">G46</f>
        <v>0</v>
      </c>
      <c r="AK46" s="13">
        <f t="shared" ref="AK46:AK47" si="108">H46</f>
        <v>0</v>
      </c>
      <c r="AL46" s="13">
        <f t="shared" ref="AL46:AL47" si="109">I46</f>
        <v>0</v>
      </c>
      <c r="AM46" s="13">
        <f t="shared" ref="AM46:AM47" si="110">J46</f>
        <v>0</v>
      </c>
      <c r="AN46" s="13">
        <f t="shared" ref="AN46:AN47" si="111">K46</f>
        <v>0</v>
      </c>
      <c r="AO46" s="13">
        <f t="shared" ref="AO46:AO47" si="112">L46</f>
        <v>0</v>
      </c>
      <c r="AP46" s="13">
        <f t="shared" si="20"/>
        <v>0</v>
      </c>
      <c r="AQ46" s="13">
        <f t="shared" si="21"/>
        <v>0</v>
      </c>
      <c r="AR46" s="13">
        <f t="shared" si="22"/>
        <v>0</v>
      </c>
      <c r="AS46" s="13">
        <f t="shared" si="23"/>
        <v>0</v>
      </c>
      <c r="AT46" s="13">
        <f t="shared" si="24"/>
        <v>0</v>
      </c>
      <c r="AU46" s="13">
        <f t="shared" si="25"/>
        <v>0</v>
      </c>
      <c r="AV46" s="13">
        <f t="shared" si="26"/>
        <v>0</v>
      </c>
      <c r="AW46" s="13">
        <f t="shared" si="27"/>
        <v>0</v>
      </c>
      <c r="AX46" s="4"/>
    </row>
    <row r="47" spans="1:57">
      <c r="A47" s="8" t="str">
        <f>IF(C47=Форма!$B$7*1,"1 месяц",IF(C47&gt;Форма!$B$7,(LEFT(A46,SEARCH(" ",A46,1)-1)+1)&amp;" месяц",""))</f>
        <v/>
      </c>
      <c r="B47" s="32" t="str">
        <f>IF(SUM($E$6:$L47)=0,"-",IF(SUM($E47:$L47)&gt;0,IF(AND($C47&gt;=$B$1,$C47&lt;=$B$2)*1=1,$A$1,"факт"),"прогноз"))</f>
        <v>-</v>
      </c>
      <c r="C47" s="33">
        <v>42522</v>
      </c>
      <c r="D47" s="34">
        <f>VLOOKUP($C47,'F1'!$A:$B,2,0)</f>
        <v>21</v>
      </c>
      <c r="E47" s="14"/>
      <c r="F47" s="14"/>
      <c r="G47" s="14"/>
      <c r="H47" s="14"/>
      <c r="I47" s="14"/>
      <c r="J47" s="14"/>
      <c r="K47" s="14"/>
      <c r="L47" s="14"/>
      <c r="M47" s="187">
        <f t="shared" si="89"/>
        <v>0</v>
      </c>
      <c r="N47" s="15">
        <f t="shared" si="90"/>
        <v>0</v>
      </c>
      <c r="O47" s="15">
        <f t="shared" si="91"/>
        <v>0</v>
      </c>
      <c r="P47" s="15">
        <f t="shared" si="92"/>
        <v>0</v>
      </c>
      <c r="Q47" s="187">
        <f t="shared" si="93"/>
        <v>0</v>
      </c>
      <c r="R47" s="15">
        <f t="shared" si="94"/>
        <v>0</v>
      </c>
      <c r="S47" s="15">
        <f t="shared" si="95"/>
        <v>0</v>
      </c>
      <c r="T47" s="15">
        <f t="shared" si="96"/>
        <v>0</v>
      </c>
      <c r="U47" s="9">
        <f t="shared" si="28"/>
        <v>0</v>
      </c>
      <c r="V47" s="9">
        <f t="shared" si="29"/>
        <v>0</v>
      </c>
      <c r="W47" s="28">
        <f t="shared" si="30"/>
        <v>0</v>
      </c>
      <c r="X47" s="9">
        <f t="shared" si="31"/>
        <v>0</v>
      </c>
      <c r="Y47" s="9">
        <f t="shared" si="32"/>
        <v>0</v>
      </c>
      <c r="Z47" s="28">
        <f t="shared" si="33"/>
        <v>0</v>
      </c>
      <c r="AA47" s="8"/>
      <c r="AB47" s="154">
        <f>IF(OR($M47="",$M47=0),0,IF(AB$2&lt;10,VLOOKUP(TEXT($C47,"МММ"),'Расчет нагрузки'!$L$2:$Q$13,AB$2,0),$D47*AB$2))</f>
        <v>0</v>
      </c>
      <c r="AC47" s="154">
        <f>IF(OR($Q47="",$Q47=0),0,IF(AC$2&lt;10,VLOOKUP(TEXT($C47,"МММ"),'Расчет нагрузки'!$L$2:$Q$13,AC$2,0),$D47*AC$2))</f>
        <v>0</v>
      </c>
      <c r="AD47" s="8"/>
      <c r="AE47" s="69">
        <v>1</v>
      </c>
      <c r="AF47" s="69">
        <v>1</v>
      </c>
      <c r="AG47" s="8"/>
      <c r="AH47" s="13">
        <f t="shared" si="105"/>
        <v>0</v>
      </c>
      <c r="AI47" s="13">
        <f t="shared" si="106"/>
        <v>0</v>
      </c>
      <c r="AJ47" s="13">
        <f t="shared" si="107"/>
        <v>0</v>
      </c>
      <c r="AK47" s="13">
        <f t="shared" si="108"/>
        <v>0</v>
      </c>
      <c r="AL47" s="13">
        <f t="shared" si="109"/>
        <v>0</v>
      </c>
      <c r="AM47" s="13">
        <f t="shared" si="110"/>
        <v>0</v>
      </c>
      <c r="AN47" s="13">
        <f t="shared" si="111"/>
        <v>0</v>
      </c>
      <c r="AO47" s="13">
        <f t="shared" si="112"/>
        <v>0</v>
      </c>
      <c r="AP47" s="13">
        <f t="shared" ref="AP47:AP49" si="113">E47</f>
        <v>0</v>
      </c>
      <c r="AQ47" s="13">
        <f t="shared" ref="AQ47:AQ49" si="114">F47</f>
        <v>0</v>
      </c>
      <c r="AR47" s="13">
        <f t="shared" ref="AR47:AR49" si="115">G47</f>
        <v>0</v>
      </c>
      <c r="AS47" s="13">
        <f t="shared" ref="AS47:AS49" si="116">H47</f>
        <v>0</v>
      </c>
      <c r="AT47" s="13">
        <f t="shared" ref="AT47:AT49" si="117">I47</f>
        <v>0</v>
      </c>
      <c r="AU47" s="13">
        <f t="shared" ref="AU47:AU49" si="118">J47</f>
        <v>0</v>
      </c>
      <c r="AV47" s="13">
        <f t="shared" ref="AV47:AV49" si="119">K47</f>
        <v>0</v>
      </c>
      <c r="AW47" s="13">
        <f t="shared" ref="AW47:AW49" si="120">L47</f>
        <v>0</v>
      </c>
      <c r="AX47" s="4"/>
    </row>
    <row r="48" spans="1:57">
      <c r="A48" s="8" t="str">
        <f>IF(C48=Форма!$B$7*1,"1 месяц",IF(C48&gt;Форма!$B$7,(LEFT(A47,SEARCH(" ",A47,1)-1)+1)&amp;" месяц",""))</f>
        <v/>
      </c>
      <c r="B48" s="32" t="str">
        <f>IF(SUM($E$6:$L48)=0,"-",IF(SUM($E48:$L48)&gt;0,IF(AND($C48&gt;=$B$1,$C48&lt;=$B$2)*1=1,$A$1,"факт"),"прогноз"))</f>
        <v>-</v>
      </c>
      <c r="C48" s="33">
        <v>42552</v>
      </c>
      <c r="D48" s="34">
        <f>VLOOKUP($C48,'F1'!$A:$B,2,0)</f>
        <v>21</v>
      </c>
      <c r="E48" s="14"/>
      <c r="F48" s="14"/>
      <c r="G48" s="14"/>
      <c r="H48" s="14"/>
      <c r="I48" s="14"/>
      <c r="J48" s="14"/>
      <c r="K48" s="14"/>
      <c r="L48" s="14"/>
      <c r="M48" s="187">
        <f t="shared" si="89"/>
        <v>0</v>
      </c>
      <c r="N48" s="15">
        <f t="shared" si="90"/>
        <v>0</v>
      </c>
      <c r="O48" s="15">
        <f t="shared" si="91"/>
        <v>0</v>
      </c>
      <c r="P48" s="15">
        <f t="shared" si="92"/>
        <v>0</v>
      </c>
      <c r="Q48" s="187">
        <f t="shared" si="93"/>
        <v>0</v>
      </c>
      <c r="R48" s="15">
        <f t="shared" si="94"/>
        <v>0</v>
      </c>
      <c r="S48" s="15">
        <f t="shared" si="95"/>
        <v>0</v>
      </c>
      <c r="T48" s="15">
        <f t="shared" si="96"/>
        <v>0</v>
      </c>
      <c r="U48" s="9">
        <f t="shared" si="28"/>
        <v>0</v>
      </c>
      <c r="V48" s="9">
        <f t="shared" si="29"/>
        <v>0</v>
      </c>
      <c r="W48" s="28">
        <f t="shared" si="30"/>
        <v>0</v>
      </c>
      <c r="X48" s="9">
        <f t="shared" si="31"/>
        <v>0</v>
      </c>
      <c r="Y48" s="9">
        <f t="shared" si="32"/>
        <v>0</v>
      </c>
      <c r="Z48" s="28">
        <f t="shared" si="33"/>
        <v>0</v>
      </c>
      <c r="AA48" s="8"/>
      <c r="AB48" s="154">
        <f>IF(OR($M48="",$M48=0),0,IF(AB$2&lt;10,VLOOKUP(TEXT($C48,"МММ"),'Расчет нагрузки'!$L$2:$Q$13,AB$2,0),$D48*AB$2))</f>
        <v>0</v>
      </c>
      <c r="AC48" s="154">
        <f>IF(OR($Q48="",$Q48=0),0,IF(AC$2&lt;10,VLOOKUP(TEXT($C48,"МММ"),'Расчет нагрузки'!$L$2:$Q$13,AC$2,0),$D48*AC$2))</f>
        <v>0</v>
      </c>
      <c r="AD48" s="8"/>
      <c r="AE48" s="69">
        <v>1</v>
      </c>
      <c r="AF48" s="69">
        <v>1</v>
      </c>
      <c r="AG48" s="8"/>
      <c r="AH48" s="13">
        <f t="shared" ref="AH48:AH49" si="121">E48</f>
        <v>0</v>
      </c>
      <c r="AI48" s="13">
        <f t="shared" ref="AI48:AI49" si="122">F48</f>
        <v>0</v>
      </c>
      <c r="AJ48" s="13">
        <f t="shared" ref="AJ48:AJ49" si="123">G48</f>
        <v>0</v>
      </c>
      <c r="AK48" s="13">
        <f t="shared" ref="AK48:AK49" si="124">H48</f>
        <v>0</v>
      </c>
      <c r="AL48" s="13">
        <f t="shared" ref="AL48:AL49" si="125">I48</f>
        <v>0</v>
      </c>
      <c r="AM48" s="13">
        <f t="shared" ref="AM48:AM49" si="126">J48</f>
        <v>0</v>
      </c>
      <c r="AN48" s="13">
        <f t="shared" ref="AN48:AN49" si="127">K48</f>
        <v>0</v>
      </c>
      <c r="AO48" s="13">
        <f t="shared" ref="AO48:AO49" si="128">L48</f>
        <v>0</v>
      </c>
      <c r="AP48" s="13">
        <f t="shared" si="113"/>
        <v>0</v>
      </c>
      <c r="AQ48" s="13">
        <f t="shared" si="114"/>
        <v>0</v>
      </c>
      <c r="AR48" s="13">
        <f t="shared" si="115"/>
        <v>0</v>
      </c>
      <c r="AS48" s="13">
        <f t="shared" si="116"/>
        <v>0</v>
      </c>
      <c r="AT48" s="13">
        <f t="shared" si="117"/>
        <v>0</v>
      </c>
      <c r="AU48" s="13">
        <f t="shared" si="118"/>
        <v>0</v>
      </c>
      <c r="AV48" s="13">
        <f t="shared" si="119"/>
        <v>0</v>
      </c>
      <c r="AW48" s="13">
        <f t="shared" si="120"/>
        <v>0</v>
      </c>
      <c r="AX48" s="4"/>
    </row>
    <row r="49" spans="1:50">
      <c r="A49" s="8" t="str">
        <f>IF(C49=Форма!$B$7*1,"1 месяц",IF(C49&gt;Форма!$B$7,(LEFT(A48,SEARCH(" ",A48,1)-1)+1)&amp;" месяц",""))</f>
        <v/>
      </c>
      <c r="B49" s="32" t="str">
        <f>IF(SUM($E$6:$L49)=0,"-",IF(SUM($E49:$L49)&gt;0,IF(AND($C49&gt;=$B$1,$C49&lt;=$B$2)*1=1,$A$1,"факт"),"прогноз"))</f>
        <v>-</v>
      </c>
      <c r="C49" s="33">
        <v>42583</v>
      </c>
      <c r="D49" s="34">
        <f>VLOOKUP($C49,'F1'!$A:$B,2,0)</f>
        <v>23</v>
      </c>
      <c r="E49" s="14"/>
      <c r="F49" s="14"/>
      <c r="G49" s="14"/>
      <c r="H49" s="14"/>
      <c r="I49" s="14"/>
      <c r="J49" s="14"/>
      <c r="K49" s="14"/>
      <c r="L49" s="14"/>
      <c r="M49" s="187">
        <f t="shared" si="89"/>
        <v>0</v>
      </c>
      <c r="N49" s="15">
        <f t="shared" si="90"/>
        <v>0</v>
      </c>
      <c r="O49" s="15">
        <f t="shared" si="91"/>
        <v>0</v>
      </c>
      <c r="P49" s="15">
        <f t="shared" si="92"/>
        <v>0</v>
      </c>
      <c r="Q49" s="187">
        <f t="shared" si="93"/>
        <v>0</v>
      </c>
      <c r="R49" s="15">
        <f t="shared" si="94"/>
        <v>0</v>
      </c>
      <c r="S49" s="15">
        <f t="shared" si="95"/>
        <v>0</v>
      </c>
      <c r="T49" s="15">
        <f t="shared" si="96"/>
        <v>0</v>
      </c>
      <c r="U49" s="9">
        <f t="shared" si="28"/>
        <v>0</v>
      </c>
      <c r="V49" s="9">
        <f t="shared" si="29"/>
        <v>0</v>
      </c>
      <c r="W49" s="28">
        <f t="shared" si="30"/>
        <v>0</v>
      </c>
      <c r="X49" s="9">
        <f t="shared" si="31"/>
        <v>0</v>
      </c>
      <c r="Y49" s="9">
        <f t="shared" si="32"/>
        <v>0</v>
      </c>
      <c r="Z49" s="28">
        <f t="shared" si="33"/>
        <v>0</v>
      </c>
      <c r="AA49" s="8"/>
      <c r="AB49" s="154">
        <f>IF(OR($M49="",$M49=0),0,IF(AB$2&lt;10,VLOOKUP(TEXT($C49,"МММ"),'Расчет нагрузки'!$L$2:$Q$13,AB$2,0),$D49*AB$2))</f>
        <v>0</v>
      </c>
      <c r="AC49" s="154">
        <f>IF(OR($Q49="",$Q49=0),0,IF(AC$2&lt;10,VLOOKUP(TEXT($C49,"МММ"),'Расчет нагрузки'!$L$2:$Q$13,AC$2,0),$D49*AC$2))</f>
        <v>0</v>
      </c>
      <c r="AD49" s="8"/>
      <c r="AE49" s="69">
        <v>1</v>
      </c>
      <c r="AF49" s="69">
        <v>1</v>
      </c>
      <c r="AG49" s="8"/>
      <c r="AH49" s="13">
        <f t="shared" si="121"/>
        <v>0</v>
      </c>
      <c r="AI49" s="13">
        <f t="shared" si="122"/>
        <v>0</v>
      </c>
      <c r="AJ49" s="13">
        <f t="shared" si="123"/>
        <v>0</v>
      </c>
      <c r="AK49" s="13">
        <f t="shared" si="124"/>
        <v>0</v>
      </c>
      <c r="AL49" s="13">
        <f t="shared" si="125"/>
        <v>0</v>
      </c>
      <c r="AM49" s="13">
        <f t="shared" si="126"/>
        <v>0</v>
      </c>
      <c r="AN49" s="13">
        <f t="shared" si="127"/>
        <v>0</v>
      </c>
      <c r="AO49" s="13">
        <f t="shared" si="128"/>
        <v>0</v>
      </c>
      <c r="AP49" s="13">
        <f t="shared" si="113"/>
        <v>0</v>
      </c>
      <c r="AQ49" s="13">
        <f t="shared" si="114"/>
        <v>0</v>
      </c>
      <c r="AR49" s="13">
        <f t="shared" si="115"/>
        <v>0</v>
      </c>
      <c r="AS49" s="13">
        <f t="shared" si="116"/>
        <v>0</v>
      </c>
      <c r="AT49" s="13">
        <f t="shared" si="117"/>
        <v>0</v>
      </c>
      <c r="AU49" s="13">
        <f t="shared" si="118"/>
        <v>0</v>
      </c>
      <c r="AV49" s="13">
        <f t="shared" si="119"/>
        <v>0</v>
      </c>
      <c r="AW49" s="13">
        <f t="shared" si="120"/>
        <v>0</v>
      </c>
      <c r="AX49" s="4"/>
    </row>
    <row r="50" spans="1:50">
      <c r="A50" s="8" t="str">
        <f>IF(C50=Форма!$B$7*1,"1 месяц",IF(C50&gt;Форма!$B$7,(LEFT(A49,SEARCH(" ",A49,1)-1)+1)&amp;" месяц",""))</f>
        <v/>
      </c>
      <c r="B50" s="32" t="str">
        <f>IF(SUM($E$6:$L50)=0,"-",IF(SUM($E50:$L50)&gt;0,IF(AND($C50&gt;=$B$1,$C50&lt;=$B$2)*1=1,$A$1,"факт"),"прогноз"))</f>
        <v>-</v>
      </c>
      <c r="C50" s="33">
        <v>42614</v>
      </c>
      <c r="D50" s="34">
        <f>VLOOKUP($C50,'F1'!$A:$B,2,0)</f>
        <v>22</v>
      </c>
      <c r="E50" s="14"/>
      <c r="F50" s="14"/>
      <c r="G50" s="14"/>
      <c r="H50" s="14"/>
      <c r="I50" s="14"/>
      <c r="J50" s="14"/>
      <c r="K50" s="14"/>
      <c r="L50" s="14"/>
      <c r="M50" s="187">
        <f t="shared" si="89"/>
        <v>0</v>
      </c>
      <c r="N50" s="15">
        <f t="shared" si="90"/>
        <v>0</v>
      </c>
      <c r="O50" s="15">
        <f t="shared" si="91"/>
        <v>0</v>
      </c>
      <c r="P50" s="15">
        <f t="shared" si="92"/>
        <v>0</v>
      </c>
      <c r="Q50" s="187">
        <f t="shared" si="93"/>
        <v>0</v>
      </c>
      <c r="R50" s="15">
        <f t="shared" si="94"/>
        <v>0</v>
      </c>
      <c r="S50" s="15">
        <f t="shared" si="95"/>
        <v>0</v>
      </c>
      <c r="T50" s="15">
        <f t="shared" si="96"/>
        <v>0</v>
      </c>
      <c r="U50" s="9">
        <f t="shared" si="28"/>
        <v>0</v>
      </c>
      <c r="V50" s="9">
        <f t="shared" si="29"/>
        <v>0</v>
      </c>
      <c r="W50" s="28">
        <f t="shared" si="30"/>
        <v>0</v>
      </c>
      <c r="X50" s="9">
        <f t="shared" si="31"/>
        <v>0</v>
      </c>
      <c r="Y50" s="9">
        <f t="shared" si="32"/>
        <v>0</v>
      </c>
      <c r="Z50" s="28">
        <f t="shared" si="33"/>
        <v>0</v>
      </c>
      <c r="AA50" s="8"/>
      <c r="AB50" s="154">
        <f>IF(OR($M50="",$M50=0),0,IF(AB$2&lt;10,VLOOKUP(TEXT($C50,"МММ"),'Расчет нагрузки'!$L$2:$Q$13,AB$2,0),$D50*AB$2))</f>
        <v>0</v>
      </c>
      <c r="AC50" s="154">
        <f>IF(OR($Q50="",$Q50=0),0,IF(AC$2&lt;10,VLOOKUP(TEXT($C50,"МММ"),'Расчет нагрузки'!$L$2:$Q$13,AC$2,0),$D50*AC$2))</f>
        <v>0</v>
      </c>
      <c r="AD50" s="8"/>
      <c r="AE50" s="69">
        <v>1</v>
      </c>
      <c r="AF50" s="69">
        <v>1</v>
      </c>
      <c r="AG50" s="8"/>
      <c r="AH50" s="13">
        <f t="shared" ref="AH50" si="129">E50</f>
        <v>0</v>
      </c>
      <c r="AI50" s="13">
        <f t="shared" ref="AI50" si="130">F50</f>
        <v>0</v>
      </c>
      <c r="AJ50" s="13">
        <f t="shared" ref="AJ50" si="131">G50</f>
        <v>0</v>
      </c>
      <c r="AK50" s="13">
        <f t="shared" ref="AK50" si="132">H50</f>
        <v>0</v>
      </c>
      <c r="AL50" s="13">
        <f t="shared" ref="AL50" si="133">I50</f>
        <v>0</v>
      </c>
      <c r="AM50" s="13">
        <f t="shared" ref="AM50" si="134">J50</f>
        <v>0</v>
      </c>
      <c r="AN50" s="13">
        <f t="shared" ref="AN50" si="135">K50</f>
        <v>0</v>
      </c>
      <c r="AO50" s="13">
        <f t="shared" ref="AO50" si="136">L50</f>
        <v>0</v>
      </c>
      <c r="AP50" s="13">
        <f t="shared" ref="AP50" si="137">E50</f>
        <v>0</v>
      </c>
      <c r="AQ50" s="13">
        <f t="shared" ref="AQ50" si="138">F50</f>
        <v>0</v>
      </c>
      <c r="AR50" s="13">
        <f t="shared" ref="AR50" si="139">G50</f>
        <v>0</v>
      </c>
      <c r="AS50" s="13">
        <f t="shared" ref="AS50" si="140">H50</f>
        <v>0</v>
      </c>
      <c r="AT50" s="13">
        <f t="shared" ref="AT50" si="141">I50</f>
        <v>0</v>
      </c>
      <c r="AU50" s="13">
        <f t="shared" ref="AU50" si="142">J50</f>
        <v>0</v>
      </c>
      <c r="AV50" s="13">
        <f t="shared" ref="AV50" si="143">K50</f>
        <v>0</v>
      </c>
      <c r="AW50" s="13">
        <f t="shared" ref="AW50" si="144">L50</f>
        <v>0</v>
      </c>
      <c r="AX50" s="4"/>
    </row>
    <row r="51" spans="1:50">
      <c r="A51" s="8" t="str">
        <f>IF(C51=Форма!$B$7*1,"1 месяц",IF(C51&gt;Форма!$B$7,(LEFT(A50,SEARCH(" ",A50,1)-1)+1)&amp;" месяц",""))</f>
        <v/>
      </c>
      <c r="B51" s="32" t="str">
        <f>IF(SUM($E$6:$L51)=0,"-",IF(SUM($E51:$L51)&gt;0,IF(AND($C51&gt;=$B$1,$C51&lt;=$B$2)*1=1,$A$1,"факт"),"прогноз"))</f>
        <v>-</v>
      </c>
      <c r="C51" s="33">
        <v>42644</v>
      </c>
      <c r="D51" s="34">
        <f>VLOOKUP($C51,'F1'!$A:$B,2,0)</f>
        <v>21</v>
      </c>
      <c r="E51" s="14"/>
      <c r="F51" s="14"/>
      <c r="G51" s="14"/>
      <c r="H51" s="14"/>
      <c r="I51" s="14"/>
      <c r="J51" s="14"/>
      <c r="K51" s="14"/>
      <c r="L51" s="14"/>
      <c r="M51" s="187">
        <f t="shared" ref="M51" si="145">E51/$D51</f>
        <v>0</v>
      </c>
      <c r="N51" s="15">
        <f t="shared" ref="N51" si="146">F51/$D51</f>
        <v>0</v>
      </c>
      <c r="O51" s="15">
        <f t="shared" ref="O51" si="147">G51/$D51</f>
        <v>0</v>
      </c>
      <c r="P51" s="15">
        <f t="shared" ref="P51" si="148">H51/$D51</f>
        <v>0</v>
      </c>
      <c r="Q51" s="187">
        <f t="shared" ref="Q51" si="149">I51/$D51</f>
        <v>0</v>
      </c>
      <c r="R51" s="15">
        <f t="shared" ref="R51" si="150">J51/$D51</f>
        <v>0</v>
      </c>
      <c r="S51" s="15">
        <f t="shared" ref="S51" si="151">K51/$D51</f>
        <v>0</v>
      </c>
      <c r="T51" s="15">
        <f t="shared" ref="T51" si="152">L51/$D51</f>
        <v>0</v>
      </c>
      <c r="U51" s="9">
        <f t="shared" si="28"/>
        <v>0</v>
      </c>
      <c r="V51" s="9">
        <f t="shared" si="29"/>
        <v>0</v>
      </c>
      <c r="W51" s="28">
        <f t="shared" si="30"/>
        <v>0</v>
      </c>
      <c r="X51" s="9">
        <f t="shared" si="31"/>
        <v>0</v>
      </c>
      <c r="Y51" s="9">
        <f t="shared" si="32"/>
        <v>0</v>
      </c>
      <c r="Z51" s="28">
        <f t="shared" si="33"/>
        <v>0</v>
      </c>
      <c r="AA51" s="8"/>
      <c r="AB51" s="154">
        <f>IF(OR($M51="",$M51=0),0,IF(AB$2&lt;10,VLOOKUP(TEXT($C51,"МММ"),'Расчет нагрузки'!$L$2:$Q$13,AB$2,0),$D51*AB$2))</f>
        <v>0</v>
      </c>
      <c r="AC51" s="154">
        <f>IF(OR($Q51="",$Q51=0),0,IF(AC$2&lt;10,VLOOKUP(TEXT($C51,"МММ"),'Расчет нагрузки'!$L$2:$Q$13,AC$2,0),$D51*AC$2))</f>
        <v>0</v>
      </c>
      <c r="AD51" s="8"/>
      <c r="AE51" s="69">
        <v>1</v>
      </c>
      <c r="AF51" s="69">
        <v>1</v>
      </c>
      <c r="AG51" s="8"/>
      <c r="AH51" s="13">
        <f t="shared" ref="AH51" si="153">E51</f>
        <v>0</v>
      </c>
      <c r="AI51" s="13">
        <f t="shared" ref="AI51" si="154">F51</f>
        <v>0</v>
      </c>
      <c r="AJ51" s="13">
        <f t="shared" ref="AJ51" si="155">G51</f>
        <v>0</v>
      </c>
      <c r="AK51" s="13">
        <f t="shared" ref="AK51" si="156">H51</f>
        <v>0</v>
      </c>
      <c r="AL51" s="13">
        <f t="shared" ref="AL51" si="157">I51</f>
        <v>0</v>
      </c>
      <c r="AM51" s="13">
        <f t="shared" ref="AM51" si="158">J51</f>
        <v>0</v>
      </c>
      <c r="AN51" s="13">
        <f t="shared" ref="AN51" si="159">K51</f>
        <v>0</v>
      </c>
      <c r="AO51" s="13">
        <f t="shared" ref="AO51" si="160">L51</f>
        <v>0</v>
      </c>
      <c r="AP51" s="13">
        <f t="shared" ref="AP51" si="161">E51</f>
        <v>0</v>
      </c>
      <c r="AQ51" s="13">
        <f t="shared" ref="AQ51" si="162">F51</f>
        <v>0</v>
      </c>
      <c r="AR51" s="13">
        <f t="shared" ref="AR51" si="163">G51</f>
        <v>0</v>
      </c>
      <c r="AS51" s="13">
        <f t="shared" ref="AS51" si="164">H51</f>
        <v>0</v>
      </c>
      <c r="AT51" s="13">
        <f t="shared" ref="AT51" si="165">I51</f>
        <v>0</v>
      </c>
      <c r="AU51" s="13">
        <f t="shared" ref="AU51" si="166">J51</f>
        <v>0</v>
      </c>
      <c r="AV51" s="13">
        <f t="shared" ref="AV51" si="167">K51</f>
        <v>0</v>
      </c>
      <c r="AW51" s="13">
        <f t="shared" ref="AW51" si="168">L51</f>
        <v>0</v>
      </c>
      <c r="AX51" s="4"/>
    </row>
    <row r="52" spans="1:50">
      <c r="A52" s="8" t="str">
        <f>IF(C52=Форма!$B$7*1,"1 месяц",IF(C52&gt;Форма!$B$7,(LEFT(A51,SEARCH(" ",A51,1)-1)+1)&amp;" месяц",""))</f>
        <v/>
      </c>
      <c r="B52" s="32" t="str">
        <f>IF(SUM($E$6:$L52)=0,"-",IF(SUM($E52:$L52)&gt;0,IF(AND($C52&gt;=$B$1,$C52&lt;=$B$2)*1=1,$A$1,"факт"),"прогноз"))</f>
        <v>-</v>
      </c>
      <c r="C52" s="33">
        <v>42675</v>
      </c>
      <c r="D52" s="34">
        <f>VLOOKUP($C52,'F1'!$A:$B,2,0)</f>
        <v>21</v>
      </c>
      <c r="E52" s="14"/>
      <c r="F52" s="14"/>
      <c r="G52" s="14"/>
      <c r="H52" s="14"/>
      <c r="I52" s="14"/>
      <c r="J52" s="14"/>
      <c r="K52" s="14"/>
      <c r="L52" s="14"/>
      <c r="M52" s="187">
        <f t="shared" ref="M52:M54" si="169">E52/$D52</f>
        <v>0</v>
      </c>
      <c r="N52" s="15">
        <f t="shared" ref="N52:N54" si="170">F52/$D52</f>
        <v>0</v>
      </c>
      <c r="O52" s="15">
        <f t="shared" ref="O52:O54" si="171">G52/$D52</f>
        <v>0</v>
      </c>
      <c r="P52" s="15">
        <f t="shared" ref="P52:P54" si="172">H52/$D52</f>
        <v>0</v>
      </c>
      <c r="Q52" s="187">
        <f t="shared" ref="Q52:Q54" si="173">I52/$D52</f>
        <v>0</v>
      </c>
      <c r="R52" s="15">
        <f t="shared" ref="R52:R54" si="174">J52/$D52</f>
        <v>0</v>
      </c>
      <c r="S52" s="15">
        <f t="shared" ref="S52:S54" si="175">K52/$D52</f>
        <v>0</v>
      </c>
      <c r="T52" s="15">
        <f t="shared" ref="T52:T54" si="176">L52/$D52</f>
        <v>0</v>
      </c>
      <c r="U52" s="9">
        <f t="shared" si="28"/>
        <v>0</v>
      </c>
      <c r="V52" s="9">
        <f t="shared" si="29"/>
        <v>0</v>
      </c>
      <c r="W52" s="28">
        <f t="shared" si="30"/>
        <v>0</v>
      </c>
      <c r="X52" s="9">
        <f t="shared" si="31"/>
        <v>0</v>
      </c>
      <c r="Y52" s="9">
        <f t="shared" si="32"/>
        <v>0</v>
      </c>
      <c r="Z52" s="28">
        <f t="shared" si="33"/>
        <v>0</v>
      </c>
      <c r="AA52" s="8"/>
      <c r="AB52" s="154">
        <f>IF(OR($M52="",$M52=0),0,IF(AB$2&lt;10,VLOOKUP(TEXT($C52,"МММ"),'Расчет нагрузки'!$L$2:$Q$13,AB$2,0),$D52*AB$2))</f>
        <v>0</v>
      </c>
      <c r="AC52" s="154">
        <f>IF(OR($Q52="",$Q52=0),0,IF(AC$2&lt;10,VLOOKUP(TEXT($C52,"МММ"),'Расчет нагрузки'!$L$2:$Q$13,AC$2,0),$D52*AC$2))</f>
        <v>0</v>
      </c>
      <c r="AD52" s="8"/>
      <c r="AE52" s="69">
        <v>1</v>
      </c>
      <c r="AF52" s="69">
        <v>1</v>
      </c>
      <c r="AG52" s="8"/>
      <c r="AH52" s="13">
        <f t="shared" ref="AH52:AH54" si="177">E52</f>
        <v>0</v>
      </c>
      <c r="AI52" s="13">
        <f t="shared" ref="AI52:AI54" si="178">F52</f>
        <v>0</v>
      </c>
      <c r="AJ52" s="13">
        <f t="shared" ref="AJ52:AJ54" si="179">G52</f>
        <v>0</v>
      </c>
      <c r="AK52" s="13">
        <f t="shared" ref="AK52:AK54" si="180">H52</f>
        <v>0</v>
      </c>
      <c r="AL52" s="13">
        <f t="shared" ref="AL52:AL54" si="181">I52</f>
        <v>0</v>
      </c>
      <c r="AM52" s="13">
        <f t="shared" ref="AM52:AM54" si="182">J52</f>
        <v>0</v>
      </c>
      <c r="AN52" s="13">
        <f t="shared" ref="AN52:AN54" si="183">K52</f>
        <v>0</v>
      </c>
      <c r="AO52" s="13">
        <f t="shared" ref="AO52:AO54" si="184">L52</f>
        <v>0</v>
      </c>
      <c r="AP52" s="13">
        <f t="shared" ref="AP52:AP54" si="185">E52</f>
        <v>0</v>
      </c>
      <c r="AQ52" s="13">
        <f t="shared" ref="AQ52:AQ54" si="186">F52</f>
        <v>0</v>
      </c>
      <c r="AR52" s="13">
        <f t="shared" ref="AR52:AR54" si="187">G52</f>
        <v>0</v>
      </c>
      <c r="AS52" s="13">
        <f t="shared" ref="AS52:AS54" si="188">H52</f>
        <v>0</v>
      </c>
      <c r="AT52" s="13">
        <f t="shared" ref="AT52:AT54" si="189">I52</f>
        <v>0</v>
      </c>
      <c r="AU52" s="13">
        <f t="shared" ref="AU52:AU54" si="190">J52</f>
        <v>0</v>
      </c>
      <c r="AV52" s="13">
        <f t="shared" ref="AV52:AV54" si="191">K52</f>
        <v>0</v>
      </c>
      <c r="AW52" s="13">
        <f t="shared" ref="AW52:AW54" si="192">L52</f>
        <v>0</v>
      </c>
      <c r="AX52" s="4"/>
    </row>
    <row r="53" spans="1:50">
      <c r="A53" s="8" t="str">
        <f>IF(C53=Форма!$B$7*1,"1 месяц",IF(C53&gt;Форма!$B$7,(LEFT(A52,SEARCH(" ",A52,1)-1)+1)&amp;" месяц",""))</f>
        <v/>
      </c>
      <c r="B53" s="32" t="str">
        <f>IF(SUM($E$6:$L53)=0,"-",IF(SUM($E53:$L53)&gt;0,IF(AND($C53&gt;=$B$1,$C53&lt;=$B$2)*1=1,$A$1,"факт"),"прогноз"))</f>
        <v>-</v>
      </c>
      <c r="C53" s="33">
        <v>42705</v>
      </c>
      <c r="D53" s="34">
        <f>VLOOKUP($C53,'F1'!$A:$B,2,0)</f>
        <v>22</v>
      </c>
      <c r="E53" s="14"/>
      <c r="F53" s="14"/>
      <c r="G53" s="14"/>
      <c r="H53" s="14"/>
      <c r="I53" s="14"/>
      <c r="J53" s="14"/>
      <c r="K53" s="14"/>
      <c r="L53" s="14"/>
      <c r="M53" s="187">
        <f t="shared" si="169"/>
        <v>0</v>
      </c>
      <c r="N53" s="15">
        <f t="shared" si="170"/>
        <v>0</v>
      </c>
      <c r="O53" s="15">
        <f t="shared" si="171"/>
        <v>0</v>
      </c>
      <c r="P53" s="15">
        <f t="shared" si="172"/>
        <v>0</v>
      </c>
      <c r="Q53" s="187">
        <f t="shared" si="173"/>
        <v>0</v>
      </c>
      <c r="R53" s="15">
        <f t="shared" si="174"/>
        <v>0</v>
      </c>
      <c r="S53" s="15">
        <f t="shared" si="175"/>
        <v>0</v>
      </c>
      <c r="T53" s="15">
        <f t="shared" si="176"/>
        <v>0</v>
      </c>
      <c r="U53" s="9">
        <f t="shared" si="28"/>
        <v>0</v>
      </c>
      <c r="V53" s="9">
        <f t="shared" si="29"/>
        <v>0</v>
      </c>
      <c r="W53" s="28">
        <f t="shared" si="30"/>
        <v>0</v>
      </c>
      <c r="X53" s="9">
        <f t="shared" si="31"/>
        <v>0</v>
      </c>
      <c r="Y53" s="9">
        <f t="shared" si="32"/>
        <v>0</v>
      </c>
      <c r="Z53" s="28">
        <f t="shared" si="33"/>
        <v>0</v>
      </c>
      <c r="AA53" s="8"/>
      <c r="AB53" s="154">
        <f>IF(OR($M53="",$M53=0),0,IF(AB$2&lt;10,VLOOKUP(TEXT($C53,"МММ"),'Расчет нагрузки'!$L$2:$Q$13,AB$2,0),$D53*AB$2))</f>
        <v>0</v>
      </c>
      <c r="AC53" s="154">
        <f>IF(OR($Q53="",$Q53=0),0,IF(AC$2&lt;10,VLOOKUP(TEXT($C53,"МММ"),'Расчет нагрузки'!$L$2:$Q$13,AC$2,0),$D53*AC$2))</f>
        <v>0</v>
      </c>
      <c r="AD53" s="8"/>
      <c r="AE53" s="69">
        <v>1</v>
      </c>
      <c r="AF53" s="69">
        <v>1</v>
      </c>
      <c r="AG53" s="8"/>
      <c r="AH53" s="13">
        <f t="shared" si="177"/>
        <v>0</v>
      </c>
      <c r="AI53" s="13">
        <f t="shared" si="178"/>
        <v>0</v>
      </c>
      <c r="AJ53" s="13">
        <f t="shared" si="179"/>
        <v>0</v>
      </c>
      <c r="AK53" s="13">
        <f t="shared" si="180"/>
        <v>0</v>
      </c>
      <c r="AL53" s="13">
        <f t="shared" si="181"/>
        <v>0</v>
      </c>
      <c r="AM53" s="13">
        <f t="shared" si="182"/>
        <v>0</v>
      </c>
      <c r="AN53" s="13">
        <f t="shared" si="183"/>
        <v>0</v>
      </c>
      <c r="AO53" s="13">
        <f t="shared" si="184"/>
        <v>0</v>
      </c>
      <c r="AP53" s="13">
        <f t="shared" si="185"/>
        <v>0</v>
      </c>
      <c r="AQ53" s="13">
        <f t="shared" si="186"/>
        <v>0</v>
      </c>
      <c r="AR53" s="13">
        <f t="shared" si="187"/>
        <v>0</v>
      </c>
      <c r="AS53" s="13">
        <f t="shared" si="188"/>
        <v>0</v>
      </c>
      <c r="AT53" s="13">
        <f t="shared" si="189"/>
        <v>0</v>
      </c>
      <c r="AU53" s="13">
        <f t="shared" si="190"/>
        <v>0</v>
      </c>
      <c r="AV53" s="13">
        <f t="shared" si="191"/>
        <v>0</v>
      </c>
      <c r="AW53" s="13">
        <f t="shared" si="192"/>
        <v>0</v>
      </c>
      <c r="AX53" s="4"/>
    </row>
    <row r="54" spans="1:50">
      <c r="A54" s="8" t="str">
        <f>IF(C54=Форма!$B$7*1,"1 месяц",IF(C54&gt;Форма!$B$7,(LEFT(A53,SEARCH(" ",A53,1)-1)+1)&amp;" месяц",""))</f>
        <v/>
      </c>
      <c r="B54" s="32" t="str">
        <f>IF(SUM($E$6:$L54)=0,"-",IF(SUM($E54:$L54)&gt;0,IF(AND($C54&gt;=$B$1,$C54&lt;=$B$2)*1=1,$A$1,"факт"),"прогноз"))</f>
        <v>-</v>
      </c>
      <c r="C54" s="33">
        <v>42736</v>
      </c>
      <c r="D54" s="34">
        <f>VLOOKUP($C54,'F1'!$A:$B,2,0)</f>
        <v>17</v>
      </c>
      <c r="E54" s="14"/>
      <c r="F54" s="14"/>
      <c r="G54" s="14"/>
      <c r="H54" s="14"/>
      <c r="I54" s="14"/>
      <c r="J54" s="14"/>
      <c r="K54" s="14"/>
      <c r="L54" s="14"/>
      <c r="M54" s="187">
        <f t="shared" si="169"/>
        <v>0</v>
      </c>
      <c r="N54" s="15">
        <f t="shared" si="170"/>
        <v>0</v>
      </c>
      <c r="O54" s="15">
        <f t="shared" si="171"/>
        <v>0</v>
      </c>
      <c r="P54" s="15">
        <f t="shared" si="172"/>
        <v>0</v>
      </c>
      <c r="Q54" s="187">
        <f t="shared" si="173"/>
        <v>0</v>
      </c>
      <c r="R54" s="15">
        <f t="shared" si="174"/>
        <v>0</v>
      </c>
      <c r="S54" s="15">
        <f t="shared" si="175"/>
        <v>0</v>
      </c>
      <c r="T54" s="15">
        <f t="shared" si="176"/>
        <v>0</v>
      </c>
      <c r="U54" s="9">
        <f t="shared" si="28"/>
        <v>0</v>
      </c>
      <c r="V54" s="9">
        <f t="shared" si="29"/>
        <v>0</v>
      </c>
      <c r="W54" s="28">
        <f t="shared" si="30"/>
        <v>0</v>
      </c>
      <c r="X54" s="9">
        <f t="shared" si="31"/>
        <v>0</v>
      </c>
      <c r="Y54" s="9">
        <f t="shared" si="32"/>
        <v>0</v>
      </c>
      <c r="Z54" s="28">
        <f t="shared" si="33"/>
        <v>0</v>
      </c>
      <c r="AA54" s="8"/>
      <c r="AB54" s="154">
        <f>IF(OR($M54="",$M54=0),0,IF(AB$2&lt;10,VLOOKUP(TEXT($C54,"МММ"),'Расчет нагрузки'!$L$2:$Q$13,AB$2,0),$D54*AB$2))</f>
        <v>0</v>
      </c>
      <c r="AC54" s="154">
        <f>IF(OR($Q54="",$Q54=0),0,IF(AC$2&lt;10,VLOOKUP(TEXT($C54,"МММ"),'Расчет нагрузки'!$L$2:$Q$13,AC$2,0),$D54*AC$2))</f>
        <v>0</v>
      </c>
      <c r="AD54" s="8"/>
      <c r="AE54" s="69">
        <v>1</v>
      </c>
      <c r="AF54" s="69">
        <v>1</v>
      </c>
      <c r="AG54" s="8"/>
      <c r="AH54" s="13">
        <f t="shared" si="177"/>
        <v>0</v>
      </c>
      <c r="AI54" s="13">
        <f t="shared" si="178"/>
        <v>0</v>
      </c>
      <c r="AJ54" s="13">
        <f t="shared" si="179"/>
        <v>0</v>
      </c>
      <c r="AK54" s="13">
        <f t="shared" si="180"/>
        <v>0</v>
      </c>
      <c r="AL54" s="13">
        <f t="shared" si="181"/>
        <v>0</v>
      </c>
      <c r="AM54" s="13">
        <f t="shared" si="182"/>
        <v>0</v>
      </c>
      <c r="AN54" s="13">
        <f t="shared" si="183"/>
        <v>0</v>
      </c>
      <c r="AO54" s="13">
        <f t="shared" si="184"/>
        <v>0</v>
      </c>
      <c r="AP54" s="13">
        <f t="shared" si="185"/>
        <v>0</v>
      </c>
      <c r="AQ54" s="13">
        <f t="shared" si="186"/>
        <v>0</v>
      </c>
      <c r="AR54" s="13">
        <f t="shared" si="187"/>
        <v>0</v>
      </c>
      <c r="AS54" s="13">
        <f t="shared" si="188"/>
        <v>0</v>
      </c>
      <c r="AT54" s="13">
        <f t="shared" si="189"/>
        <v>0</v>
      </c>
      <c r="AU54" s="13">
        <f t="shared" si="190"/>
        <v>0</v>
      </c>
      <c r="AV54" s="13">
        <f t="shared" si="191"/>
        <v>0</v>
      </c>
      <c r="AW54" s="13">
        <f t="shared" si="192"/>
        <v>0</v>
      </c>
      <c r="AX54" s="4"/>
    </row>
    <row r="55" spans="1:50">
      <c r="A55" s="8" t="str">
        <f>IF(C55=Форма!$B$7*1,"1 месяц",IF(C55&gt;Форма!$B$7,(LEFT(A54,SEARCH(" ",A54,1)-1)+1)&amp;" месяц",""))</f>
        <v/>
      </c>
      <c r="B55" s="32" t="str">
        <f>IF(SUM($E$6:$L55)=0,"-",IF(SUM($E55:$L55)&gt;0,IF(AND($C55&gt;=$B$1,$C55&lt;=$B$2)*1=1,$A$1,"факт"),"прогноз"))</f>
        <v>-</v>
      </c>
      <c r="C55" s="33">
        <v>42767</v>
      </c>
      <c r="D55" s="34">
        <f>VLOOKUP($C55,'F1'!$A:$B,2,0)</f>
        <v>18</v>
      </c>
      <c r="E55" s="14"/>
      <c r="F55" s="14"/>
      <c r="G55" s="14"/>
      <c r="H55" s="14"/>
      <c r="I55" s="14"/>
      <c r="J55" s="14"/>
      <c r="K55" s="14"/>
      <c r="L55" s="14"/>
      <c r="M55" s="187">
        <f t="shared" ref="M55" si="193">E55/$D55</f>
        <v>0</v>
      </c>
      <c r="N55" s="15">
        <f t="shared" ref="N55" si="194">F55/$D55</f>
        <v>0</v>
      </c>
      <c r="O55" s="15">
        <f t="shared" ref="O55" si="195">G55/$D55</f>
        <v>0</v>
      </c>
      <c r="P55" s="15">
        <f t="shared" ref="P55" si="196">H55/$D55</f>
        <v>0</v>
      </c>
      <c r="Q55" s="187">
        <f t="shared" ref="Q55" si="197">I55/$D55</f>
        <v>0</v>
      </c>
      <c r="R55" s="15">
        <f t="shared" ref="R55" si="198">J55/$D55</f>
        <v>0</v>
      </c>
      <c r="S55" s="15">
        <f t="shared" ref="S55" si="199">K55/$D55</f>
        <v>0</v>
      </c>
      <c r="T55" s="15">
        <f t="shared" ref="T55" si="200">L55/$D55</f>
        <v>0</v>
      </c>
      <c r="U55" s="9">
        <f t="shared" si="28"/>
        <v>0</v>
      </c>
      <c r="V55" s="9">
        <f t="shared" si="29"/>
        <v>0</v>
      </c>
      <c r="W55" s="28">
        <f t="shared" si="30"/>
        <v>0</v>
      </c>
      <c r="X55" s="9">
        <f t="shared" si="31"/>
        <v>0</v>
      </c>
      <c r="Y55" s="9">
        <f t="shared" si="32"/>
        <v>0</v>
      </c>
      <c r="Z55" s="28">
        <f t="shared" si="33"/>
        <v>0</v>
      </c>
      <c r="AA55" s="8"/>
      <c r="AB55" s="154">
        <f>IF(OR($M55="",$M55=0),0,IF(AB$2&lt;10,VLOOKUP(TEXT($C55,"МММ"),'Расчет нагрузки'!$L$2:$Q$13,AB$2,0),$D55*AB$2))</f>
        <v>0</v>
      </c>
      <c r="AC55" s="154">
        <f>IF(OR($Q55="",$Q55=0),0,IF(AC$2&lt;10,VLOOKUP(TEXT($C55,"МММ"),'Расчет нагрузки'!$L$2:$Q$13,AC$2,0),$D55*AC$2))</f>
        <v>0</v>
      </c>
      <c r="AD55" s="8"/>
      <c r="AE55" s="69">
        <v>1</v>
      </c>
      <c r="AF55" s="69">
        <v>1</v>
      </c>
      <c r="AG55" s="8"/>
      <c r="AH55" s="13">
        <f t="shared" ref="AH55" si="201">E55</f>
        <v>0</v>
      </c>
      <c r="AI55" s="13">
        <f t="shared" ref="AI55" si="202">F55</f>
        <v>0</v>
      </c>
      <c r="AJ55" s="13">
        <f t="shared" ref="AJ55" si="203">G55</f>
        <v>0</v>
      </c>
      <c r="AK55" s="13">
        <f t="shared" ref="AK55" si="204">H55</f>
        <v>0</v>
      </c>
      <c r="AL55" s="13">
        <f t="shared" ref="AL55" si="205">I55</f>
        <v>0</v>
      </c>
      <c r="AM55" s="13">
        <f t="shared" ref="AM55" si="206">J55</f>
        <v>0</v>
      </c>
      <c r="AN55" s="13">
        <f t="shared" ref="AN55" si="207">K55</f>
        <v>0</v>
      </c>
      <c r="AO55" s="13">
        <f t="shared" ref="AO55" si="208">L55</f>
        <v>0</v>
      </c>
      <c r="AP55" s="13">
        <f t="shared" ref="AP55" si="209">E55</f>
        <v>0</v>
      </c>
      <c r="AQ55" s="13">
        <f t="shared" ref="AQ55" si="210">F55</f>
        <v>0</v>
      </c>
      <c r="AR55" s="13">
        <f t="shared" ref="AR55" si="211">G55</f>
        <v>0</v>
      </c>
      <c r="AS55" s="13">
        <f t="shared" ref="AS55" si="212">H55</f>
        <v>0</v>
      </c>
      <c r="AT55" s="13">
        <f t="shared" ref="AT55" si="213">I55</f>
        <v>0</v>
      </c>
      <c r="AU55" s="13">
        <f t="shared" ref="AU55" si="214">J55</f>
        <v>0</v>
      </c>
      <c r="AV55" s="13">
        <f t="shared" ref="AV55" si="215">K55</f>
        <v>0</v>
      </c>
      <c r="AW55" s="13">
        <f t="shared" ref="AW55" si="216">L55</f>
        <v>0</v>
      </c>
      <c r="AX55" s="4"/>
    </row>
    <row r="56" spans="1:50">
      <c r="A56" s="8" t="str">
        <f>IF(C56=Форма!$B$7*1,"1 месяц",IF(C56&gt;Форма!$B$7,(LEFT(A55,SEARCH(" ",A55,1)-1)+1)&amp;" месяц",""))</f>
        <v/>
      </c>
      <c r="B56" s="32" t="str">
        <f>IF(SUM($E$6:$L56)=0,"-",IF(SUM($E56:$L56)&gt;0,IF(AND($C56&gt;=$B$1,$C56&lt;=$B$2)*1=1,$A$1,"факт"),"прогноз"))</f>
        <v>-</v>
      </c>
      <c r="C56" s="33">
        <v>42795</v>
      </c>
      <c r="D56" s="34">
        <f>VLOOKUP($C56,'F1'!$A:$B,2,0)</f>
        <v>22</v>
      </c>
      <c r="E56" s="14"/>
      <c r="F56" s="14"/>
      <c r="G56" s="14"/>
      <c r="H56" s="14"/>
      <c r="I56" s="14"/>
      <c r="J56" s="14"/>
      <c r="K56" s="14"/>
      <c r="L56" s="14"/>
      <c r="M56" s="187">
        <f t="shared" ref="M56" si="217">E56/$D56</f>
        <v>0</v>
      </c>
      <c r="N56" s="15">
        <f t="shared" ref="N56" si="218">F56/$D56</f>
        <v>0</v>
      </c>
      <c r="O56" s="15">
        <f t="shared" ref="O56" si="219">G56/$D56</f>
        <v>0</v>
      </c>
      <c r="P56" s="15">
        <f t="shared" ref="P56" si="220">H56/$D56</f>
        <v>0</v>
      </c>
      <c r="Q56" s="187">
        <f t="shared" ref="Q56" si="221">I56/$D56</f>
        <v>0</v>
      </c>
      <c r="R56" s="15">
        <f t="shared" ref="R56" si="222">J56/$D56</f>
        <v>0</v>
      </c>
      <c r="S56" s="15">
        <f t="shared" ref="S56" si="223">K56/$D56</f>
        <v>0</v>
      </c>
      <c r="T56" s="15">
        <f t="shared" ref="T56" si="224">L56/$D56</f>
        <v>0</v>
      </c>
      <c r="U56" s="9">
        <f t="shared" si="28"/>
        <v>0</v>
      </c>
      <c r="V56" s="9">
        <f t="shared" si="29"/>
        <v>0</v>
      </c>
      <c r="W56" s="28">
        <f t="shared" si="30"/>
        <v>0</v>
      </c>
      <c r="X56" s="9">
        <f t="shared" si="31"/>
        <v>0</v>
      </c>
      <c r="Y56" s="9">
        <f t="shared" si="32"/>
        <v>0</v>
      </c>
      <c r="Z56" s="28">
        <f t="shared" si="33"/>
        <v>0</v>
      </c>
      <c r="AA56" s="8"/>
      <c r="AB56" s="154">
        <f>IF(OR($M56="",$M56=0),0,IF(AB$2&lt;10,VLOOKUP(TEXT($C56,"МММ"),'Расчет нагрузки'!$L$2:$Q$13,AB$2,0),$D56*AB$2))</f>
        <v>0</v>
      </c>
      <c r="AC56" s="154">
        <f>IF(OR($Q56="",$Q56=0),0,IF(AC$2&lt;10,VLOOKUP(TEXT($C56,"МММ"),'Расчет нагрузки'!$L$2:$Q$13,AC$2,0),$D56*AC$2))</f>
        <v>0</v>
      </c>
      <c r="AD56" s="8"/>
      <c r="AE56" s="69">
        <v>1</v>
      </c>
      <c r="AF56" s="69">
        <v>1</v>
      </c>
      <c r="AG56" s="8"/>
      <c r="AH56" s="13">
        <f t="shared" ref="AH56" si="225">E56</f>
        <v>0</v>
      </c>
      <c r="AI56" s="13">
        <f t="shared" ref="AI56" si="226">F56</f>
        <v>0</v>
      </c>
      <c r="AJ56" s="13">
        <f t="shared" ref="AJ56" si="227">G56</f>
        <v>0</v>
      </c>
      <c r="AK56" s="13">
        <f t="shared" ref="AK56" si="228">H56</f>
        <v>0</v>
      </c>
      <c r="AL56" s="13">
        <f t="shared" ref="AL56" si="229">I56</f>
        <v>0</v>
      </c>
      <c r="AM56" s="13">
        <f t="shared" ref="AM56" si="230">J56</f>
        <v>0</v>
      </c>
      <c r="AN56" s="13">
        <f t="shared" ref="AN56" si="231">K56</f>
        <v>0</v>
      </c>
      <c r="AO56" s="13">
        <f t="shared" ref="AO56" si="232">L56</f>
        <v>0</v>
      </c>
      <c r="AP56" s="13">
        <f t="shared" ref="AP56" si="233">E56</f>
        <v>0</v>
      </c>
      <c r="AQ56" s="13">
        <f t="shared" ref="AQ56" si="234">F56</f>
        <v>0</v>
      </c>
      <c r="AR56" s="13">
        <f t="shared" ref="AR56" si="235">G56</f>
        <v>0</v>
      </c>
      <c r="AS56" s="13">
        <f t="shared" ref="AS56" si="236">H56</f>
        <v>0</v>
      </c>
      <c r="AT56" s="13">
        <f t="shared" ref="AT56" si="237">I56</f>
        <v>0</v>
      </c>
      <c r="AU56" s="13">
        <f t="shared" ref="AU56" si="238">J56</f>
        <v>0</v>
      </c>
      <c r="AV56" s="13">
        <f t="shared" ref="AV56" si="239">K56</f>
        <v>0</v>
      </c>
      <c r="AW56" s="13">
        <f t="shared" ref="AW56" si="240">L56</f>
        <v>0</v>
      </c>
      <c r="AX56" s="4"/>
    </row>
    <row r="57" spans="1:50" ht="12.75" customHeight="1" outlineLevel="1">
      <c r="A57" s="8" t="str">
        <f>IF(C57=Форма!$B$7*1,"1 месяц",IF(C57&gt;Форма!$B$7,(LEFT(A56,SEARCH(" ",A56,1)-1)+1)&amp;" месяц",""))</f>
        <v/>
      </c>
      <c r="B57" s="32" t="str">
        <f>IF(SUM($E$6:$L57)=0,"-",IF(SUM($E57:$L57)&gt;0,IF(AND($C57&gt;=$B$1,$C57&lt;=$B$2)*1=1,$A$1,"факт"),"прогноз"))</f>
        <v>-</v>
      </c>
      <c r="C57" s="33">
        <v>42826</v>
      </c>
      <c r="D57" s="34">
        <f>VLOOKUP($C57,'F1'!$A:$B,2,0)</f>
        <v>20</v>
      </c>
      <c r="E57" s="14"/>
      <c r="F57" s="14"/>
      <c r="G57" s="14"/>
      <c r="H57" s="14"/>
      <c r="I57" s="14"/>
      <c r="J57" s="14"/>
      <c r="K57" s="14"/>
      <c r="L57" s="14"/>
      <c r="M57" s="187">
        <f t="shared" ref="M57" si="241">E57/$D57</f>
        <v>0</v>
      </c>
      <c r="N57" s="15">
        <f t="shared" ref="N57" si="242">F57/$D57</f>
        <v>0</v>
      </c>
      <c r="O57" s="15">
        <f t="shared" ref="O57" si="243">G57/$D57</f>
        <v>0</v>
      </c>
      <c r="P57" s="15">
        <f t="shared" ref="P57" si="244">H57/$D57</f>
        <v>0</v>
      </c>
      <c r="Q57" s="187">
        <f t="shared" ref="Q57" si="245">I57/$D57</f>
        <v>0</v>
      </c>
      <c r="R57" s="15">
        <f t="shared" ref="R57" si="246">J57/$D57</f>
        <v>0</v>
      </c>
      <c r="S57" s="15">
        <f t="shared" ref="S57" si="247">K57/$D57</f>
        <v>0</v>
      </c>
      <c r="T57" s="15">
        <f t="shared" ref="T57" si="248">L57/$D57</f>
        <v>0</v>
      </c>
      <c r="U57" s="9">
        <f t="shared" si="28"/>
        <v>0</v>
      </c>
      <c r="V57" s="9">
        <f t="shared" si="29"/>
        <v>0</v>
      </c>
      <c r="W57" s="28">
        <f t="shared" si="30"/>
        <v>0</v>
      </c>
      <c r="X57" s="9">
        <f t="shared" si="31"/>
        <v>0</v>
      </c>
      <c r="Y57" s="9">
        <f t="shared" si="32"/>
        <v>0</v>
      </c>
      <c r="Z57" s="28">
        <f t="shared" si="33"/>
        <v>0</v>
      </c>
      <c r="AA57" s="8"/>
      <c r="AB57" s="154">
        <f>IF(OR($M57="",$M57=0),0,IF(AB$2&lt;10,VLOOKUP(TEXT($C57,"МММ"),'Расчет нагрузки'!$L$2:$Q$13,AB$2,0),$D57*AB$2))</f>
        <v>0</v>
      </c>
      <c r="AC57" s="154">
        <f>IF(OR($Q57="",$Q57=0),0,IF(AC$2&lt;10,VLOOKUP(TEXT($C57,"МММ"),'Расчет нагрузки'!$L$2:$Q$13,AC$2,0),$D57*AC$2))</f>
        <v>0</v>
      </c>
      <c r="AD57" s="8"/>
      <c r="AE57" s="69">
        <v>1</v>
      </c>
      <c r="AF57" s="69">
        <v>1</v>
      </c>
      <c r="AG57" s="8"/>
      <c r="AH57" s="13">
        <f t="shared" ref="AH57" si="249">E57</f>
        <v>0</v>
      </c>
      <c r="AI57" s="13">
        <f t="shared" ref="AI57" si="250">F57</f>
        <v>0</v>
      </c>
      <c r="AJ57" s="13">
        <f t="shared" ref="AJ57" si="251">G57</f>
        <v>0</v>
      </c>
      <c r="AK57" s="13">
        <f t="shared" ref="AK57" si="252">H57</f>
        <v>0</v>
      </c>
      <c r="AL57" s="13">
        <f t="shared" ref="AL57" si="253">I57</f>
        <v>0</v>
      </c>
      <c r="AM57" s="13">
        <f t="shared" ref="AM57" si="254">J57</f>
        <v>0</v>
      </c>
      <c r="AN57" s="13">
        <f t="shared" ref="AN57" si="255">K57</f>
        <v>0</v>
      </c>
      <c r="AO57" s="13">
        <f t="shared" ref="AO57" si="256">L57</f>
        <v>0</v>
      </c>
      <c r="AP57" s="13">
        <f t="shared" ref="AP57" si="257">E57</f>
        <v>0</v>
      </c>
      <c r="AQ57" s="13">
        <f t="shared" ref="AQ57" si="258">F57</f>
        <v>0</v>
      </c>
      <c r="AR57" s="13">
        <f t="shared" ref="AR57" si="259">G57</f>
        <v>0</v>
      </c>
      <c r="AS57" s="13">
        <f t="shared" ref="AS57" si="260">H57</f>
        <v>0</v>
      </c>
      <c r="AT57" s="13">
        <f t="shared" ref="AT57" si="261">I57</f>
        <v>0</v>
      </c>
      <c r="AU57" s="13">
        <f t="shared" ref="AU57" si="262">J57</f>
        <v>0</v>
      </c>
      <c r="AV57" s="13">
        <f t="shared" ref="AV57" si="263">K57</f>
        <v>0</v>
      </c>
      <c r="AW57" s="13">
        <f t="shared" ref="AW57" si="264">L57</f>
        <v>0</v>
      </c>
      <c r="AX57" s="4"/>
    </row>
    <row r="58" spans="1:50" ht="12.75" customHeight="1" outlineLevel="1">
      <c r="A58" s="8" t="str">
        <f>IF(C58=Форма!$B$7*1,"1 месяц",IF(C58&gt;Форма!$B$7,(LEFT(A57,SEARCH(" ",A57,1)-1)+1)&amp;" месяц",""))</f>
        <v/>
      </c>
      <c r="B58" s="32" t="str">
        <f>IF(SUM($E$6:$L58)=0,"-",IF(SUM($E58:$L58)&gt;0,IF(AND($C58&gt;=$B$1,$C58&lt;=$B$2)*1=1,$A$1,"факт"),"прогноз"))</f>
        <v>-</v>
      </c>
      <c r="C58" s="33">
        <v>42856</v>
      </c>
      <c r="D58" s="34">
        <f>VLOOKUP($C58,'F1'!$A:$B,2,0)</f>
        <v>20</v>
      </c>
      <c r="E58" s="14"/>
      <c r="F58" s="14"/>
      <c r="G58" s="14"/>
      <c r="H58" s="14"/>
      <c r="I58" s="14"/>
      <c r="J58" s="14"/>
      <c r="K58" s="14"/>
      <c r="L58" s="14"/>
      <c r="M58" s="187">
        <f t="shared" ref="M58:M63" si="265">E58/$D58</f>
        <v>0</v>
      </c>
      <c r="N58" s="15">
        <f t="shared" ref="N58:N63" si="266">F58/$D58</f>
        <v>0</v>
      </c>
      <c r="O58" s="15">
        <f t="shared" ref="O58:O63" si="267">G58/$D58</f>
        <v>0</v>
      </c>
      <c r="P58" s="15">
        <f t="shared" ref="P58:P63" si="268">H58/$D58</f>
        <v>0</v>
      </c>
      <c r="Q58" s="187">
        <f t="shared" ref="Q58:Q63" si="269">I58/$D58</f>
        <v>0</v>
      </c>
      <c r="R58" s="15">
        <f t="shared" ref="R58:R63" si="270">J58/$D58</f>
        <v>0</v>
      </c>
      <c r="S58" s="15">
        <f t="shared" ref="S58:S63" si="271">K58/$D58</f>
        <v>0</v>
      </c>
      <c r="T58" s="15">
        <f t="shared" ref="T58:T63" si="272">L58/$D58</f>
        <v>0</v>
      </c>
      <c r="U58" s="9">
        <f t="shared" ref="U58:U62" si="273">IFERROR(N58/M58,)</f>
        <v>0</v>
      </c>
      <c r="V58" s="9">
        <f t="shared" ref="V58:V62" si="274">IFERROR(O58/M58,)</f>
        <v>0</v>
      </c>
      <c r="W58" s="28">
        <f t="shared" ref="W58:W62" si="275">IFERROR(P58/M58,)</f>
        <v>0</v>
      </c>
      <c r="X58" s="9">
        <f t="shared" ref="X58:X62" si="276">IFERROR(R58/Q58,)</f>
        <v>0</v>
      </c>
      <c r="Y58" s="9">
        <f t="shared" ref="Y58:Y62" si="277">IFERROR(S58/Q58,)</f>
        <v>0</v>
      </c>
      <c r="Z58" s="28">
        <f t="shared" ref="Z58:Z62" si="278">IFERROR(T58/Q58,)</f>
        <v>0</v>
      </c>
      <c r="AA58" s="8"/>
      <c r="AB58" s="154">
        <f>IF(OR($M58="",$M58=0),0,IF(AB$2&lt;10,VLOOKUP(TEXT($C58,"МММ"),'Расчет нагрузки'!$L$2:$Q$13,AB$2,0),$D58*AB$2))</f>
        <v>0</v>
      </c>
      <c r="AC58" s="154">
        <f>IF(OR($Q58="",$Q58=0),0,IF(AC$2&lt;10,VLOOKUP(TEXT($C58,"МММ"),'Расчет нагрузки'!$L$2:$Q$13,AC$2,0),$D58*AC$2))</f>
        <v>0</v>
      </c>
      <c r="AD58" s="8"/>
      <c r="AE58" s="69">
        <v>1</v>
      </c>
      <c r="AF58" s="69">
        <v>1</v>
      </c>
      <c r="AG58" s="8"/>
      <c r="AH58" s="13">
        <f t="shared" ref="AH58" si="279">E58</f>
        <v>0</v>
      </c>
      <c r="AI58" s="13">
        <f t="shared" ref="AI58" si="280">F58</f>
        <v>0</v>
      </c>
      <c r="AJ58" s="13">
        <f t="shared" ref="AJ58" si="281">G58</f>
        <v>0</v>
      </c>
      <c r="AK58" s="13">
        <f t="shared" ref="AK58" si="282">H58</f>
        <v>0</v>
      </c>
      <c r="AL58" s="13">
        <f t="shared" ref="AL58" si="283">I58</f>
        <v>0</v>
      </c>
      <c r="AM58" s="13">
        <f t="shared" ref="AM58" si="284">J58</f>
        <v>0</v>
      </c>
      <c r="AN58" s="13">
        <f t="shared" ref="AN58" si="285">K58</f>
        <v>0</v>
      </c>
      <c r="AO58" s="13">
        <f t="shared" ref="AO58" si="286">L58</f>
        <v>0</v>
      </c>
      <c r="AP58" s="13">
        <f t="shared" ref="AP58" si="287">E58</f>
        <v>0</v>
      </c>
      <c r="AQ58" s="13">
        <f t="shared" ref="AQ58" si="288">F58</f>
        <v>0</v>
      </c>
      <c r="AR58" s="13">
        <f t="shared" ref="AR58" si="289">G58</f>
        <v>0</v>
      </c>
      <c r="AS58" s="13">
        <f t="shared" ref="AS58" si="290">H58</f>
        <v>0</v>
      </c>
      <c r="AT58" s="13">
        <f t="shared" ref="AT58" si="291">I58</f>
        <v>0</v>
      </c>
      <c r="AU58" s="13">
        <f t="shared" ref="AU58" si="292">J58</f>
        <v>0</v>
      </c>
      <c r="AV58" s="13">
        <f t="shared" ref="AV58" si="293">K58</f>
        <v>0</v>
      </c>
      <c r="AW58" s="13">
        <f t="shared" ref="AW58" si="294">L58</f>
        <v>0</v>
      </c>
      <c r="AX58" s="4"/>
    </row>
    <row r="59" spans="1:50" ht="12.75" customHeight="1" outlineLevel="1">
      <c r="A59" s="8" t="str">
        <f>IF(C59=Форма!$B$7*1,"1 месяц",IF(C59&gt;Форма!$B$7,(LEFT(A58,SEARCH(" ",A58,1)-1)+1)&amp;" месяц",""))</f>
        <v/>
      </c>
      <c r="B59" s="32" t="str">
        <f>IF(SUM($E$6:$L59)=0,"-",IF(SUM($E59:$L59)&gt;0,IF(AND($C59&gt;=$B$1,$C59&lt;=$B$2)*1=1,$A$1,"факт"),"прогноз"))</f>
        <v>-</v>
      </c>
      <c r="C59" s="33">
        <v>42887</v>
      </c>
      <c r="D59" s="34">
        <f>VLOOKUP($C59,'F1'!$A:$B,2,0)</f>
        <v>21</v>
      </c>
      <c r="E59" s="14"/>
      <c r="F59" s="14"/>
      <c r="G59" s="14"/>
      <c r="H59" s="14"/>
      <c r="I59" s="14"/>
      <c r="J59" s="14"/>
      <c r="K59" s="14"/>
      <c r="L59" s="14"/>
      <c r="M59" s="187">
        <f t="shared" si="265"/>
        <v>0</v>
      </c>
      <c r="N59" s="15">
        <f t="shared" si="266"/>
        <v>0</v>
      </c>
      <c r="O59" s="15">
        <f t="shared" si="267"/>
        <v>0</v>
      </c>
      <c r="P59" s="15">
        <f t="shared" si="268"/>
        <v>0</v>
      </c>
      <c r="Q59" s="187">
        <f t="shared" si="269"/>
        <v>0</v>
      </c>
      <c r="R59" s="15">
        <f t="shared" si="270"/>
        <v>0</v>
      </c>
      <c r="S59" s="15">
        <f t="shared" si="271"/>
        <v>0</v>
      </c>
      <c r="T59" s="15">
        <f t="shared" si="272"/>
        <v>0</v>
      </c>
      <c r="U59" s="9">
        <f t="shared" si="273"/>
        <v>0</v>
      </c>
      <c r="V59" s="9">
        <f t="shared" si="274"/>
        <v>0</v>
      </c>
      <c r="W59" s="28">
        <f t="shared" si="275"/>
        <v>0</v>
      </c>
      <c r="X59" s="9">
        <f t="shared" si="276"/>
        <v>0</v>
      </c>
      <c r="Y59" s="9">
        <f t="shared" si="277"/>
        <v>0</v>
      </c>
      <c r="Z59" s="28">
        <f t="shared" si="278"/>
        <v>0</v>
      </c>
      <c r="AA59" s="8"/>
      <c r="AB59" s="154">
        <f>IF(OR($M59="",$M59=0),0,IF(AB$2&lt;10,VLOOKUP(TEXT($C59,"МММ"),'Расчет нагрузки'!$L$2:$Q$13,AB$2,0),$D59*AB$2))</f>
        <v>0</v>
      </c>
      <c r="AC59" s="154">
        <f>IF(OR($Q59="",$Q59=0),0,IF(AC$2&lt;10,VLOOKUP(TEXT($C59,"МММ"),'Расчет нагрузки'!$L$2:$Q$13,AC$2,0),$D59*AC$2))</f>
        <v>0</v>
      </c>
      <c r="AD59" s="8"/>
      <c r="AE59" s="69">
        <v>1</v>
      </c>
      <c r="AF59" s="69">
        <v>1</v>
      </c>
      <c r="AG59" s="8"/>
      <c r="AH59" s="13">
        <f t="shared" ref="AH59" si="295">E59</f>
        <v>0</v>
      </c>
      <c r="AI59" s="13">
        <f t="shared" ref="AI59" si="296">F59</f>
        <v>0</v>
      </c>
      <c r="AJ59" s="13">
        <f t="shared" ref="AJ59" si="297">G59</f>
        <v>0</v>
      </c>
      <c r="AK59" s="13">
        <f t="shared" ref="AK59" si="298">H59</f>
        <v>0</v>
      </c>
      <c r="AL59" s="13">
        <f t="shared" ref="AL59" si="299">I59</f>
        <v>0</v>
      </c>
      <c r="AM59" s="13">
        <f t="shared" ref="AM59" si="300">J59</f>
        <v>0</v>
      </c>
      <c r="AN59" s="13">
        <f t="shared" ref="AN59" si="301">K59</f>
        <v>0</v>
      </c>
      <c r="AO59" s="13">
        <f t="shared" ref="AO59" si="302">L59</f>
        <v>0</v>
      </c>
      <c r="AP59" s="13">
        <f t="shared" ref="AP59" si="303">E59</f>
        <v>0</v>
      </c>
      <c r="AQ59" s="13">
        <f t="shared" ref="AQ59" si="304">F59</f>
        <v>0</v>
      </c>
      <c r="AR59" s="13">
        <f t="shared" ref="AR59" si="305">G59</f>
        <v>0</v>
      </c>
      <c r="AS59" s="13">
        <f t="shared" ref="AS59" si="306">H59</f>
        <v>0</v>
      </c>
      <c r="AT59" s="13">
        <f t="shared" ref="AT59" si="307">I59</f>
        <v>0</v>
      </c>
      <c r="AU59" s="13">
        <f t="shared" ref="AU59" si="308">J59</f>
        <v>0</v>
      </c>
      <c r="AV59" s="13">
        <f t="shared" ref="AV59" si="309">K59</f>
        <v>0</v>
      </c>
      <c r="AW59" s="13">
        <f t="shared" ref="AW59" si="310">L59</f>
        <v>0</v>
      </c>
      <c r="AX59" s="4"/>
    </row>
    <row r="60" spans="1:50" ht="12.75" customHeight="1" outlineLevel="1">
      <c r="A60" s="8" t="str">
        <f>IF(C60=Форма!$B$7*1,"1 месяц",IF(C60&gt;Форма!$B$7,(LEFT(A59,SEARCH(" ",A59,1)-1)+1)&amp;" месяц",""))</f>
        <v/>
      </c>
      <c r="B60" s="32" t="str">
        <f>IF(SUM($E$6:$L60)=0,"-",IF(SUM($E60:$L60)&gt;0,IF(AND($C60&gt;=$B$1,$C60&lt;=$B$2)*1=1,$A$1,"факт"),"прогноз"))</f>
        <v>-</v>
      </c>
      <c r="C60" s="33">
        <v>42917</v>
      </c>
      <c r="D60" s="34">
        <f>VLOOKUP($C60,'F1'!$A:$B,2,0)</f>
        <v>21</v>
      </c>
      <c r="E60" s="14"/>
      <c r="F60" s="14"/>
      <c r="G60" s="14"/>
      <c r="H60" s="14"/>
      <c r="I60" s="14"/>
      <c r="J60" s="14"/>
      <c r="K60" s="14"/>
      <c r="L60" s="14"/>
      <c r="M60" s="187">
        <f t="shared" si="265"/>
        <v>0</v>
      </c>
      <c r="N60" s="15">
        <f t="shared" si="266"/>
        <v>0</v>
      </c>
      <c r="O60" s="15">
        <f t="shared" si="267"/>
        <v>0</v>
      </c>
      <c r="P60" s="15">
        <f t="shared" si="268"/>
        <v>0</v>
      </c>
      <c r="Q60" s="187">
        <f t="shared" si="269"/>
        <v>0</v>
      </c>
      <c r="R60" s="15">
        <f t="shared" si="270"/>
        <v>0</v>
      </c>
      <c r="S60" s="15">
        <f t="shared" si="271"/>
        <v>0</v>
      </c>
      <c r="T60" s="15">
        <f t="shared" si="272"/>
        <v>0</v>
      </c>
      <c r="U60" s="9">
        <f t="shared" si="273"/>
        <v>0</v>
      </c>
      <c r="V60" s="9">
        <f t="shared" si="274"/>
        <v>0</v>
      </c>
      <c r="W60" s="28">
        <f t="shared" si="275"/>
        <v>0</v>
      </c>
      <c r="X60" s="9">
        <f t="shared" si="276"/>
        <v>0</v>
      </c>
      <c r="Y60" s="9">
        <f t="shared" si="277"/>
        <v>0</v>
      </c>
      <c r="Z60" s="28">
        <f t="shared" si="278"/>
        <v>0</v>
      </c>
      <c r="AA60" s="8"/>
      <c r="AB60" s="154">
        <f>IF(OR($M60="",$M60=0),0,IF(AB$2&lt;10,VLOOKUP(TEXT($C60,"МММ"),'Расчет нагрузки'!$L$2:$Q$13,AB$2,0),$D60*AB$2))</f>
        <v>0</v>
      </c>
      <c r="AC60" s="154">
        <f>IF(OR($Q60="",$Q60=0),0,IF(AC$2&lt;10,VLOOKUP(TEXT($C60,"МММ"),'Расчет нагрузки'!$L$2:$Q$13,AC$2,0),$D60*AC$2))</f>
        <v>0</v>
      </c>
      <c r="AD60" s="8"/>
      <c r="AE60" s="69">
        <v>1</v>
      </c>
      <c r="AF60" s="69">
        <v>1</v>
      </c>
      <c r="AG60" s="8"/>
      <c r="AH60" s="13">
        <f t="shared" ref="AH60" si="311">E60</f>
        <v>0</v>
      </c>
      <c r="AI60" s="13">
        <f t="shared" ref="AI60" si="312">F60</f>
        <v>0</v>
      </c>
      <c r="AJ60" s="13">
        <f t="shared" ref="AJ60" si="313">G60</f>
        <v>0</v>
      </c>
      <c r="AK60" s="13">
        <f t="shared" ref="AK60" si="314">H60</f>
        <v>0</v>
      </c>
      <c r="AL60" s="13">
        <f t="shared" ref="AL60" si="315">I60</f>
        <v>0</v>
      </c>
      <c r="AM60" s="13">
        <f t="shared" ref="AM60" si="316">J60</f>
        <v>0</v>
      </c>
      <c r="AN60" s="13">
        <f t="shared" ref="AN60" si="317">K60</f>
        <v>0</v>
      </c>
      <c r="AO60" s="13">
        <f t="shared" ref="AO60" si="318">L60</f>
        <v>0</v>
      </c>
      <c r="AP60" s="13">
        <f t="shared" ref="AP60" si="319">E60</f>
        <v>0</v>
      </c>
      <c r="AQ60" s="13">
        <f t="shared" ref="AQ60" si="320">F60</f>
        <v>0</v>
      </c>
      <c r="AR60" s="13">
        <f t="shared" ref="AR60" si="321">G60</f>
        <v>0</v>
      </c>
      <c r="AS60" s="13">
        <f t="shared" ref="AS60" si="322">H60</f>
        <v>0</v>
      </c>
      <c r="AT60" s="13">
        <f t="shared" ref="AT60" si="323">I60</f>
        <v>0</v>
      </c>
      <c r="AU60" s="13">
        <f t="shared" ref="AU60" si="324">J60</f>
        <v>0</v>
      </c>
      <c r="AV60" s="13">
        <f t="shared" ref="AV60" si="325">K60</f>
        <v>0</v>
      </c>
      <c r="AW60" s="13">
        <f t="shared" ref="AW60" si="326">L60</f>
        <v>0</v>
      </c>
      <c r="AX60" s="4"/>
    </row>
    <row r="61" spans="1:50" ht="12.75" customHeight="1" outlineLevel="1">
      <c r="A61" s="8" t="str">
        <f>IF(C61=Форма!$B$7*1,"1 месяц",IF(C61&gt;Форма!$B$7,(LEFT(A60,SEARCH(" ",A60,1)-1)+1)&amp;" месяц",""))</f>
        <v/>
      </c>
      <c r="B61" s="32" t="str">
        <f>IF(SUM($E$6:$L61)=0,"-",IF(SUM($E61:$L61)&gt;0,IF(AND($C61&gt;=$B$1,$C61&lt;=$B$2)*1=1,$A$1,"факт"),"прогноз"))</f>
        <v>-</v>
      </c>
      <c r="C61" s="33">
        <v>42948</v>
      </c>
      <c r="D61" s="34">
        <f>VLOOKUP($C61,'F1'!$A:$B,2,0)</f>
        <v>23</v>
      </c>
      <c r="E61" s="14"/>
      <c r="F61" s="14"/>
      <c r="G61" s="14"/>
      <c r="H61" s="14"/>
      <c r="I61" s="14"/>
      <c r="J61" s="14"/>
      <c r="K61" s="14"/>
      <c r="L61" s="14"/>
      <c r="M61" s="187">
        <f t="shared" si="265"/>
        <v>0</v>
      </c>
      <c r="N61" s="15">
        <f t="shared" si="266"/>
        <v>0</v>
      </c>
      <c r="O61" s="15">
        <f t="shared" si="267"/>
        <v>0</v>
      </c>
      <c r="P61" s="15">
        <f t="shared" si="268"/>
        <v>0</v>
      </c>
      <c r="Q61" s="187">
        <f t="shared" si="269"/>
        <v>0</v>
      </c>
      <c r="R61" s="15">
        <f t="shared" si="270"/>
        <v>0</v>
      </c>
      <c r="S61" s="15">
        <f t="shared" si="271"/>
        <v>0</v>
      </c>
      <c r="T61" s="15">
        <f t="shared" si="272"/>
        <v>0</v>
      </c>
      <c r="U61" s="9">
        <f t="shared" si="273"/>
        <v>0</v>
      </c>
      <c r="V61" s="9">
        <f t="shared" si="274"/>
        <v>0</v>
      </c>
      <c r="W61" s="28">
        <f t="shared" si="275"/>
        <v>0</v>
      </c>
      <c r="X61" s="9">
        <f t="shared" si="276"/>
        <v>0</v>
      </c>
      <c r="Y61" s="9">
        <f t="shared" si="277"/>
        <v>0</v>
      </c>
      <c r="Z61" s="28">
        <f t="shared" si="278"/>
        <v>0</v>
      </c>
      <c r="AA61" s="8"/>
      <c r="AB61" s="154">
        <f>IF(OR($M61="",$M61=0),0,IF(AB$2&lt;10,VLOOKUP(TEXT($C61,"МММ"),'Расчет нагрузки'!$L$2:$Q$13,AB$2,0),$D61*AB$2))</f>
        <v>0</v>
      </c>
      <c r="AC61" s="154">
        <f>IF(OR($Q61="",$Q61=0),0,IF(AC$2&lt;10,VLOOKUP(TEXT($C61,"МММ"),'Расчет нагрузки'!$L$2:$Q$13,AC$2,0),$D61*AC$2))</f>
        <v>0</v>
      </c>
      <c r="AD61" s="8"/>
      <c r="AE61" s="69">
        <v>1</v>
      </c>
      <c r="AF61" s="69">
        <v>1</v>
      </c>
      <c r="AG61" s="8"/>
      <c r="AH61" s="13">
        <f t="shared" ref="AH61:AH63" si="327">E61</f>
        <v>0</v>
      </c>
      <c r="AI61" s="13">
        <f t="shared" ref="AI61:AI63" si="328">F61</f>
        <v>0</v>
      </c>
      <c r="AJ61" s="13">
        <f t="shared" ref="AJ61:AJ63" si="329">G61</f>
        <v>0</v>
      </c>
      <c r="AK61" s="13">
        <f t="shared" ref="AK61:AK63" si="330">H61</f>
        <v>0</v>
      </c>
      <c r="AL61" s="13">
        <f t="shared" ref="AL61:AL63" si="331">I61</f>
        <v>0</v>
      </c>
      <c r="AM61" s="13">
        <f t="shared" ref="AM61:AM63" si="332">J61</f>
        <v>0</v>
      </c>
      <c r="AN61" s="13">
        <f t="shared" ref="AN61:AN63" si="333">K61</f>
        <v>0</v>
      </c>
      <c r="AO61" s="13">
        <f t="shared" ref="AO61:AO63" si="334">L61</f>
        <v>0</v>
      </c>
      <c r="AP61" s="13">
        <f t="shared" ref="AP61:AP63" si="335">E61</f>
        <v>0</v>
      </c>
      <c r="AQ61" s="13">
        <f t="shared" ref="AQ61:AQ63" si="336">F61</f>
        <v>0</v>
      </c>
      <c r="AR61" s="13">
        <f t="shared" ref="AR61:AR63" si="337">G61</f>
        <v>0</v>
      </c>
      <c r="AS61" s="13">
        <f t="shared" ref="AS61:AS63" si="338">H61</f>
        <v>0</v>
      </c>
      <c r="AT61" s="13">
        <f t="shared" ref="AT61:AT63" si="339">I61</f>
        <v>0</v>
      </c>
      <c r="AU61" s="13">
        <f t="shared" ref="AU61:AU63" si="340">J61</f>
        <v>0</v>
      </c>
      <c r="AV61" s="13">
        <f t="shared" ref="AV61:AV63" si="341">K61</f>
        <v>0</v>
      </c>
      <c r="AW61" s="13">
        <f t="shared" ref="AW61:AW63" si="342">L61</f>
        <v>0</v>
      </c>
      <c r="AX61" s="4"/>
    </row>
    <row r="62" spans="1:50" ht="12.75" customHeight="1" outlineLevel="1">
      <c r="A62" s="8" t="str">
        <f>IF(C62=Форма!$B$7*1,"1 месяц",IF(C62&gt;Форма!$B$7,(LEFT(A61,SEARCH(" ",A61,1)-1)+1)&amp;" месяц",""))</f>
        <v/>
      </c>
      <c r="B62" s="32" t="str">
        <f>IF(SUM($E$6:$L62)=0,"-",IF(SUM($E62:$L62)&gt;0,IF(AND($C62&gt;=$B$1,$C62&lt;=$B$2)*1=1,$A$1,"факт"),"прогноз"))</f>
        <v>-</v>
      </c>
      <c r="C62" s="33">
        <v>42979</v>
      </c>
      <c r="D62" s="34">
        <f>VLOOKUP($C62,'F1'!$A:$B,2,0)</f>
        <v>21</v>
      </c>
      <c r="E62" s="14"/>
      <c r="F62" s="14"/>
      <c r="G62" s="14"/>
      <c r="H62" s="14"/>
      <c r="I62" s="14"/>
      <c r="J62" s="14"/>
      <c r="K62" s="14"/>
      <c r="L62" s="14"/>
      <c r="M62" s="187">
        <f t="shared" si="265"/>
        <v>0</v>
      </c>
      <c r="N62" s="15">
        <f t="shared" si="266"/>
        <v>0</v>
      </c>
      <c r="O62" s="15">
        <f t="shared" si="267"/>
        <v>0</v>
      </c>
      <c r="P62" s="15">
        <f t="shared" si="268"/>
        <v>0</v>
      </c>
      <c r="Q62" s="187">
        <f t="shared" si="269"/>
        <v>0</v>
      </c>
      <c r="R62" s="15">
        <f t="shared" si="270"/>
        <v>0</v>
      </c>
      <c r="S62" s="15">
        <f t="shared" si="271"/>
        <v>0</v>
      </c>
      <c r="T62" s="15">
        <f t="shared" si="272"/>
        <v>0</v>
      </c>
      <c r="U62" s="9">
        <f t="shared" si="273"/>
        <v>0</v>
      </c>
      <c r="V62" s="9">
        <f t="shared" si="274"/>
        <v>0</v>
      </c>
      <c r="W62" s="28">
        <f t="shared" si="275"/>
        <v>0</v>
      </c>
      <c r="X62" s="9">
        <f t="shared" si="276"/>
        <v>0</v>
      </c>
      <c r="Y62" s="9">
        <f t="shared" si="277"/>
        <v>0</v>
      </c>
      <c r="Z62" s="28">
        <f t="shared" si="278"/>
        <v>0</v>
      </c>
      <c r="AA62" s="8"/>
      <c r="AB62" s="154">
        <f>IF(OR($M62="",$M62=0),0,IF(AB$2&lt;10,VLOOKUP(TEXT($C62,"МММ"),'Расчет нагрузки'!$L$2:$Q$13,AB$2,0),$D62*AB$2))</f>
        <v>0</v>
      </c>
      <c r="AC62" s="154">
        <f>IF(OR($Q62="",$Q62=0),0,IF(AC$2&lt;10,VLOOKUP(TEXT($C62,"МММ"),'Расчет нагрузки'!$L$2:$Q$13,AC$2,0),$D62*AC$2))</f>
        <v>0</v>
      </c>
      <c r="AD62" s="8"/>
      <c r="AE62" s="69">
        <v>1</v>
      </c>
      <c r="AF62" s="69">
        <v>1</v>
      </c>
      <c r="AG62" s="8"/>
      <c r="AH62" s="13">
        <f t="shared" si="327"/>
        <v>0</v>
      </c>
      <c r="AI62" s="13">
        <f t="shared" si="328"/>
        <v>0</v>
      </c>
      <c r="AJ62" s="13">
        <f t="shared" si="329"/>
        <v>0</v>
      </c>
      <c r="AK62" s="13">
        <f t="shared" si="330"/>
        <v>0</v>
      </c>
      <c r="AL62" s="13">
        <f t="shared" si="331"/>
        <v>0</v>
      </c>
      <c r="AM62" s="13">
        <f t="shared" si="332"/>
        <v>0</v>
      </c>
      <c r="AN62" s="13">
        <f t="shared" si="333"/>
        <v>0</v>
      </c>
      <c r="AO62" s="13">
        <f t="shared" si="334"/>
        <v>0</v>
      </c>
      <c r="AP62" s="13">
        <f t="shared" si="335"/>
        <v>0</v>
      </c>
      <c r="AQ62" s="13">
        <f t="shared" si="336"/>
        <v>0</v>
      </c>
      <c r="AR62" s="13">
        <f t="shared" si="337"/>
        <v>0</v>
      </c>
      <c r="AS62" s="13">
        <f t="shared" si="338"/>
        <v>0</v>
      </c>
      <c r="AT62" s="13">
        <f t="shared" si="339"/>
        <v>0</v>
      </c>
      <c r="AU62" s="13">
        <f t="shared" si="340"/>
        <v>0</v>
      </c>
      <c r="AV62" s="13">
        <f t="shared" si="341"/>
        <v>0</v>
      </c>
      <c r="AW62" s="13">
        <f t="shared" si="342"/>
        <v>0</v>
      </c>
      <c r="AX62" s="4"/>
    </row>
    <row r="63" spans="1:50" ht="12.75" customHeight="1" outlineLevel="1">
      <c r="A63" s="8" t="str">
        <f>IF(C63=Форма!$B$7*1,"1 месяц",IF(C63&gt;Форма!$B$7,(LEFT(A62,SEARCH(" ",A62,1)-1)+1)&amp;" месяц",""))</f>
        <v/>
      </c>
      <c r="B63" s="32" t="str">
        <f>IF(SUM($E$6:$L63)=0,"-",IF(SUM($E63:$L63)&gt;0,IF(AND($C63&gt;=$B$1,$C63&lt;=$B$2)*1=1,$A$1,"факт"),"прогноз"))</f>
        <v>-</v>
      </c>
      <c r="C63" s="33">
        <v>43009</v>
      </c>
      <c r="D63" s="34">
        <f>VLOOKUP($C63,'F1'!$A:$B,2,0)</f>
        <v>22</v>
      </c>
      <c r="E63" s="14"/>
      <c r="F63" s="14"/>
      <c r="G63" s="14"/>
      <c r="H63" s="14"/>
      <c r="I63" s="14"/>
      <c r="J63" s="14"/>
      <c r="K63" s="14"/>
      <c r="L63" s="14"/>
      <c r="M63" s="187">
        <f t="shared" si="265"/>
        <v>0</v>
      </c>
      <c r="N63" s="15">
        <f t="shared" si="266"/>
        <v>0</v>
      </c>
      <c r="O63" s="15">
        <f t="shared" si="267"/>
        <v>0</v>
      </c>
      <c r="P63" s="15">
        <f t="shared" si="268"/>
        <v>0</v>
      </c>
      <c r="Q63" s="187">
        <f t="shared" si="269"/>
        <v>0</v>
      </c>
      <c r="R63" s="15">
        <f t="shared" si="270"/>
        <v>0</v>
      </c>
      <c r="S63" s="15">
        <f t="shared" si="271"/>
        <v>0</v>
      </c>
      <c r="T63" s="15">
        <f t="shared" si="272"/>
        <v>0</v>
      </c>
      <c r="U63" s="9">
        <f>IFERROR(N63/M63,)</f>
        <v>0</v>
      </c>
      <c r="V63" s="9">
        <f>IFERROR(O63/M63,)</f>
        <v>0</v>
      </c>
      <c r="W63" s="28">
        <f>IFERROR(P63/M63,)</f>
        <v>0</v>
      </c>
      <c r="X63" s="9">
        <f>IFERROR(R63/Q63,)</f>
        <v>0</v>
      </c>
      <c r="Y63" s="9">
        <f>IFERROR(S63/Q63,)</f>
        <v>0</v>
      </c>
      <c r="Z63" s="28">
        <f>IFERROR(T63/Q63,)</f>
        <v>0</v>
      </c>
      <c r="AA63" s="8"/>
      <c r="AB63" s="154">
        <f>IF(OR($M63="",$M63=0),0,IF(AB$2&lt;10,VLOOKUP(TEXT($C63,"МММ"),'Расчет нагрузки'!$L$2:$Q$13,AB$2,0),$D63*AB$2))</f>
        <v>0</v>
      </c>
      <c r="AC63" s="154">
        <f>IF(OR($Q63="",$Q63=0),0,IF(AC$2&lt;10,VLOOKUP(TEXT($C63,"МММ"),'Расчет нагрузки'!$L$2:$Q$13,AC$2,0),$D63*AC$2))</f>
        <v>0</v>
      </c>
      <c r="AD63" s="8"/>
      <c r="AE63" s="69">
        <v>1</v>
      </c>
      <c r="AF63" s="69">
        <v>1</v>
      </c>
      <c r="AG63" s="8"/>
      <c r="AH63" s="13">
        <f t="shared" si="327"/>
        <v>0</v>
      </c>
      <c r="AI63" s="13">
        <f t="shared" si="328"/>
        <v>0</v>
      </c>
      <c r="AJ63" s="13">
        <f t="shared" si="329"/>
        <v>0</v>
      </c>
      <c r="AK63" s="13">
        <f t="shared" si="330"/>
        <v>0</v>
      </c>
      <c r="AL63" s="13">
        <f t="shared" si="331"/>
        <v>0</v>
      </c>
      <c r="AM63" s="13">
        <f t="shared" si="332"/>
        <v>0</v>
      </c>
      <c r="AN63" s="13">
        <f t="shared" si="333"/>
        <v>0</v>
      </c>
      <c r="AO63" s="13">
        <f t="shared" si="334"/>
        <v>0</v>
      </c>
      <c r="AP63" s="13">
        <f t="shared" si="335"/>
        <v>0</v>
      </c>
      <c r="AQ63" s="13">
        <f t="shared" si="336"/>
        <v>0</v>
      </c>
      <c r="AR63" s="13">
        <f t="shared" si="337"/>
        <v>0</v>
      </c>
      <c r="AS63" s="13">
        <f t="shared" si="338"/>
        <v>0</v>
      </c>
      <c r="AT63" s="13">
        <f t="shared" si="339"/>
        <v>0</v>
      </c>
      <c r="AU63" s="13">
        <f t="shared" si="340"/>
        <v>0</v>
      </c>
      <c r="AV63" s="13">
        <f t="shared" si="341"/>
        <v>0</v>
      </c>
      <c r="AW63" s="13">
        <f t="shared" si="342"/>
        <v>0</v>
      </c>
      <c r="AX63" s="4"/>
    </row>
    <row r="64" spans="1:50" ht="12.75" customHeight="1" outlineLevel="1">
      <c r="A64" s="8" t="str">
        <f>IF(C64=Форма!$B$7*1,"1 месяц",IF(C64&gt;Форма!$B$7,(LEFT(A63,SEARCH(" ",A63,1)-1)+1)&amp;" месяц",""))</f>
        <v/>
      </c>
      <c r="B64" s="32" t="str">
        <f>IF(SUM($E$6:$L64)=0,"-",IF(SUM($E64:$L64)&gt;0,IF(AND($C64&gt;=$B$1,$C64&lt;=$B$2)*1=1,$A$1,"факт"),"прогноз"))</f>
        <v>-</v>
      </c>
      <c r="C64" s="33">
        <v>43040</v>
      </c>
      <c r="D64" s="34">
        <f>VLOOKUP($C64,'F1'!$A:$B,2,0)</f>
        <v>21</v>
      </c>
      <c r="E64" s="14"/>
      <c r="F64" s="14"/>
      <c r="G64" s="14"/>
      <c r="H64" s="14"/>
      <c r="I64" s="14"/>
      <c r="J64" s="14"/>
      <c r="K64" s="14"/>
      <c r="L64" s="14"/>
      <c r="M64" s="187">
        <f t="shared" ref="M64:M72" si="343">E64/$D64</f>
        <v>0</v>
      </c>
      <c r="N64" s="15">
        <f t="shared" ref="N64:N72" si="344">F64/$D64</f>
        <v>0</v>
      </c>
      <c r="O64" s="15">
        <f t="shared" ref="O64:O72" si="345">G64/$D64</f>
        <v>0</v>
      </c>
      <c r="P64" s="15">
        <f t="shared" ref="P64:P72" si="346">H64/$D64</f>
        <v>0</v>
      </c>
      <c r="Q64" s="187">
        <f t="shared" ref="Q64:Q72" si="347">I64/$D64</f>
        <v>0</v>
      </c>
      <c r="R64" s="15">
        <f t="shared" ref="R64:R72" si="348">J64/$D64</f>
        <v>0</v>
      </c>
      <c r="S64" s="15">
        <f t="shared" ref="S64:S72" si="349">K64/$D64</f>
        <v>0</v>
      </c>
      <c r="T64" s="15">
        <f t="shared" ref="T64:T72" si="350">L64/$D64</f>
        <v>0</v>
      </c>
      <c r="U64" s="9">
        <f t="shared" ref="U64:U72" si="351">IFERROR(N64/M64,)</f>
        <v>0</v>
      </c>
      <c r="V64" s="9">
        <f t="shared" ref="V64:V72" si="352">IFERROR(O64/M64,)</f>
        <v>0</v>
      </c>
      <c r="W64" s="28">
        <f t="shared" ref="W64:W72" si="353">IFERROR(P64/M64,)</f>
        <v>0</v>
      </c>
      <c r="X64" s="9">
        <f t="shared" ref="X64:X72" si="354">IFERROR(R64/Q64,)</f>
        <v>0</v>
      </c>
      <c r="Y64" s="9">
        <f t="shared" ref="Y64:Y72" si="355">IFERROR(S64/Q64,)</f>
        <v>0</v>
      </c>
      <c r="Z64" s="28">
        <f t="shared" ref="Z64:Z72" si="356">IFERROR(T64/Q64,)</f>
        <v>0</v>
      </c>
      <c r="AA64" s="8"/>
      <c r="AB64" s="154">
        <f>IF(OR($M64="",$M64=0),0,IF(AB$2&lt;10,VLOOKUP(TEXT($C64,"МММ"),'Расчет нагрузки'!$L$2:$Q$13,AB$2,0),$D64*AB$2))</f>
        <v>0</v>
      </c>
      <c r="AC64" s="154">
        <f>IF(OR($Q64="",$Q64=0),0,IF(AC$2&lt;10,VLOOKUP(TEXT($C64,"МММ"),'Расчет нагрузки'!$L$2:$Q$13,AC$2,0),$D64*AC$2))</f>
        <v>0</v>
      </c>
      <c r="AD64" s="8"/>
      <c r="AE64" s="69">
        <v>1</v>
      </c>
      <c r="AF64" s="69">
        <v>1</v>
      </c>
      <c r="AG64" s="8"/>
      <c r="AH64" s="13">
        <f t="shared" ref="AH64" si="357">E64</f>
        <v>0</v>
      </c>
      <c r="AI64" s="13">
        <f t="shared" ref="AI64" si="358">F64</f>
        <v>0</v>
      </c>
      <c r="AJ64" s="13">
        <f t="shared" ref="AJ64" si="359">G64</f>
        <v>0</v>
      </c>
      <c r="AK64" s="13">
        <f t="shared" ref="AK64" si="360">H64</f>
        <v>0</v>
      </c>
      <c r="AL64" s="13">
        <f t="shared" ref="AL64" si="361">I64</f>
        <v>0</v>
      </c>
      <c r="AM64" s="13">
        <f t="shared" ref="AM64" si="362">J64</f>
        <v>0</v>
      </c>
      <c r="AN64" s="13">
        <f t="shared" ref="AN64" si="363">K64</f>
        <v>0</v>
      </c>
      <c r="AO64" s="13">
        <f t="shared" ref="AO64" si="364">L64</f>
        <v>0</v>
      </c>
      <c r="AP64" s="13">
        <f t="shared" ref="AP64" si="365">E64</f>
        <v>0</v>
      </c>
      <c r="AQ64" s="13">
        <f t="shared" ref="AQ64" si="366">F64</f>
        <v>0</v>
      </c>
      <c r="AR64" s="13">
        <f t="shared" ref="AR64" si="367">G64</f>
        <v>0</v>
      </c>
      <c r="AS64" s="13">
        <f t="shared" ref="AS64" si="368">H64</f>
        <v>0</v>
      </c>
      <c r="AT64" s="13">
        <f t="shared" ref="AT64" si="369">I64</f>
        <v>0</v>
      </c>
      <c r="AU64" s="13">
        <f t="shared" ref="AU64" si="370">J64</f>
        <v>0</v>
      </c>
      <c r="AV64" s="13">
        <f t="shared" ref="AV64" si="371">K64</f>
        <v>0</v>
      </c>
      <c r="AW64" s="13">
        <f t="shared" ref="AW64" si="372">L64</f>
        <v>0</v>
      </c>
      <c r="AX64" s="4"/>
    </row>
    <row r="65" spans="1:50" ht="12.75" customHeight="1" outlineLevel="1">
      <c r="A65" s="8" t="str">
        <f>IF(C65=Форма!$B$7*1,"1 месяц",IF(C65&gt;Форма!$B$7,(LEFT(A64,SEARCH(" ",A64,1)-1)+1)&amp;" месяц",""))</f>
        <v/>
      </c>
      <c r="B65" s="32" t="str">
        <f>IF(SUM($E$6:$L65)=0,"-",IF(SUM($E65:$L65)&gt;0,IF(AND($C65&gt;=$B$1,$C65&lt;=$B$2)*1=1,$A$1,"факт"),"прогноз"))</f>
        <v>-</v>
      </c>
      <c r="C65" s="33">
        <v>43070</v>
      </c>
      <c r="D65" s="34">
        <f>VLOOKUP($C65,'F1'!$A:$B,2,0)</f>
        <v>21</v>
      </c>
      <c r="E65" s="14"/>
      <c r="F65" s="14"/>
      <c r="G65" s="14"/>
      <c r="H65" s="14"/>
      <c r="I65" s="14"/>
      <c r="J65" s="14"/>
      <c r="K65" s="14"/>
      <c r="L65" s="14"/>
      <c r="M65" s="187">
        <f t="shared" si="343"/>
        <v>0</v>
      </c>
      <c r="N65" s="15">
        <f t="shared" si="344"/>
        <v>0</v>
      </c>
      <c r="O65" s="15">
        <f t="shared" si="345"/>
        <v>0</v>
      </c>
      <c r="P65" s="15">
        <f t="shared" si="346"/>
        <v>0</v>
      </c>
      <c r="Q65" s="187">
        <f t="shared" si="347"/>
        <v>0</v>
      </c>
      <c r="R65" s="15">
        <f t="shared" si="348"/>
        <v>0</v>
      </c>
      <c r="S65" s="15">
        <f t="shared" si="349"/>
        <v>0</v>
      </c>
      <c r="T65" s="15">
        <f t="shared" si="350"/>
        <v>0</v>
      </c>
      <c r="U65" s="9">
        <f t="shared" si="351"/>
        <v>0</v>
      </c>
      <c r="V65" s="9">
        <f t="shared" si="352"/>
        <v>0</v>
      </c>
      <c r="W65" s="28">
        <f t="shared" si="353"/>
        <v>0</v>
      </c>
      <c r="X65" s="9">
        <f t="shared" si="354"/>
        <v>0</v>
      </c>
      <c r="Y65" s="9">
        <f t="shared" si="355"/>
        <v>0</v>
      </c>
      <c r="Z65" s="28">
        <f t="shared" si="356"/>
        <v>0</v>
      </c>
      <c r="AA65" s="8"/>
      <c r="AB65" s="154">
        <f>IF(OR($M65="",$M65=0),0,IF(AB$2&lt;10,VLOOKUP(TEXT($C65,"МММ"),'Расчет нагрузки'!$L$2:$Q$13,AB$2,0),$D65*AB$2))</f>
        <v>0</v>
      </c>
      <c r="AC65" s="154">
        <f>IF(OR($Q65="",$Q65=0),0,IF(AC$2&lt;10,VLOOKUP(TEXT($C65,"МММ"),'Расчет нагрузки'!$L$2:$Q$13,AC$2,0),$D65*AC$2))</f>
        <v>0</v>
      </c>
      <c r="AD65" s="8"/>
      <c r="AE65" s="69">
        <v>1</v>
      </c>
      <c r="AF65" s="69">
        <v>1</v>
      </c>
      <c r="AG65" s="8"/>
      <c r="AH65" s="13">
        <f t="shared" ref="AH65" si="373">E65</f>
        <v>0</v>
      </c>
      <c r="AI65" s="13">
        <f t="shared" ref="AI65" si="374">F65</f>
        <v>0</v>
      </c>
      <c r="AJ65" s="13">
        <f t="shared" ref="AJ65" si="375">G65</f>
        <v>0</v>
      </c>
      <c r="AK65" s="13">
        <f t="shared" ref="AK65" si="376">H65</f>
        <v>0</v>
      </c>
      <c r="AL65" s="13">
        <f t="shared" ref="AL65" si="377">I65</f>
        <v>0</v>
      </c>
      <c r="AM65" s="13">
        <f t="shared" ref="AM65" si="378">J65</f>
        <v>0</v>
      </c>
      <c r="AN65" s="13">
        <f t="shared" ref="AN65" si="379">K65</f>
        <v>0</v>
      </c>
      <c r="AO65" s="13">
        <f t="shared" ref="AO65" si="380">L65</f>
        <v>0</v>
      </c>
      <c r="AP65" s="13">
        <f t="shared" ref="AP65" si="381">E65</f>
        <v>0</v>
      </c>
      <c r="AQ65" s="13">
        <f t="shared" ref="AQ65" si="382">F65</f>
        <v>0</v>
      </c>
      <c r="AR65" s="13">
        <f t="shared" ref="AR65" si="383">G65</f>
        <v>0</v>
      </c>
      <c r="AS65" s="13">
        <f t="shared" ref="AS65" si="384">H65</f>
        <v>0</v>
      </c>
      <c r="AT65" s="13">
        <f t="shared" ref="AT65" si="385">I65</f>
        <v>0</v>
      </c>
      <c r="AU65" s="13">
        <f t="shared" ref="AU65" si="386">J65</f>
        <v>0</v>
      </c>
      <c r="AV65" s="13">
        <f t="shared" ref="AV65" si="387">K65</f>
        <v>0</v>
      </c>
      <c r="AW65" s="13">
        <f t="shared" ref="AW65" si="388">L65</f>
        <v>0</v>
      </c>
      <c r="AX65" s="4"/>
    </row>
    <row r="66" spans="1:50" ht="12.75" customHeight="1" outlineLevel="1">
      <c r="A66" s="8" t="str">
        <f>IF(C66=Форма!$B$7*1,"1 месяц",IF(C66&gt;Форма!$B$7,(LEFT(A65,SEARCH(" ",A65,1)-1)+1)&amp;" месяц",""))</f>
        <v/>
      </c>
      <c r="B66" s="32" t="str">
        <f>IF(SUM($E$6:$L66)=0,"-",IF(SUM($E66:$L66)&gt;0,IF(AND($C66&gt;=$B$1,$C66&lt;=$B$2)*1=1,$A$1,"факт"),"прогноз"))</f>
        <v>-</v>
      </c>
      <c r="C66" s="33">
        <v>43101</v>
      </c>
      <c r="D66" s="34">
        <f>VLOOKUP($C66,'F1'!$A:$B,2,0)</f>
        <v>17</v>
      </c>
      <c r="E66" s="14"/>
      <c r="F66" s="14"/>
      <c r="G66" s="14"/>
      <c r="H66" s="14"/>
      <c r="I66" s="14"/>
      <c r="J66" s="14"/>
      <c r="K66" s="14"/>
      <c r="L66" s="14"/>
      <c r="M66" s="187">
        <f t="shared" si="343"/>
        <v>0</v>
      </c>
      <c r="N66" s="15">
        <f t="shared" si="344"/>
        <v>0</v>
      </c>
      <c r="O66" s="15">
        <f t="shared" si="345"/>
        <v>0</v>
      </c>
      <c r="P66" s="15">
        <f t="shared" si="346"/>
        <v>0</v>
      </c>
      <c r="Q66" s="187">
        <f t="shared" si="347"/>
        <v>0</v>
      </c>
      <c r="R66" s="15">
        <f t="shared" si="348"/>
        <v>0</v>
      </c>
      <c r="S66" s="15">
        <f t="shared" si="349"/>
        <v>0</v>
      </c>
      <c r="T66" s="15">
        <f t="shared" si="350"/>
        <v>0</v>
      </c>
      <c r="U66" s="9">
        <f t="shared" si="351"/>
        <v>0</v>
      </c>
      <c r="V66" s="9">
        <f t="shared" si="352"/>
        <v>0</v>
      </c>
      <c r="W66" s="28">
        <f t="shared" si="353"/>
        <v>0</v>
      </c>
      <c r="X66" s="9">
        <f t="shared" si="354"/>
        <v>0</v>
      </c>
      <c r="Y66" s="9">
        <f t="shared" si="355"/>
        <v>0</v>
      </c>
      <c r="Z66" s="28">
        <f t="shared" si="356"/>
        <v>0</v>
      </c>
      <c r="AA66" s="8"/>
      <c r="AB66" s="154">
        <f>IF(OR($M66="",$M66=0),0,IF(AB$2&lt;10,VLOOKUP(TEXT($C66,"МММ"),'Расчет нагрузки'!$L$2:$Q$13,AB$2,0),$D66*AB$2))</f>
        <v>0</v>
      </c>
      <c r="AC66" s="154">
        <f>IF(OR($Q66="",$Q66=0),0,IF(AC$2&lt;10,VLOOKUP(TEXT($C66,"МММ"),'Расчет нагрузки'!$L$2:$Q$13,AC$2,0),$D66*AC$2))</f>
        <v>0</v>
      </c>
      <c r="AD66" s="8"/>
      <c r="AE66" s="69">
        <v>1</v>
      </c>
      <c r="AF66" s="69">
        <v>1</v>
      </c>
      <c r="AG66" s="8"/>
      <c r="AH66" s="13">
        <f t="shared" ref="AH66:AH72" si="389">E66</f>
        <v>0</v>
      </c>
      <c r="AI66" s="13">
        <f t="shared" ref="AI66:AI72" si="390">F66</f>
        <v>0</v>
      </c>
      <c r="AJ66" s="13">
        <f t="shared" ref="AJ66:AJ72" si="391">G66</f>
        <v>0</v>
      </c>
      <c r="AK66" s="13">
        <f t="shared" ref="AK66:AK72" si="392">H66</f>
        <v>0</v>
      </c>
      <c r="AL66" s="13">
        <f t="shared" ref="AL66:AL72" si="393">I66</f>
        <v>0</v>
      </c>
      <c r="AM66" s="13">
        <f t="shared" ref="AM66:AM72" si="394">J66</f>
        <v>0</v>
      </c>
      <c r="AN66" s="13">
        <f t="shared" ref="AN66:AN72" si="395">K66</f>
        <v>0</v>
      </c>
      <c r="AO66" s="13">
        <f t="shared" ref="AO66:AO72" si="396">L66</f>
        <v>0</v>
      </c>
      <c r="AP66" s="13">
        <f t="shared" ref="AP66:AP72" si="397">E66</f>
        <v>0</v>
      </c>
      <c r="AQ66" s="13">
        <f t="shared" ref="AQ66:AQ72" si="398">F66</f>
        <v>0</v>
      </c>
      <c r="AR66" s="13">
        <f t="shared" ref="AR66:AR72" si="399">G66</f>
        <v>0</v>
      </c>
      <c r="AS66" s="13">
        <f t="shared" ref="AS66:AS72" si="400">H66</f>
        <v>0</v>
      </c>
      <c r="AT66" s="13">
        <f t="shared" ref="AT66:AT72" si="401">I66</f>
        <v>0</v>
      </c>
      <c r="AU66" s="13">
        <f t="shared" ref="AU66:AU72" si="402">J66</f>
        <v>0</v>
      </c>
      <c r="AV66" s="13">
        <f t="shared" ref="AV66:AV72" si="403">K66</f>
        <v>0</v>
      </c>
      <c r="AW66" s="13">
        <f t="shared" ref="AW66:AW72" si="404">L66</f>
        <v>0</v>
      </c>
      <c r="AX66" s="4"/>
    </row>
    <row r="67" spans="1:50" ht="12.75" customHeight="1" outlineLevel="1">
      <c r="A67" s="8" t="str">
        <f>IF(C67=Форма!$B$7*1,"1 месяц",IF(C67&gt;Форма!$B$7,(LEFT(A66,SEARCH(" ",A66,1)-1)+1)&amp;" месяц",""))</f>
        <v/>
      </c>
      <c r="B67" s="32" t="str">
        <f>IF(SUM($E$6:$L67)=0,"-",IF(SUM($E67:$L67)&gt;0,IF(AND($C67&gt;=$B$1,$C67&lt;=$B$2)*1=1,$A$1,"факт"),"прогноз"))</f>
        <v>-</v>
      </c>
      <c r="C67" s="33">
        <v>43132</v>
      </c>
      <c r="D67" s="34">
        <f>VLOOKUP($C67,'F1'!$A:$B,2,0)</f>
        <v>19</v>
      </c>
      <c r="E67" s="14"/>
      <c r="F67" s="14"/>
      <c r="G67" s="14"/>
      <c r="H67" s="14"/>
      <c r="I67" s="14"/>
      <c r="J67" s="14"/>
      <c r="K67" s="14"/>
      <c r="L67" s="14"/>
      <c r="M67" s="187">
        <f t="shared" si="343"/>
        <v>0</v>
      </c>
      <c r="N67" s="15">
        <f t="shared" si="344"/>
        <v>0</v>
      </c>
      <c r="O67" s="15">
        <f t="shared" si="345"/>
        <v>0</v>
      </c>
      <c r="P67" s="15">
        <f t="shared" si="346"/>
        <v>0</v>
      </c>
      <c r="Q67" s="187">
        <f t="shared" si="347"/>
        <v>0</v>
      </c>
      <c r="R67" s="15">
        <f t="shared" si="348"/>
        <v>0</v>
      </c>
      <c r="S67" s="15">
        <f t="shared" si="349"/>
        <v>0</v>
      </c>
      <c r="T67" s="15">
        <f t="shared" si="350"/>
        <v>0</v>
      </c>
      <c r="U67" s="9">
        <f t="shared" si="351"/>
        <v>0</v>
      </c>
      <c r="V67" s="9">
        <f t="shared" si="352"/>
        <v>0</v>
      </c>
      <c r="W67" s="28">
        <f t="shared" si="353"/>
        <v>0</v>
      </c>
      <c r="X67" s="9">
        <f t="shared" si="354"/>
        <v>0</v>
      </c>
      <c r="Y67" s="9">
        <f t="shared" si="355"/>
        <v>0</v>
      </c>
      <c r="Z67" s="28">
        <f t="shared" si="356"/>
        <v>0</v>
      </c>
      <c r="AA67" s="8"/>
      <c r="AB67" s="154">
        <f>IF(OR($M67="",$M67=0),0,IF(AB$2&lt;10,VLOOKUP(TEXT($C67,"МММ"),'Расчет нагрузки'!$L$2:$Q$13,AB$2,0),$D67*AB$2))</f>
        <v>0</v>
      </c>
      <c r="AC67" s="154">
        <f>IF(OR($Q67="",$Q67=0),0,IF(AC$2&lt;10,VLOOKUP(TEXT($C67,"МММ"),'Расчет нагрузки'!$L$2:$Q$13,AC$2,0),$D67*AC$2))</f>
        <v>0</v>
      </c>
      <c r="AD67" s="8"/>
      <c r="AE67" s="69">
        <v>1</v>
      </c>
      <c r="AF67" s="69">
        <v>1</v>
      </c>
      <c r="AG67" s="8"/>
      <c r="AH67" s="13">
        <f t="shared" si="389"/>
        <v>0</v>
      </c>
      <c r="AI67" s="13">
        <f t="shared" si="390"/>
        <v>0</v>
      </c>
      <c r="AJ67" s="13">
        <f t="shared" si="391"/>
        <v>0</v>
      </c>
      <c r="AK67" s="13">
        <f t="shared" si="392"/>
        <v>0</v>
      </c>
      <c r="AL67" s="13">
        <f t="shared" si="393"/>
        <v>0</v>
      </c>
      <c r="AM67" s="13">
        <f t="shared" si="394"/>
        <v>0</v>
      </c>
      <c r="AN67" s="13">
        <f t="shared" si="395"/>
        <v>0</v>
      </c>
      <c r="AO67" s="13">
        <f t="shared" si="396"/>
        <v>0</v>
      </c>
      <c r="AP67" s="13">
        <f t="shared" si="397"/>
        <v>0</v>
      </c>
      <c r="AQ67" s="13">
        <f t="shared" si="398"/>
        <v>0</v>
      </c>
      <c r="AR67" s="13">
        <f t="shared" si="399"/>
        <v>0</v>
      </c>
      <c r="AS67" s="13">
        <f t="shared" si="400"/>
        <v>0</v>
      </c>
      <c r="AT67" s="13">
        <f t="shared" si="401"/>
        <v>0</v>
      </c>
      <c r="AU67" s="13">
        <f t="shared" si="402"/>
        <v>0</v>
      </c>
      <c r="AV67" s="13">
        <f t="shared" si="403"/>
        <v>0</v>
      </c>
      <c r="AW67" s="13">
        <f t="shared" si="404"/>
        <v>0</v>
      </c>
      <c r="AX67" s="4"/>
    </row>
    <row r="68" spans="1:50" outlineLevel="1">
      <c r="A68" s="8" t="str">
        <f>IF(C68=Форма!$B$7*1,"1 месяц",IF(C68&gt;Форма!$B$7,(LEFT(A67,SEARCH(" ",A67,1)-1)+1)&amp;" месяц",""))</f>
        <v/>
      </c>
      <c r="B68" s="32" t="str">
        <f>IF(SUM($E$6:$L68)=0,"-",IF(SUM($E68:$L68)&gt;0,IF(AND($C68&gt;=$B$1,$C68&lt;=$B$2)*1=1,$A$1,"факт"),"прогноз"))</f>
        <v>-</v>
      </c>
      <c r="C68" s="33">
        <v>43160</v>
      </c>
      <c r="D68" s="34">
        <f>VLOOKUP($C68,'F1'!$A:$B,2,0)</f>
        <v>20</v>
      </c>
      <c r="E68" s="14"/>
      <c r="F68" s="14"/>
      <c r="G68" s="14"/>
      <c r="H68" s="14"/>
      <c r="I68" s="14"/>
      <c r="J68" s="14"/>
      <c r="K68" s="14"/>
      <c r="L68" s="14"/>
      <c r="M68" s="187">
        <f t="shared" si="343"/>
        <v>0</v>
      </c>
      <c r="N68" s="15">
        <f t="shared" si="344"/>
        <v>0</v>
      </c>
      <c r="O68" s="15">
        <f t="shared" si="345"/>
        <v>0</v>
      </c>
      <c r="P68" s="15">
        <f t="shared" si="346"/>
        <v>0</v>
      </c>
      <c r="Q68" s="187">
        <f t="shared" si="347"/>
        <v>0</v>
      </c>
      <c r="R68" s="15">
        <f t="shared" si="348"/>
        <v>0</v>
      </c>
      <c r="S68" s="15">
        <f t="shared" si="349"/>
        <v>0</v>
      </c>
      <c r="T68" s="15">
        <f t="shared" si="350"/>
        <v>0</v>
      </c>
      <c r="U68" s="9">
        <f t="shared" si="351"/>
        <v>0</v>
      </c>
      <c r="V68" s="9">
        <f t="shared" si="352"/>
        <v>0</v>
      </c>
      <c r="W68" s="28">
        <f t="shared" si="353"/>
        <v>0</v>
      </c>
      <c r="X68" s="9">
        <f t="shared" si="354"/>
        <v>0</v>
      </c>
      <c r="Y68" s="9">
        <f t="shared" si="355"/>
        <v>0</v>
      </c>
      <c r="Z68" s="28">
        <f t="shared" si="356"/>
        <v>0</v>
      </c>
      <c r="AA68" s="8"/>
      <c r="AB68" s="154">
        <f>IF(OR($M68="",$M68=0),0,IF(AB$2&lt;10,VLOOKUP(TEXT($C68,"МММ"),'Расчет нагрузки'!$L$2:$Q$13,AB$2,0),$D68*AB$2))</f>
        <v>0</v>
      </c>
      <c r="AC68" s="154">
        <f>IF(OR($Q68="",$Q68=0),0,IF(AC$2&lt;10,VLOOKUP(TEXT($C68,"МММ"),'Расчет нагрузки'!$L$2:$Q$13,AC$2,0),$D68*AC$2))</f>
        <v>0</v>
      </c>
      <c r="AD68" s="8"/>
      <c r="AE68" s="69">
        <v>1</v>
      </c>
      <c r="AF68" s="69">
        <v>1</v>
      </c>
      <c r="AG68" s="8"/>
      <c r="AH68" s="13">
        <f t="shared" si="389"/>
        <v>0</v>
      </c>
      <c r="AI68" s="13">
        <f t="shared" si="390"/>
        <v>0</v>
      </c>
      <c r="AJ68" s="13">
        <f t="shared" si="391"/>
        <v>0</v>
      </c>
      <c r="AK68" s="13">
        <f t="shared" si="392"/>
        <v>0</v>
      </c>
      <c r="AL68" s="13">
        <f t="shared" si="393"/>
        <v>0</v>
      </c>
      <c r="AM68" s="13">
        <f t="shared" si="394"/>
        <v>0</v>
      </c>
      <c r="AN68" s="13">
        <f t="shared" si="395"/>
        <v>0</v>
      </c>
      <c r="AO68" s="13">
        <f t="shared" si="396"/>
        <v>0</v>
      </c>
      <c r="AP68" s="13">
        <f t="shared" si="397"/>
        <v>0</v>
      </c>
      <c r="AQ68" s="13">
        <f t="shared" si="398"/>
        <v>0</v>
      </c>
      <c r="AR68" s="13">
        <f t="shared" si="399"/>
        <v>0</v>
      </c>
      <c r="AS68" s="13">
        <f t="shared" si="400"/>
        <v>0</v>
      </c>
      <c r="AT68" s="13">
        <f t="shared" si="401"/>
        <v>0</v>
      </c>
      <c r="AU68" s="13">
        <f t="shared" si="402"/>
        <v>0</v>
      </c>
      <c r="AV68" s="13">
        <f t="shared" si="403"/>
        <v>0</v>
      </c>
      <c r="AW68" s="13">
        <f t="shared" si="404"/>
        <v>0</v>
      </c>
      <c r="AX68" s="4"/>
    </row>
    <row r="69" spans="1:50" outlineLevel="1">
      <c r="A69" s="8" t="str">
        <f>IF(C69=Форма!$B$7*1,"1 месяц",IF(C69&gt;Форма!$B$7,(LEFT(A68,SEARCH(" ",A68,1)-1)+1)&amp;" месяц",""))</f>
        <v/>
      </c>
      <c r="B69" s="32" t="str">
        <f>IF(SUM($E$6:$L69)=0,"-",IF(SUM($E69:$L69)&gt;0,IF(AND($C69&gt;=$B$1,$C69&lt;=$B$2)*1=1,$A$1,"факт"),"прогноз"))</f>
        <v>-</v>
      </c>
      <c r="C69" s="33">
        <v>43191</v>
      </c>
      <c r="D69" s="34">
        <f>VLOOKUP($C69,'F1'!$A:$B,2,0)</f>
        <v>21</v>
      </c>
      <c r="E69" s="14"/>
      <c r="F69" s="14"/>
      <c r="G69" s="14"/>
      <c r="H69" s="14"/>
      <c r="I69" s="14"/>
      <c r="J69" s="14"/>
      <c r="K69" s="14"/>
      <c r="L69" s="14"/>
      <c r="M69" s="187">
        <f t="shared" si="343"/>
        <v>0</v>
      </c>
      <c r="N69" s="15">
        <f t="shared" si="344"/>
        <v>0</v>
      </c>
      <c r="O69" s="15">
        <f t="shared" si="345"/>
        <v>0</v>
      </c>
      <c r="P69" s="15">
        <f t="shared" si="346"/>
        <v>0</v>
      </c>
      <c r="Q69" s="187">
        <f t="shared" si="347"/>
        <v>0</v>
      </c>
      <c r="R69" s="15">
        <f t="shared" si="348"/>
        <v>0</v>
      </c>
      <c r="S69" s="15">
        <f t="shared" si="349"/>
        <v>0</v>
      </c>
      <c r="T69" s="15">
        <f t="shared" si="350"/>
        <v>0</v>
      </c>
      <c r="U69" s="9">
        <f t="shared" si="351"/>
        <v>0</v>
      </c>
      <c r="V69" s="9">
        <f t="shared" si="352"/>
        <v>0</v>
      </c>
      <c r="W69" s="28">
        <f t="shared" si="353"/>
        <v>0</v>
      </c>
      <c r="X69" s="9">
        <f t="shared" si="354"/>
        <v>0</v>
      </c>
      <c r="Y69" s="9">
        <f t="shared" si="355"/>
        <v>0</v>
      </c>
      <c r="Z69" s="28">
        <f t="shared" si="356"/>
        <v>0</v>
      </c>
      <c r="AA69" s="8"/>
      <c r="AB69" s="154">
        <f>IF(OR($M69="",$M69=0),0,IF(AB$2&lt;10,VLOOKUP(TEXT($C69,"МММ"),'Расчет нагрузки'!$L$2:$Q$13,AB$2,0),$D69*AB$2))</f>
        <v>0</v>
      </c>
      <c r="AC69" s="154">
        <f>IF(OR($Q69="",$Q69=0),0,IF(AC$2&lt;10,VLOOKUP(TEXT($C69,"МММ"),'Расчет нагрузки'!$L$2:$Q$13,AC$2,0),$D69*AC$2))</f>
        <v>0</v>
      </c>
      <c r="AD69" s="8"/>
      <c r="AE69" s="69">
        <v>1</v>
      </c>
      <c r="AF69" s="69">
        <v>1</v>
      </c>
      <c r="AG69" s="8"/>
      <c r="AH69" s="13">
        <f t="shared" si="389"/>
        <v>0</v>
      </c>
      <c r="AI69" s="13">
        <f t="shared" si="390"/>
        <v>0</v>
      </c>
      <c r="AJ69" s="13">
        <f t="shared" si="391"/>
        <v>0</v>
      </c>
      <c r="AK69" s="13">
        <f t="shared" si="392"/>
        <v>0</v>
      </c>
      <c r="AL69" s="13">
        <f t="shared" si="393"/>
        <v>0</v>
      </c>
      <c r="AM69" s="13">
        <f t="shared" si="394"/>
        <v>0</v>
      </c>
      <c r="AN69" s="13">
        <f t="shared" si="395"/>
        <v>0</v>
      </c>
      <c r="AO69" s="13">
        <f t="shared" si="396"/>
        <v>0</v>
      </c>
      <c r="AP69" s="13">
        <f t="shared" si="397"/>
        <v>0</v>
      </c>
      <c r="AQ69" s="13">
        <f t="shared" si="398"/>
        <v>0</v>
      </c>
      <c r="AR69" s="13">
        <f t="shared" si="399"/>
        <v>0</v>
      </c>
      <c r="AS69" s="13">
        <f t="shared" si="400"/>
        <v>0</v>
      </c>
      <c r="AT69" s="13">
        <f t="shared" si="401"/>
        <v>0</v>
      </c>
      <c r="AU69" s="13">
        <f t="shared" si="402"/>
        <v>0</v>
      </c>
      <c r="AV69" s="13">
        <f t="shared" si="403"/>
        <v>0</v>
      </c>
      <c r="AW69" s="13">
        <f t="shared" si="404"/>
        <v>0</v>
      </c>
      <c r="AX69" s="4"/>
    </row>
    <row r="70" spans="1:50" outlineLevel="1">
      <c r="A70" s="8" t="str">
        <f>IF(C70=Форма!$B$7*1,"1 месяц",IF(C70&gt;Форма!$B$7,(LEFT(A69,SEARCH(" ",A69,1)-1)+1)&amp;" месяц",""))</f>
        <v/>
      </c>
      <c r="B70" s="32" t="str">
        <f>IF(SUM($E$6:$L70)=0,"-",IF(SUM($E70:$L70)&gt;0,IF(AND($C70&gt;=$B$1,$C70&lt;=$B$2)*1=1,$A$1,"факт"),"прогноз"))</f>
        <v>-</v>
      </c>
      <c r="C70" s="33">
        <v>43221</v>
      </c>
      <c r="D70" s="34">
        <f>VLOOKUP($C70,'F1'!$A:$B,2,0)</f>
        <v>20</v>
      </c>
      <c r="E70" s="14"/>
      <c r="F70" s="14"/>
      <c r="G70" s="14"/>
      <c r="H70" s="14"/>
      <c r="I70" s="14"/>
      <c r="J70" s="14"/>
      <c r="K70" s="14"/>
      <c r="L70" s="14"/>
      <c r="M70" s="187">
        <f t="shared" si="343"/>
        <v>0</v>
      </c>
      <c r="N70" s="15">
        <f t="shared" si="344"/>
        <v>0</v>
      </c>
      <c r="O70" s="15">
        <f t="shared" si="345"/>
        <v>0</v>
      </c>
      <c r="P70" s="15">
        <f t="shared" si="346"/>
        <v>0</v>
      </c>
      <c r="Q70" s="187">
        <f t="shared" si="347"/>
        <v>0</v>
      </c>
      <c r="R70" s="15">
        <f t="shared" si="348"/>
        <v>0</v>
      </c>
      <c r="S70" s="15">
        <f t="shared" si="349"/>
        <v>0</v>
      </c>
      <c r="T70" s="15">
        <f t="shared" si="350"/>
        <v>0</v>
      </c>
      <c r="U70" s="9">
        <f t="shared" si="351"/>
        <v>0</v>
      </c>
      <c r="V70" s="9">
        <f t="shared" si="352"/>
        <v>0</v>
      </c>
      <c r="W70" s="28">
        <f t="shared" si="353"/>
        <v>0</v>
      </c>
      <c r="X70" s="9">
        <f t="shared" si="354"/>
        <v>0</v>
      </c>
      <c r="Y70" s="9">
        <f t="shared" si="355"/>
        <v>0</v>
      </c>
      <c r="Z70" s="28">
        <f t="shared" si="356"/>
        <v>0</v>
      </c>
      <c r="AA70" s="8"/>
      <c r="AB70" s="154">
        <f>IF(OR($M70="",$M70=0),0,IF(AB$2&lt;10,VLOOKUP(TEXT($C70,"МММ"),'Расчет нагрузки'!$L$2:$Q$13,AB$2,0),$D70*AB$2))</f>
        <v>0</v>
      </c>
      <c r="AC70" s="154">
        <f>IF(OR($Q70="",$Q70=0),0,IF(AC$2&lt;10,VLOOKUP(TEXT($C70,"МММ"),'Расчет нагрузки'!$L$2:$Q$13,AC$2,0),$D70*AC$2))</f>
        <v>0</v>
      </c>
      <c r="AD70" s="8"/>
      <c r="AE70" s="69">
        <v>1</v>
      </c>
      <c r="AF70" s="69">
        <v>1</v>
      </c>
      <c r="AG70" s="8"/>
      <c r="AH70" s="13">
        <f t="shared" si="389"/>
        <v>0</v>
      </c>
      <c r="AI70" s="13">
        <f t="shared" si="390"/>
        <v>0</v>
      </c>
      <c r="AJ70" s="13">
        <f t="shared" si="391"/>
        <v>0</v>
      </c>
      <c r="AK70" s="13">
        <f t="shared" si="392"/>
        <v>0</v>
      </c>
      <c r="AL70" s="13">
        <f t="shared" si="393"/>
        <v>0</v>
      </c>
      <c r="AM70" s="13">
        <f t="shared" si="394"/>
        <v>0</v>
      </c>
      <c r="AN70" s="13">
        <f t="shared" si="395"/>
        <v>0</v>
      </c>
      <c r="AO70" s="13">
        <f t="shared" si="396"/>
        <v>0</v>
      </c>
      <c r="AP70" s="13">
        <f t="shared" si="397"/>
        <v>0</v>
      </c>
      <c r="AQ70" s="13">
        <f t="shared" si="398"/>
        <v>0</v>
      </c>
      <c r="AR70" s="13">
        <f t="shared" si="399"/>
        <v>0</v>
      </c>
      <c r="AS70" s="13">
        <f t="shared" si="400"/>
        <v>0</v>
      </c>
      <c r="AT70" s="13">
        <f t="shared" si="401"/>
        <v>0</v>
      </c>
      <c r="AU70" s="13">
        <f t="shared" si="402"/>
        <v>0</v>
      </c>
      <c r="AV70" s="13">
        <f t="shared" si="403"/>
        <v>0</v>
      </c>
      <c r="AW70" s="13">
        <f t="shared" si="404"/>
        <v>0</v>
      </c>
      <c r="AX70" s="4"/>
    </row>
    <row r="71" spans="1:50" outlineLevel="1">
      <c r="A71" s="8" t="str">
        <f>IF(C71=Форма!$B$7*1,"1 месяц",IF(C71&gt;Форма!$B$7,(LEFT(A70,SEARCH(" ",A70,1)-1)+1)&amp;" месяц",""))</f>
        <v/>
      </c>
      <c r="B71" s="32" t="str">
        <f>IF(SUM($E$6:$L71)=0,"-",IF(SUM($E71:$L71)&gt;0,IF(AND($C71&gt;=$B$1,$C71&lt;=$B$2)*1=1,$A$1,"факт"),"прогноз"))</f>
        <v>-</v>
      </c>
      <c r="C71" s="33">
        <v>43252</v>
      </c>
      <c r="D71" s="34">
        <f>VLOOKUP($C71,'F1'!$A:$B,2,0)</f>
        <v>20</v>
      </c>
      <c r="E71" s="14"/>
      <c r="F71" s="14"/>
      <c r="G71" s="14"/>
      <c r="H71" s="14"/>
      <c r="I71" s="14"/>
      <c r="J71" s="14"/>
      <c r="K71" s="14"/>
      <c r="L71" s="14"/>
      <c r="M71" s="187">
        <f t="shared" si="343"/>
        <v>0</v>
      </c>
      <c r="N71" s="15">
        <f t="shared" si="344"/>
        <v>0</v>
      </c>
      <c r="O71" s="15">
        <f t="shared" si="345"/>
        <v>0</v>
      </c>
      <c r="P71" s="15">
        <f t="shared" si="346"/>
        <v>0</v>
      </c>
      <c r="Q71" s="187">
        <f t="shared" si="347"/>
        <v>0</v>
      </c>
      <c r="R71" s="15">
        <f t="shared" si="348"/>
        <v>0</v>
      </c>
      <c r="S71" s="15">
        <f t="shared" si="349"/>
        <v>0</v>
      </c>
      <c r="T71" s="15">
        <f t="shared" si="350"/>
        <v>0</v>
      </c>
      <c r="U71" s="9">
        <f t="shared" si="351"/>
        <v>0</v>
      </c>
      <c r="V71" s="9">
        <f t="shared" si="352"/>
        <v>0</v>
      </c>
      <c r="W71" s="28">
        <f t="shared" si="353"/>
        <v>0</v>
      </c>
      <c r="X71" s="9">
        <f t="shared" si="354"/>
        <v>0</v>
      </c>
      <c r="Y71" s="9">
        <f t="shared" si="355"/>
        <v>0</v>
      </c>
      <c r="Z71" s="28">
        <f t="shared" si="356"/>
        <v>0</v>
      </c>
      <c r="AA71" s="8"/>
      <c r="AB71" s="154">
        <f>IF(OR($M71="",$M71=0),0,IF(AB$2&lt;10,VLOOKUP(TEXT($C71,"МММ"),'Расчет нагрузки'!$L$2:$Q$13,AB$2,0),$D71*AB$2))</f>
        <v>0</v>
      </c>
      <c r="AC71" s="154">
        <f>IF(OR($Q71="",$Q71=0),0,IF(AC$2&lt;10,VLOOKUP(TEXT($C71,"МММ"),'Расчет нагрузки'!$L$2:$Q$13,AC$2,0),$D71*AC$2))</f>
        <v>0</v>
      </c>
      <c r="AD71" s="8"/>
      <c r="AE71" s="69">
        <v>1</v>
      </c>
      <c r="AF71" s="69">
        <v>1</v>
      </c>
      <c r="AG71" s="8"/>
      <c r="AH71" s="13">
        <f t="shared" si="389"/>
        <v>0</v>
      </c>
      <c r="AI71" s="13">
        <f t="shared" si="390"/>
        <v>0</v>
      </c>
      <c r="AJ71" s="13">
        <f t="shared" si="391"/>
        <v>0</v>
      </c>
      <c r="AK71" s="13">
        <f t="shared" si="392"/>
        <v>0</v>
      </c>
      <c r="AL71" s="13">
        <f t="shared" si="393"/>
        <v>0</v>
      </c>
      <c r="AM71" s="13">
        <f t="shared" si="394"/>
        <v>0</v>
      </c>
      <c r="AN71" s="13">
        <f t="shared" si="395"/>
        <v>0</v>
      </c>
      <c r="AO71" s="13">
        <f t="shared" si="396"/>
        <v>0</v>
      </c>
      <c r="AP71" s="13">
        <f t="shared" si="397"/>
        <v>0</v>
      </c>
      <c r="AQ71" s="13">
        <f t="shared" si="398"/>
        <v>0</v>
      </c>
      <c r="AR71" s="13">
        <f t="shared" si="399"/>
        <v>0</v>
      </c>
      <c r="AS71" s="13">
        <f t="shared" si="400"/>
        <v>0</v>
      </c>
      <c r="AT71" s="13">
        <f t="shared" si="401"/>
        <v>0</v>
      </c>
      <c r="AU71" s="13">
        <f t="shared" si="402"/>
        <v>0</v>
      </c>
      <c r="AV71" s="13">
        <f t="shared" si="403"/>
        <v>0</v>
      </c>
      <c r="AW71" s="13">
        <f t="shared" si="404"/>
        <v>0</v>
      </c>
      <c r="AX71" s="4"/>
    </row>
    <row r="72" spans="1:50" outlineLevel="1">
      <c r="A72" s="8" t="str">
        <f>IF(C72=Форма!$B$7*1,"1 месяц",IF(C72&gt;Форма!$B$7,(LEFT(A71,SEARCH(" ",A71,1)-1)+1)&amp;" месяц",""))</f>
        <v/>
      </c>
      <c r="B72" s="32" t="str">
        <f>IF(SUM($E$6:$L72)=0,"-",IF(SUM($E72:$L72)&gt;0,IF(AND($C72&gt;=$B$1,$C72&lt;=$B$2)*1=1,$A$1,"факт"),"прогноз"))</f>
        <v>-</v>
      </c>
      <c r="C72" s="33">
        <v>43282</v>
      </c>
      <c r="D72" s="34">
        <f>VLOOKUP($C72,'F1'!$A:$B,2,0)</f>
        <v>22</v>
      </c>
      <c r="E72" s="14"/>
      <c r="F72" s="14"/>
      <c r="G72" s="14"/>
      <c r="H72" s="14"/>
      <c r="I72" s="14"/>
      <c r="J72" s="14"/>
      <c r="K72" s="14"/>
      <c r="L72" s="14"/>
      <c r="M72" s="187">
        <f t="shared" si="343"/>
        <v>0</v>
      </c>
      <c r="N72" s="15">
        <f t="shared" si="344"/>
        <v>0</v>
      </c>
      <c r="O72" s="15">
        <f t="shared" si="345"/>
        <v>0</v>
      </c>
      <c r="P72" s="15">
        <f t="shared" si="346"/>
        <v>0</v>
      </c>
      <c r="Q72" s="187">
        <f t="shared" si="347"/>
        <v>0</v>
      </c>
      <c r="R72" s="15">
        <f t="shared" si="348"/>
        <v>0</v>
      </c>
      <c r="S72" s="15">
        <f t="shared" si="349"/>
        <v>0</v>
      </c>
      <c r="T72" s="15">
        <f t="shared" si="350"/>
        <v>0</v>
      </c>
      <c r="U72" s="9">
        <f t="shared" si="351"/>
        <v>0</v>
      </c>
      <c r="V72" s="9">
        <f t="shared" si="352"/>
        <v>0</v>
      </c>
      <c r="W72" s="28">
        <f t="shared" si="353"/>
        <v>0</v>
      </c>
      <c r="X72" s="9">
        <f t="shared" si="354"/>
        <v>0</v>
      </c>
      <c r="Y72" s="9">
        <f t="shared" si="355"/>
        <v>0</v>
      </c>
      <c r="Z72" s="28">
        <f t="shared" si="356"/>
        <v>0</v>
      </c>
      <c r="AA72" s="8"/>
      <c r="AB72" s="154">
        <f>IF(OR($M72="",$M72=0),0,IF(AB$2&lt;10,VLOOKUP(TEXT($C72,"МММ"),'Расчет нагрузки'!$L$2:$Q$13,AB$2,0),$D72*AB$2))</f>
        <v>0</v>
      </c>
      <c r="AC72" s="154">
        <f>IF(OR($Q72="",$Q72=0),0,IF(AC$2&lt;10,VLOOKUP(TEXT($C72,"МММ"),'Расчет нагрузки'!$L$2:$Q$13,AC$2,0),$D72*AC$2))</f>
        <v>0</v>
      </c>
      <c r="AD72" s="8"/>
      <c r="AE72" s="69">
        <v>1</v>
      </c>
      <c r="AF72" s="69">
        <v>1</v>
      </c>
      <c r="AG72" s="8"/>
      <c r="AH72" s="13">
        <f t="shared" si="389"/>
        <v>0</v>
      </c>
      <c r="AI72" s="13">
        <f t="shared" si="390"/>
        <v>0</v>
      </c>
      <c r="AJ72" s="13">
        <f t="shared" si="391"/>
        <v>0</v>
      </c>
      <c r="AK72" s="13">
        <f t="shared" si="392"/>
        <v>0</v>
      </c>
      <c r="AL72" s="13">
        <f t="shared" si="393"/>
        <v>0</v>
      </c>
      <c r="AM72" s="13">
        <f t="shared" si="394"/>
        <v>0</v>
      </c>
      <c r="AN72" s="13">
        <f t="shared" si="395"/>
        <v>0</v>
      </c>
      <c r="AO72" s="13">
        <f t="shared" si="396"/>
        <v>0</v>
      </c>
      <c r="AP72" s="13">
        <f t="shared" si="397"/>
        <v>0</v>
      </c>
      <c r="AQ72" s="13">
        <f t="shared" si="398"/>
        <v>0</v>
      </c>
      <c r="AR72" s="13">
        <f t="shared" si="399"/>
        <v>0</v>
      </c>
      <c r="AS72" s="13">
        <f t="shared" si="400"/>
        <v>0</v>
      </c>
      <c r="AT72" s="13">
        <f t="shared" si="401"/>
        <v>0</v>
      </c>
      <c r="AU72" s="13">
        <f t="shared" si="402"/>
        <v>0</v>
      </c>
      <c r="AV72" s="13">
        <f t="shared" si="403"/>
        <v>0</v>
      </c>
      <c r="AW72" s="13">
        <f t="shared" si="404"/>
        <v>0</v>
      </c>
      <c r="AX72" s="4"/>
    </row>
    <row r="73" spans="1:50" outlineLevel="1">
      <c r="A73" s="8" t="str">
        <f>IF(C73=Форма!$B$7*1,"1 месяц",IF(C73&gt;Форма!$B$7,(LEFT(A72,SEARCH(" ",A72,1)-1)+1)&amp;" месяц",""))</f>
        <v/>
      </c>
      <c r="B73" s="32" t="str">
        <f>IF(SUM($E$6:$L73)=0,"-",IF(SUM($E73:$L73)&gt;0,IF(AND($C73&gt;=$B$1,$C73&lt;=$B$2)*1=1,$A$1,"факт"),"прогноз"))</f>
        <v>-</v>
      </c>
      <c r="C73" s="33">
        <v>43313</v>
      </c>
      <c r="D73" s="34">
        <f>VLOOKUP($C73,'F1'!$A:$B,2,0)</f>
        <v>23</v>
      </c>
      <c r="E73" s="14"/>
      <c r="F73" s="14"/>
      <c r="G73" s="14"/>
      <c r="H73" s="14"/>
      <c r="I73" s="14"/>
      <c r="J73" s="14"/>
      <c r="K73" s="14"/>
      <c r="L73" s="14"/>
      <c r="M73" s="187">
        <f t="shared" ref="M73" si="405">E73/$D73</f>
        <v>0</v>
      </c>
      <c r="N73" s="15">
        <f t="shared" ref="N73" si="406">F73/$D73</f>
        <v>0</v>
      </c>
      <c r="O73" s="15">
        <f t="shared" ref="O73" si="407">G73/$D73</f>
        <v>0</v>
      </c>
      <c r="P73" s="15">
        <f t="shared" ref="P73" si="408">H73/$D73</f>
        <v>0</v>
      </c>
      <c r="Q73" s="187">
        <f t="shared" ref="Q73" si="409">I73/$D73</f>
        <v>0</v>
      </c>
      <c r="R73" s="15">
        <f t="shared" ref="R73" si="410">J73/$D73</f>
        <v>0</v>
      </c>
      <c r="S73" s="15">
        <f t="shared" ref="S73" si="411">K73/$D73</f>
        <v>0</v>
      </c>
      <c r="T73" s="15">
        <f t="shared" ref="T73" si="412">L73/$D73</f>
        <v>0</v>
      </c>
      <c r="U73" s="9">
        <f t="shared" ref="U73" si="413">IFERROR(N73/M73,)</f>
        <v>0</v>
      </c>
      <c r="V73" s="9">
        <f t="shared" ref="V73" si="414">IFERROR(O73/M73,)</f>
        <v>0</v>
      </c>
      <c r="W73" s="28">
        <f t="shared" ref="W73" si="415">IFERROR(P73/M73,)</f>
        <v>0</v>
      </c>
      <c r="X73" s="9">
        <f t="shared" ref="X73" si="416">IFERROR(R73/Q73,)</f>
        <v>0</v>
      </c>
      <c r="Y73" s="9">
        <f t="shared" ref="Y73" si="417">IFERROR(S73/Q73,)</f>
        <v>0</v>
      </c>
      <c r="Z73" s="28">
        <f t="shared" ref="Z73" si="418">IFERROR(T73/Q73,)</f>
        <v>0</v>
      </c>
      <c r="AA73" s="8"/>
      <c r="AB73" s="154">
        <f>IF(OR($M73="",$M73=0),0,IF(AB$2&lt;10,VLOOKUP(TEXT($C73,"МММ"),'Расчет нагрузки'!$L$2:$Q$13,AB$2,0),$D73*AB$2))</f>
        <v>0</v>
      </c>
      <c r="AC73" s="154">
        <f>IF(OR($Q73="",$Q73=0),0,IF(AC$2&lt;10,VLOOKUP(TEXT($C73,"МММ"),'Расчет нагрузки'!$L$2:$Q$13,AC$2,0),$D73*AC$2))</f>
        <v>0</v>
      </c>
      <c r="AD73" s="8"/>
      <c r="AE73" s="69">
        <v>1</v>
      </c>
      <c r="AF73" s="69">
        <v>1</v>
      </c>
      <c r="AG73" s="8"/>
      <c r="AH73" s="13">
        <f t="shared" ref="AH73" si="419">E73</f>
        <v>0</v>
      </c>
      <c r="AI73" s="13">
        <f t="shared" ref="AI73" si="420">F73</f>
        <v>0</v>
      </c>
      <c r="AJ73" s="13">
        <f t="shared" ref="AJ73" si="421">G73</f>
        <v>0</v>
      </c>
      <c r="AK73" s="13">
        <f t="shared" ref="AK73" si="422">H73</f>
        <v>0</v>
      </c>
      <c r="AL73" s="13">
        <f t="shared" ref="AL73" si="423">I73</f>
        <v>0</v>
      </c>
      <c r="AM73" s="13">
        <f t="shared" ref="AM73" si="424">J73</f>
        <v>0</v>
      </c>
      <c r="AN73" s="13">
        <f t="shared" ref="AN73" si="425">K73</f>
        <v>0</v>
      </c>
      <c r="AO73" s="13">
        <f t="shared" ref="AO73" si="426">L73</f>
        <v>0</v>
      </c>
      <c r="AP73" s="13">
        <f t="shared" ref="AP73" si="427">E73</f>
        <v>0</v>
      </c>
      <c r="AQ73" s="13">
        <f t="shared" ref="AQ73" si="428">F73</f>
        <v>0</v>
      </c>
      <c r="AR73" s="13">
        <f t="shared" ref="AR73" si="429">G73</f>
        <v>0</v>
      </c>
      <c r="AS73" s="13">
        <f t="shared" ref="AS73" si="430">H73</f>
        <v>0</v>
      </c>
      <c r="AT73" s="13">
        <f t="shared" ref="AT73" si="431">I73</f>
        <v>0</v>
      </c>
      <c r="AU73" s="13">
        <f t="shared" ref="AU73" si="432">J73</f>
        <v>0</v>
      </c>
      <c r="AV73" s="13">
        <f t="shared" ref="AV73" si="433">K73</f>
        <v>0</v>
      </c>
      <c r="AW73" s="13">
        <f t="shared" ref="AW73" si="434">L73</f>
        <v>0</v>
      </c>
      <c r="AX73" s="4"/>
    </row>
    <row r="74" spans="1:50" outlineLevel="1">
      <c r="A74" s="8" t="str">
        <f>IF(C74=Форма!$B$7*1,"1 месяц",IF(C74&gt;Форма!$B$7,(LEFT(A73,SEARCH(" ",A73,1)-1)+1)&amp;" месяц",""))</f>
        <v/>
      </c>
      <c r="B74" s="32" t="str">
        <f>IF(SUM($E$6:$L74)=0,"-",IF(SUM($E74:$L74)&gt;0,IF(AND($C74&gt;=$B$1,$C74&lt;=$B$2)*1=1,$A$1,"факт"),"прогноз"))</f>
        <v>-</v>
      </c>
      <c r="C74" s="33">
        <v>43344</v>
      </c>
      <c r="D74" s="34">
        <f>VLOOKUP($C74,'F1'!$A:$B,2,0)</f>
        <v>20</v>
      </c>
      <c r="E74" s="14"/>
      <c r="F74" s="14"/>
      <c r="G74" s="14"/>
      <c r="H74" s="14"/>
      <c r="I74" s="14"/>
      <c r="J74" s="14"/>
      <c r="K74" s="14"/>
      <c r="L74" s="14"/>
      <c r="M74" s="187">
        <f t="shared" ref="M74:M79" si="435">E74/$D74</f>
        <v>0</v>
      </c>
      <c r="N74" s="15">
        <f t="shared" ref="N74:N79" si="436">F74/$D74</f>
        <v>0</v>
      </c>
      <c r="O74" s="15">
        <f t="shared" ref="O74:O79" si="437">G74/$D74</f>
        <v>0</v>
      </c>
      <c r="P74" s="15">
        <f t="shared" ref="P74:P79" si="438">H74/$D74</f>
        <v>0</v>
      </c>
      <c r="Q74" s="187">
        <f t="shared" ref="Q74:Q79" si="439">I74/$D74</f>
        <v>0</v>
      </c>
      <c r="R74" s="15">
        <f t="shared" ref="R74:R79" si="440">J74/$D74</f>
        <v>0</v>
      </c>
      <c r="S74" s="15">
        <f t="shared" ref="S74:S79" si="441">K74/$D74</f>
        <v>0</v>
      </c>
      <c r="T74" s="15">
        <f t="shared" ref="T74:T79" si="442">L74/$D74</f>
        <v>0</v>
      </c>
      <c r="U74" s="9">
        <f t="shared" ref="U74:U79" si="443">IFERROR(N74/M74,)</f>
        <v>0</v>
      </c>
      <c r="V74" s="9">
        <f t="shared" ref="V74:V79" si="444">IFERROR(O74/M74,)</f>
        <v>0</v>
      </c>
      <c r="W74" s="28">
        <f t="shared" ref="W74:W79" si="445">IFERROR(P74/M74,)</f>
        <v>0</v>
      </c>
      <c r="X74" s="9">
        <f t="shared" ref="X74:X79" si="446">IFERROR(R74/Q74,)</f>
        <v>0</v>
      </c>
      <c r="Y74" s="9">
        <f t="shared" ref="Y74:Y79" si="447">IFERROR(S74/Q74,)</f>
        <v>0</v>
      </c>
      <c r="Z74" s="28">
        <f t="shared" ref="Z74:Z79" si="448">IFERROR(T74/Q74,)</f>
        <v>0</v>
      </c>
      <c r="AA74" s="8"/>
      <c r="AB74" s="154">
        <f>IF(OR($M74="",$M74=0),0,IF(AB$2&lt;10,VLOOKUP(TEXT($C74,"МММ"),'Расчет нагрузки'!$L$2:$Q$13,AB$2,0),$D74*AB$2))</f>
        <v>0</v>
      </c>
      <c r="AC74" s="154">
        <f>IF(OR($Q74="",$Q74=0),0,IF(AC$2&lt;10,VLOOKUP(TEXT($C74,"МММ"),'Расчет нагрузки'!$L$2:$Q$13,AC$2,0),$D74*AC$2))</f>
        <v>0</v>
      </c>
      <c r="AD74" s="8"/>
      <c r="AE74" s="69">
        <v>1</v>
      </c>
      <c r="AF74" s="69">
        <v>1</v>
      </c>
      <c r="AG74" s="8"/>
      <c r="AH74" s="13">
        <f t="shared" ref="AH74" si="449">E74</f>
        <v>0</v>
      </c>
      <c r="AI74" s="13">
        <f t="shared" ref="AI74" si="450">F74</f>
        <v>0</v>
      </c>
      <c r="AJ74" s="13">
        <f t="shared" ref="AJ74" si="451">G74</f>
        <v>0</v>
      </c>
      <c r="AK74" s="13">
        <f t="shared" ref="AK74" si="452">H74</f>
        <v>0</v>
      </c>
      <c r="AL74" s="13">
        <f t="shared" ref="AL74" si="453">I74</f>
        <v>0</v>
      </c>
      <c r="AM74" s="13">
        <f t="shared" ref="AM74" si="454">J74</f>
        <v>0</v>
      </c>
      <c r="AN74" s="13">
        <f t="shared" ref="AN74" si="455">K74</f>
        <v>0</v>
      </c>
      <c r="AO74" s="13">
        <f t="shared" ref="AO74" si="456">L74</f>
        <v>0</v>
      </c>
      <c r="AP74" s="13">
        <f t="shared" ref="AP74" si="457">E74</f>
        <v>0</v>
      </c>
      <c r="AQ74" s="13">
        <f t="shared" ref="AQ74" si="458">F74</f>
        <v>0</v>
      </c>
      <c r="AR74" s="13">
        <f t="shared" ref="AR74" si="459">G74</f>
        <v>0</v>
      </c>
      <c r="AS74" s="13">
        <f t="shared" ref="AS74" si="460">H74</f>
        <v>0</v>
      </c>
      <c r="AT74" s="13">
        <f t="shared" ref="AT74" si="461">I74</f>
        <v>0</v>
      </c>
      <c r="AU74" s="13">
        <f t="shared" ref="AU74" si="462">J74</f>
        <v>0</v>
      </c>
      <c r="AV74" s="13">
        <f t="shared" ref="AV74" si="463">K74</f>
        <v>0</v>
      </c>
      <c r="AW74" s="13">
        <f t="shared" ref="AW74" si="464">L74</f>
        <v>0</v>
      </c>
      <c r="AX74" s="4"/>
    </row>
    <row r="75" spans="1:50" outlineLevel="1">
      <c r="A75" s="8" t="str">
        <f>IF(C75=Форма!$B$7*1,"1 месяц",IF(C75&gt;Форма!$B$7,(LEFT(A74,SEARCH(" ",A74,1)-1)+1)&amp;" месяц",""))</f>
        <v/>
      </c>
      <c r="B75" s="32" t="str">
        <f>IF(SUM($E$6:$L75)=0,"-",IF(SUM($E75:$L75)&gt;0,IF(AND($C75&gt;=$B$1,$C75&lt;=$B$2)*1=1,$A$1,"факт"),"прогноз"))</f>
        <v>-</v>
      </c>
      <c r="C75" s="33">
        <v>43374</v>
      </c>
      <c r="D75" s="34">
        <f>VLOOKUP($C75,'F1'!$A:$B,2,0)</f>
        <v>23</v>
      </c>
      <c r="E75" s="14"/>
      <c r="F75" s="14"/>
      <c r="G75" s="14"/>
      <c r="H75" s="14"/>
      <c r="I75" s="14"/>
      <c r="J75" s="14"/>
      <c r="K75" s="14"/>
      <c r="L75" s="14"/>
      <c r="M75" s="187">
        <f t="shared" si="435"/>
        <v>0</v>
      </c>
      <c r="N75" s="15">
        <f t="shared" si="436"/>
        <v>0</v>
      </c>
      <c r="O75" s="15">
        <f t="shared" si="437"/>
        <v>0</v>
      </c>
      <c r="P75" s="15">
        <f t="shared" si="438"/>
        <v>0</v>
      </c>
      <c r="Q75" s="187">
        <f t="shared" si="439"/>
        <v>0</v>
      </c>
      <c r="R75" s="15">
        <f t="shared" si="440"/>
        <v>0</v>
      </c>
      <c r="S75" s="15">
        <f t="shared" si="441"/>
        <v>0</v>
      </c>
      <c r="T75" s="15">
        <f t="shared" si="442"/>
        <v>0</v>
      </c>
      <c r="U75" s="9">
        <f t="shared" si="443"/>
        <v>0</v>
      </c>
      <c r="V75" s="9">
        <f t="shared" si="444"/>
        <v>0</v>
      </c>
      <c r="W75" s="28">
        <f t="shared" si="445"/>
        <v>0</v>
      </c>
      <c r="X75" s="9">
        <f t="shared" si="446"/>
        <v>0</v>
      </c>
      <c r="Y75" s="9">
        <f t="shared" si="447"/>
        <v>0</v>
      </c>
      <c r="Z75" s="28">
        <f t="shared" si="448"/>
        <v>0</v>
      </c>
      <c r="AA75" s="8"/>
      <c r="AB75" s="154">
        <f>IF(OR($M75="",$M75=0),0,IF(AB$2&lt;10,VLOOKUP(TEXT($C75,"МММ"),'Расчет нагрузки'!$L$2:$Q$13,AB$2,0),$D75*AB$2))</f>
        <v>0</v>
      </c>
      <c r="AC75" s="154">
        <f>IF(OR($Q75="",$Q75=0),0,IF(AC$2&lt;10,VLOOKUP(TEXT($C75,"МММ"),'Расчет нагрузки'!$L$2:$Q$13,AC$2,0),$D75*AC$2))</f>
        <v>0</v>
      </c>
      <c r="AD75" s="8"/>
      <c r="AE75" s="69">
        <v>1</v>
      </c>
      <c r="AF75" s="69">
        <v>1</v>
      </c>
      <c r="AG75" s="8"/>
      <c r="AH75" s="13">
        <f t="shared" ref="AH75" si="465">E75</f>
        <v>0</v>
      </c>
      <c r="AI75" s="13">
        <f t="shared" ref="AI75" si="466">F75</f>
        <v>0</v>
      </c>
      <c r="AJ75" s="13">
        <f t="shared" ref="AJ75" si="467">G75</f>
        <v>0</v>
      </c>
      <c r="AK75" s="13">
        <f t="shared" ref="AK75" si="468">H75</f>
        <v>0</v>
      </c>
      <c r="AL75" s="13">
        <f t="shared" ref="AL75" si="469">I75</f>
        <v>0</v>
      </c>
      <c r="AM75" s="13">
        <f t="shared" ref="AM75" si="470">J75</f>
        <v>0</v>
      </c>
      <c r="AN75" s="13">
        <f t="shared" ref="AN75" si="471">K75</f>
        <v>0</v>
      </c>
      <c r="AO75" s="13">
        <f t="shared" ref="AO75" si="472">L75</f>
        <v>0</v>
      </c>
      <c r="AP75" s="13">
        <f t="shared" ref="AP75" si="473">E75</f>
        <v>0</v>
      </c>
      <c r="AQ75" s="13">
        <f t="shared" ref="AQ75" si="474">F75</f>
        <v>0</v>
      </c>
      <c r="AR75" s="13">
        <f t="shared" ref="AR75" si="475">G75</f>
        <v>0</v>
      </c>
      <c r="AS75" s="13">
        <f t="shared" ref="AS75" si="476">H75</f>
        <v>0</v>
      </c>
      <c r="AT75" s="13">
        <f t="shared" ref="AT75" si="477">I75</f>
        <v>0</v>
      </c>
      <c r="AU75" s="13">
        <f t="shared" ref="AU75" si="478">J75</f>
        <v>0</v>
      </c>
      <c r="AV75" s="13">
        <f t="shared" ref="AV75" si="479">K75</f>
        <v>0</v>
      </c>
      <c r="AW75" s="13">
        <f t="shared" ref="AW75" si="480">L75</f>
        <v>0</v>
      </c>
      <c r="AX75" s="4"/>
    </row>
    <row r="76" spans="1:50" outlineLevel="1">
      <c r="A76" s="8" t="str">
        <f>IF(C76=Форма!$B$7*1,"1 месяц",IF(C76&gt;Форма!$B$7,(LEFT(A75,SEARCH(" ",A75,1)-1)+1)&amp;" месяц",""))</f>
        <v/>
      </c>
      <c r="B76" s="32" t="str">
        <f>IF(SUM($E$6:$L76)=0,"-",IF(SUM($E76:$L76)&gt;0,IF(AND($C76&gt;=$B$1,$C76&lt;=$B$2)*1=1,$A$1,"факт"),"прогноз"))</f>
        <v>-</v>
      </c>
      <c r="C76" s="33">
        <v>43405</v>
      </c>
      <c r="D76" s="34">
        <f>VLOOKUP($C76,'F1'!$A:$B,2,0)</f>
        <v>21</v>
      </c>
      <c r="E76" s="14"/>
      <c r="F76" s="14"/>
      <c r="G76" s="14"/>
      <c r="H76" s="14"/>
      <c r="I76" s="14"/>
      <c r="J76" s="14"/>
      <c r="K76" s="14"/>
      <c r="L76" s="14"/>
      <c r="M76" s="187">
        <f t="shared" si="435"/>
        <v>0</v>
      </c>
      <c r="N76" s="15">
        <f t="shared" si="436"/>
        <v>0</v>
      </c>
      <c r="O76" s="15">
        <f t="shared" si="437"/>
        <v>0</v>
      </c>
      <c r="P76" s="15">
        <f t="shared" si="438"/>
        <v>0</v>
      </c>
      <c r="Q76" s="187">
        <f t="shared" si="439"/>
        <v>0</v>
      </c>
      <c r="R76" s="15">
        <f t="shared" si="440"/>
        <v>0</v>
      </c>
      <c r="S76" s="15">
        <f t="shared" si="441"/>
        <v>0</v>
      </c>
      <c r="T76" s="15">
        <f t="shared" si="442"/>
        <v>0</v>
      </c>
      <c r="U76" s="9">
        <f t="shared" si="443"/>
        <v>0</v>
      </c>
      <c r="V76" s="9">
        <f t="shared" si="444"/>
        <v>0</v>
      </c>
      <c r="W76" s="28">
        <f t="shared" si="445"/>
        <v>0</v>
      </c>
      <c r="X76" s="9">
        <f t="shared" si="446"/>
        <v>0</v>
      </c>
      <c r="Y76" s="9">
        <f t="shared" si="447"/>
        <v>0</v>
      </c>
      <c r="Z76" s="28">
        <f t="shared" si="448"/>
        <v>0</v>
      </c>
      <c r="AA76" s="8"/>
      <c r="AB76" s="154">
        <f>IF(OR($M76="",$M76=0),0,IF(AB$2&lt;10,VLOOKUP(TEXT($C76,"МММ"),'Расчет нагрузки'!$L$2:$Q$13,AB$2,0),$D76*AB$2))</f>
        <v>0</v>
      </c>
      <c r="AC76" s="154">
        <f>IF(OR($Q76="",$Q76=0),0,IF(AC$2&lt;10,VLOOKUP(TEXT($C76,"МММ"),'Расчет нагрузки'!$L$2:$Q$13,AC$2,0),$D76*AC$2))</f>
        <v>0</v>
      </c>
      <c r="AD76" s="8"/>
      <c r="AE76" s="69">
        <v>1</v>
      </c>
      <c r="AF76" s="69">
        <v>1</v>
      </c>
      <c r="AG76" s="8"/>
      <c r="AH76" s="13">
        <f t="shared" ref="AH76" si="481">E76</f>
        <v>0</v>
      </c>
      <c r="AI76" s="13">
        <f t="shared" ref="AI76" si="482">F76</f>
        <v>0</v>
      </c>
      <c r="AJ76" s="13">
        <f t="shared" ref="AJ76" si="483">G76</f>
        <v>0</v>
      </c>
      <c r="AK76" s="13">
        <f t="shared" ref="AK76" si="484">H76</f>
        <v>0</v>
      </c>
      <c r="AL76" s="13">
        <f t="shared" ref="AL76" si="485">I76</f>
        <v>0</v>
      </c>
      <c r="AM76" s="13">
        <f t="shared" ref="AM76" si="486">J76</f>
        <v>0</v>
      </c>
      <c r="AN76" s="13">
        <f t="shared" ref="AN76" si="487">K76</f>
        <v>0</v>
      </c>
      <c r="AO76" s="13">
        <f t="shared" ref="AO76" si="488">L76</f>
        <v>0</v>
      </c>
      <c r="AP76" s="13">
        <f t="shared" ref="AP76" si="489">E76</f>
        <v>0</v>
      </c>
      <c r="AQ76" s="13">
        <f t="shared" ref="AQ76" si="490">F76</f>
        <v>0</v>
      </c>
      <c r="AR76" s="13">
        <f t="shared" ref="AR76" si="491">G76</f>
        <v>0</v>
      </c>
      <c r="AS76" s="13">
        <f t="shared" ref="AS76" si="492">H76</f>
        <v>0</v>
      </c>
      <c r="AT76" s="13">
        <f t="shared" ref="AT76" si="493">I76</f>
        <v>0</v>
      </c>
      <c r="AU76" s="13">
        <f t="shared" ref="AU76" si="494">J76</f>
        <v>0</v>
      </c>
      <c r="AV76" s="13">
        <f t="shared" ref="AV76" si="495">K76</f>
        <v>0</v>
      </c>
      <c r="AW76" s="13">
        <f t="shared" ref="AW76" si="496">L76</f>
        <v>0</v>
      </c>
      <c r="AX76" s="4"/>
    </row>
    <row r="77" spans="1:50" outlineLevel="1">
      <c r="A77" s="8" t="str">
        <f>IF(C77=Форма!$B$7*1,"1 месяц",IF(C77&gt;Форма!$B$7,(LEFT(A76,SEARCH(" ",A76,1)-1)+1)&amp;" месяц",""))</f>
        <v/>
      </c>
      <c r="B77" s="32" t="str">
        <f>IF(SUM($E$6:$L77)=0,"-",IF(SUM($E77:$L77)&gt;0,IF(AND($C77&gt;=$B$1,$C77&lt;=$B$2)*1=1,$A$1,"факт"),"прогноз"))</f>
        <v>-</v>
      </c>
      <c r="C77" s="33">
        <v>43435</v>
      </c>
      <c r="D77" s="34">
        <f>VLOOKUP($C77,'F1'!$A:$B,2,0)</f>
        <v>21</v>
      </c>
      <c r="E77" s="14"/>
      <c r="F77" s="14"/>
      <c r="G77" s="14"/>
      <c r="H77" s="14"/>
      <c r="I77" s="14"/>
      <c r="J77" s="14"/>
      <c r="K77" s="14"/>
      <c r="L77" s="14"/>
      <c r="M77" s="187">
        <f t="shared" si="435"/>
        <v>0</v>
      </c>
      <c r="N77" s="15">
        <f t="shared" si="436"/>
        <v>0</v>
      </c>
      <c r="O77" s="15">
        <f t="shared" si="437"/>
        <v>0</v>
      </c>
      <c r="P77" s="15">
        <f t="shared" si="438"/>
        <v>0</v>
      </c>
      <c r="Q77" s="187">
        <f t="shared" si="439"/>
        <v>0</v>
      </c>
      <c r="R77" s="15">
        <f t="shared" si="440"/>
        <v>0</v>
      </c>
      <c r="S77" s="15">
        <f t="shared" si="441"/>
        <v>0</v>
      </c>
      <c r="T77" s="15">
        <f t="shared" si="442"/>
        <v>0</v>
      </c>
      <c r="U77" s="9">
        <f t="shared" si="443"/>
        <v>0</v>
      </c>
      <c r="V77" s="9">
        <f t="shared" si="444"/>
        <v>0</v>
      </c>
      <c r="W77" s="28">
        <f t="shared" si="445"/>
        <v>0</v>
      </c>
      <c r="X77" s="9">
        <f t="shared" si="446"/>
        <v>0</v>
      </c>
      <c r="Y77" s="9">
        <f t="shared" si="447"/>
        <v>0</v>
      </c>
      <c r="Z77" s="28">
        <f t="shared" si="448"/>
        <v>0</v>
      </c>
      <c r="AA77" s="8"/>
      <c r="AB77" s="154">
        <f>IF(OR($M77="",$M77=0),0,IF(AB$2&lt;10,VLOOKUP(TEXT($C77,"МММ"),'Расчет нагрузки'!$L$2:$Q$13,AB$2,0),$D77*AB$2))</f>
        <v>0</v>
      </c>
      <c r="AC77" s="154">
        <f>IF(OR($Q77="",$Q77=0),0,IF(AC$2&lt;10,VLOOKUP(TEXT($C77,"МММ"),'Расчет нагрузки'!$L$2:$Q$13,AC$2,0),$D77*AC$2))</f>
        <v>0</v>
      </c>
      <c r="AD77" s="8"/>
      <c r="AE77" s="69">
        <v>1</v>
      </c>
      <c r="AF77" s="69">
        <v>1</v>
      </c>
      <c r="AG77" s="8"/>
      <c r="AH77" s="13">
        <f t="shared" ref="AH77" si="497">E77</f>
        <v>0</v>
      </c>
      <c r="AI77" s="13">
        <f t="shared" ref="AI77" si="498">F77</f>
        <v>0</v>
      </c>
      <c r="AJ77" s="13">
        <f t="shared" ref="AJ77" si="499">G77</f>
        <v>0</v>
      </c>
      <c r="AK77" s="13">
        <f t="shared" ref="AK77" si="500">H77</f>
        <v>0</v>
      </c>
      <c r="AL77" s="13">
        <f t="shared" ref="AL77" si="501">I77</f>
        <v>0</v>
      </c>
      <c r="AM77" s="13">
        <f t="shared" ref="AM77" si="502">J77</f>
        <v>0</v>
      </c>
      <c r="AN77" s="13">
        <f t="shared" ref="AN77" si="503">K77</f>
        <v>0</v>
      </c>
      <c r="AO77" s="13">
        <f t="shared" ref="AO77" si="504">L77</f>
        <v>0</v>
      </c>
      <c r="AP77" s="13">
        <f t="shared" ref="AP77" si="505">E77</f>
        <v>0</v>
      </c>
      <c r="AQ77" s="13">
        <f t="shared" ref="AQ77" si="506">F77</f>
        <v>0</v>
      </c>
      <c r="AR77" s="13">
        <f t="shared" ref="AR77" si="507">G77</f>
        <v>0</v>
      </c>
      <c r="AS77" s="13">
        <f t="shared" ref="AS77" si="508">H77</f>
        <v>0</v>
      </c>
      <c r="AT77" s="13">
        <f t="shared" ref="AT77" si="509">I77</f>
        <v>0</v>
      </c>
      <c r="AU77" s="13">
        <f t="shared" ref="AU77" si="510">J77</f>
        <v>0</v>
      </c>
      <c r="AV77" s="13">
        <f t="shared" ref="AV77" si="511">K77</f>
        <v>0</v>
      </c>
      <c r="AW77" s="13">
        <f t="shared" ref="AW77" si="512">L77</f>
        <v>0</v>
      </c>
      <c r="AX77" s="4"/>
    </row>
    <row r="78" spans="1:50" outlineLevel="1">
      <c r="A78" s="8" t="str">
        <f>IF(C78=Форма!$B$7*1,"1 месяц",IF(C78&gt;Форма!$B$7,(LEFT(A77,SEARCH(" ",A77,1)-1)+1)&amp;" месяц",""))</f>
        <v/>
      </c>
      <c r="B78" s="32" t="str">
        <f>IF(SUM($E$6:$L78)=0,"-",IF(SUM($E78:$L78)&gt;0,IF(AND($C78&gt;=$B$1,$C78&lt;=$B$2)*1=1,$A$1,"факт"),"прогноз"))</f>
        <v>-</v>
      </c>
      <c r="C78" s="33">
        <v>43466</v>
      </c>
      <c r="D78" s="34">
        <f>VLOOKUP($C78,'F1'!$A:$B,2,0)</f>
        <v>17</v>
      </c>
      <c r="E78" s="14"/>
      <c r="F78" s="14"/>
      <c r="G78" s="14"/>
      <c r="H78" s="14"/>
      <c r="I78" s="14"/>
      <c r="J78" s="14"/>
      <c r="K78" s="14"/>
      <c r="L78" s="14"/>
      <c r="M78" s="187">
        <f t="shared" si="435"/>
        <v>0</v>
      </c>
      <c r="N78" s="15">
        <f t="shared" si="436"/>
        <v>0</v>
      </c>
      <c r="O78" s="15">
        <f t="shared" si="437"/>
        <v>0</v>
      </c>
      <c r="P78" s="15">
        <f t="shared" si="438"/>
        <v>0</v>
      </c>
      <c r="Q78" s="187">
        <f t="shared" si="439"/>
        <v>0</v>
      </c>
      <c r="R78" s="15">
        <f t="shared" si="440"/>
        <v>0</v>
      </c>
      <c r="S78" s="15">
        <f t="shared" si="441"/>
        <v>0</v>
      </c>
      <c r="T78" s="15">
        <f t="shared" si="442"/>
        <v>0</v>
      </c>
      <c r="U78" s="9">
        <f t="shared" si="443"/>
        <v>0</v>
      </c>
      <c r="V78" s="9">
        <f t="shared" si="444"/>
        <v>0</v>
      </c>
      <c r="W78" s="28">
        <f t="shared" si="445"/>
        <v>0</v>
      </c>
      <c r="X78" s="9">
        <f t="shared" si="446"/>
        <v>0</v>
      </c>
      <c r="Y78" s="9">
        <f t="shared" si="447"/>
        <v>0</v>
      </c>
      <c r="Z78" s="28">
        <f t="shared" si="448"/>
        <v>0</v>
      </c>
      <c r="AA78" s="8"/>
      <c r="AB78" s="154">
        <f>IF(OR($M78="",$M78=0),0,IF(AB$2&lt;10,VLOOKUP(TEXT($C78,"МММ"),'Расчет нагрузки'!$L$2:$Q$13,AB$2,0),$D78*AB$2))</f>
        <v>0</v>
      </c>
      <c r="AC78" s="154">
        <f>IF(OR($Q78="",$Q78=0),0,IF(AC$2&lt;10,VLOOKUP(TEXT($C78,"МММ"),'Расчет нагрузки'!$L$2:$Q$13,AC$2,0),$D78*AC$2))</f>
        <v>0</v>
      </c>
      <c r="AD78" s="8"/>
      <c r="AE78" s="69">
        <v>1</v>
      </c>
      <c r="AF78" s="69">
        <v>1</v>
      </c>
      <c r="AG78" s="8"/>
      <c r="AH78" s="13">
        <f t="shared" ref="AH78:AH79" si="513">E78</f>
        <v>0</v>
      </c>
      <c r="AI78" s="13">
        <f t="shared" ref="AI78:AI79" si="514">F78</f>
        <v>0</v>
      </c>
      <c r="AJ78" s="13">
        <f t="shared" ref="AJ78:AJ79" si="515">G78</f>
        <v>0</v>
      </c>
      <c r="AK78" s="13">
        <f t="shared" ref="AK78:AK79" si="516">H78</f>
        <v>0</v>
      </c>
      <c r="AL78" s="13">
        <f t="shared" ref="AL78:AL79" si="517">I78</f>
        <v>0</v>
      </c>
      <c r="AM78" s="13">
        <f t="shared" ref="AM78:AM79" si="518">J78</f>
        <v>0</v>
      </c>
      <c r="AN78" s="13">
        <f t="shared" ref="AN78:AN79" si="519">K78</f>
        <v>0</v>
      </c>
      <c r="AO78" s="13">
        <f t="shared" ref="AO78:AO79" si="520">L78</f>
        <v>0</v>
      </c>
      <c r="AP78" s="13">
        <f t="shared" ref="AP78:AP79" si="521">E78</f>
        <v>0</v>
      </c>
      <c r="AQ78" s="13">
        <f t="shared" ref="AQ78:AQ79" si="522">F78</f>
        <v>0</v>
      </c>
      <c r="AR78" s="13">
        <f t="shared" ref="AR78:AR79" si="523">G78</f>
        <v>0</v>
      </c>
      <c r="AS78" s="13">
        <f t="shared" ref="AS78:AS79" si="524">H78</f>
        <v>0</v>
      </c>
      <c r="AT78" s="13">
        <f t="shared" ref="AT78:AT79" si="525">I78</f>
        <v>0</v>
      </c>
      <c r="AU78" s="13">
        <f t="shared" ref="AU78:AU79" si="526">J78</f>
        <v>0</v>
      </c>
      <c r="AV78" s="13">
        <f t="shared" ref="AV78:AV79" si="527">K78</f>
        <v>0</v>
      </c>
      <c r="AW78" s="13">
        <f t="shared" ref="AW78:AW79" si="528">L78</f>
        <v>0</v>
      </c>
      <c r="AX78" s="4"/>
    </row>
    <row r="79" spans="1:50" outlineLevel="1">
      <c r="A79" s="8" t="str">
        <f>IF(C79=Форма!$B$7*1,"1 месяц",IF(C79&gt;Форма!$B$7,(LEFT(A78,SEARCH(" ",A78,1)-1)+1)&amp;" месяц",""))</f>
        <v/>
      </c>
      <c r="B79" s="32" t="str">
        <f>IF(SUM($E$6:$L79)=0,"-",IF(SUM($E79:$L79)&gt;0,IF(AND($C79&gt;=$B$1,$C79&lt;=$B$2)*1=1,$A$1,"факт"),"прогноз"))</f>
        <v>-</v>
      </c>
      <c r="C79" s="33">
        <v>43497</v>
      </c>
      <c r="D79" s="34">
        <f>VLOOKUP($C79,'F1'!$A:$B,2,0)</f>
        <v>20</v>
      </c>
      <c r="E79" s="14"/>
      <c r="F79" s="14"/>
      <c r="G79" s="14"/>
      <c r="H79" s="14"/>
      <c r="I79" s="14"/>
      <c r="J79" s="14"/>
      <c r="K79" s="14"/>
      <c r="L79" s="14"/>
      <c r="M79" s="187">
        <f t="shared" si="435"/>
        <v>0</v>
      </c>
      <c r="N79" s="15">
        <f t="shared" si="436"/>
        <v>0</v>
      </c>
      <c r="O79" s="15">
        <f t="shared" si="437"/>
        <v>0</v>
      </c>
      <c r="P79" s="15">
        <f t="shared" si="438"/>
        <v>0</v>
      </c>
      <c r="Q79" s="187">
        <f t="shared" si="439"/>
        <v>0</v>
      </c>
      <c r="R79" s="15">
        <f t="shared" si="440"/>
        <v>0</v>
      </c>
      <c r="S79" s="15">
        <f t="shared" si="441"/>
        <v>0</v>
      </c>
      <c r="T79" s="15">
        <f t="shared" si="442"/>
        <v>0</v>
      </c>
      <c r="U79" s="9">
        <f t="shared" si="443"/>
        <v>0</v>
      </c>
      <c r="V79" s="9">
        <f t="shared" si="444"/>
        <v>0</v>
      </c>
      <c r="W79" s="28">
        <f t="shared" si="445"/>
        <v>0</v>
      </c>
      <c r="X79" s="9">
        <f t="shared" si="446"/>
        <v>0</v>
      </c>
      <c r="Y79" s="9">
        <f t="shared" si="447"/>
        <v>0</v>
      </c>
      <c r="Z79" s="28">
        <f t="shared" si="448"/>
        <v>0</v>
      </c>
      <c r="AA79" s="8"/>
      <c r="AB79" s="154">
        <f>IF(OR($M79="",$M79=0),0,IF(AB$2&lt;10,VLOOKUP(TEXT($C79,"МММ"),'Расчет нагрузки'!$L$2:$Q$13,AB$2,0),$D79*AB$2))</f>
        <v>0</v>
      </c>
      <c r="AC79" s="154">
        <f>IF(OR($Q79="",$Q79=0),0,IF(AC$2&lt;10,VLOOKUP(TEXT($C79,"МММ"),'Расчет нагрузки'!$L$2:$Q$13,AC$2,0),$D79*AC$2))</f>
        <v>0</v>
      </c>
      <c r="AD79" s="8"/>
      <c r="AE79" s="69">
        <v>1</v>
      </c>
      <c r="AF79" s="69">
        <v>1</v>
      </c>
      <c r="AG79" s="8"/>
      <c r="AH79" s="13">
        <f t="shared" si="513"/>
        <v>0</v>
      </c>
      <c r="AI79" s="13">
        <f t="shared" si="514"/>
        <v>0</v>
      </c>
      <c r="AJ79" s="13">
        <f t="shared" si="515"/>
        <v>0</v>
      </c>
      <c r="AK79" s="13">
        <f t="shared" si="516"/>
        <v>0</v>
      </c>
      <c r="AL79" s="13">
        <f t="shared" si="517"/>
        <v>0</v>
      </c>
      <c r="AM79" s="13">
        <f t="shared" si="518"/>
        <v>0</v>
      </c>
      <c r="AN79" s="13">
        <f t="shared" si="519"/>
        <v>0</v>
      </c>
      <c r="AO79" s="13">
        <f t="shared" si="520"/>
        <v>0</v>
      </c>
      <c r="AP79" s="13">
        <f t="shared" si="521"/>
        <v>0</v>
      </c>
      <c r="AQ79" s="13">
        <f t="shared" si="522"/>
        <v>0</v>
      </c>
      <c r="AR79" s="13">
        <f t="shared" si="523"/>
        <v>0</v>
      </c>
      <c r="AS79" s="13">
        <f t="shared" si="524"/>
        <v>0</v>
      </c>
      <c r="AT79" s="13">
        <f t="shared" si="525"/>
        <v>0</v>
      </c>
      <c r="AU79" s="13">
        <f t="shared" si="526"/>
        <v>0</v>
      </c>
      <c r="AV79" s="13">
        <f t="shared" si="527"/>
        <v>0</v>
      </c>
      <c r="AW79" s="13">
        <f t="shared" si="528"/>
        <v>0</v>
      </c>
      <c r="AX79" s="4"/>
    </row>
    <row r="80" spans="1:50" outlineLevel="1">
      <c r="A80" s="8" t="str">
        <f>IF(C80=Форма!$B$7*1,"1 месяц",IF(C80&gt;Форма!$B$7,(LEFT(A79,SEARCH(" ",A79,1)-1)+1)&amp;" месяц",""))</f>
        <v/>
      </c>
      <c r="B80" s="32" t="str">
        <f>IF(SUM($E$6:$L80)=0,"-",IF(SUM($E80:$L80)&gt;0,IF(AND($C80&gt;=$B$1,$C80&lt;=$B$2)*1=1,$A$1,"факт"),"прогноз"))</f>
        <v>-</v>
      </c>
      <c r="C80" s="33">
        <v>43525</v>
      </c>
      <c r="D80" s="34">
        <f>VLOOKUP($C80,'F1'!$A:$B,2,0)</f>
        <v>20</v>
      </c>
      <c r="E80" s="14"/>
      <c r="F80" s="14"/>
      <c r="G80" s="14"/>
      <c r="H80" s="14"/>
      <c r="I80" s="14"/>
      <c r="J80" s="14"/>
      <c r="K80" s="14"/>
      <c r="L80" s="14"/>
      <c r="M80" s="187">
        <f t="shared" ref="M80:M89" si="529">E80/$D80</f>
        <v>0</v>
      </c>
      <c r="N80" s="15">
        <f t="shared" ref="N80:N89" si="530">F80/$D80</f>
        <v>0</v>
      </c>
      <c r="O80" s="15">
        <f t="shared" ref="O80:O89" si="531">G80/$D80</f>
        <v>0</v>
      </c>
      <c r="P80" s="15">
        <f t="shared" ref="P80:P89" si="532">H80/$D80</f>
        <v>0</v>
      </c>
      <c r="Q80" s="187">
        <f t="shared" ref="Q80:Q89" si="533">I80/$D80</f>
        <v>0</v>
      </c>
      <c r="R80" s="15">
        <f t="shared" ref="R80:R89" si="534">J80/$D80</f>
        <v>0</v>
      </c>
      <c r="S80" s="15">
        <f t="shared" ref="S80:S89" si="535">K80/$D80</f>
        <v>0</v>
      </c>
      <c r="T80" s="15">
        <f t="shared" ref="T80:T89" si="536">L80/$D80</f>
        <v>0</v>
      </c>
      <c r="U80" s="9">
        <f t="shared" ref="U80:U89" si="537">IFERROR(N80/M80,)</f>
        <v>0</v>
      </c>
      <c r="V80" s="9">
        <f t="shared" ref="V80:V89" si="538">IFERROR(O80/M80,)</f>
        <v>0</v>
      </c>
      <c r="W80" s="28">
        <f t="shared" ref="W80:W89" si="539">IFERROR(P80/M80,)</f>
        <v>0</v>
      </c>
      <c r="X80" s="9">
        <f t="shared" ref="X80:X89" si="540">IFERROR(R80/Q80,)</f>
        <v>0</v>
      </c>
      <c r="Y80" s="9">
        <f t="shared" ref="Y80:Y89" si="541">IFERROR(S80/Q80,)</f>
        <v>0</v>
      </c>
      <c r="Z80" s="28">
        <f t="shared" ref="Z80:Z89" si="542">IFERROR(T80/Q80,)</f>
        <v>0</v>
      </c>
      <c r="AA80" s="8"/>
      <c r="AB80" s="154">
        <f>IF(OR($M80="",$M80=0),0,IF(AB$2&lt;10,VLOOKUP(TEXT($C80,"МММ"),'Расчет нагрузки'!$L$2:$Q$13,AB$2,0),$D80*AB$2))</f>
        <v>0</v>
      </c>
      <c r="AC80" s="154">
        <f>IF(OR($Q80="",$Q80=0),0,IF(AC$2&lt;10,VLOOKUP(TEXT($C80,"МММ"),'Расчет нагрузки'!$L$2:$Q$13,AC$2,0),$D80*AC$2))</f>
        <v>0</v>
      </c>
      <c r="AD80" s="8"/>
      <c r="AE80" s="69">
        <v>1</v>
      </c>
      <c r="AF80" s="69">
        <v>1</v>
      </c>
      <c r="AG80" s="8"/>
      <c r="AH80" s="13">
        <f t="shared" ref="AH80" si="543">E80</f>
        <v>0</v>
      </c>
      <c r="AI80" s="13">
        <f t="shared" ref="AI80" si="544">F80</f>
        <v>0</v>
      </c>
      <c r="AJ80" s="13">
        <f t="shared" ref="AJ80" si="545">G80</f>
        <v>0</v>
      </c>
      <c r="AK80" s="13">
        <f t="shared" ref="AK80" si="546">H80</f>
        <v>0</v>
      </c>
      <c r="AL80" s="13">
        <f t="shared" ref="AL80" si="547">I80</f>
        <v>0</v>
      </c>
      <c r="AM80" s="13">
        <f t="shared" ref="AM80" si="548">J80</f>
        <v>0</v>
      </c>
      <c r="AN80" s="13">
        <f t="shared" ref="AN80" si="549">K80</f>
        <v>0</v>
      </c>
      <c r="AO80" s="13">
        <f t="shared" ref="AO80" si="550">L80</f>
        <v>0</v>
      </c>
      <c r="AP80" s="13">
        <f t="shared" ref="AP80" si="551">E80</f>
        <v>0</v>
      </c>
      <c r="AQ80" s="13">
        <f t="shared" ref="AQ80" si="552">F80</f>
        <v>0</v>
      </c>
      <c r="AR80" s="13">
        <f t="shared" ref="AR80" si="553">G80</f>
        <v>0</v>
      </c>
      <c r="AS80" s="13">
        <f t="shared" ref="AS80" si="554">H80</f>
        <v>0</v>
      </c>
      <c r="AT80" s="13">
        <f t="shared" ref="AT80" si="555">I80</f>
        <v>0</v>
      </c>
      <c r="AU80" s="13">
        <f t="shared" ref="AU80" si="556">J80</f>
        <v>0</v>
      </c>
      <c r="AV80" s="13">
        <f t="shared" ref="AV80" si="557">K80</f>
        <v>0</v>
      </c>
      <c r="AW80" s="13">
        <f t="shared" ref="AW80" si="558">L80</f>
        <v>0</v>
      </c>
      <c r="AX80" s="4"/>
    </row>
    <row r="81" spans="1:50" outlineLevel="1">
      <c r="A81" s="8" t="str">
        <f>IF(C81=Форма!$B$7*1,"1 месяц",IF(C81&gt;Форма!$B$7,(LEFT(A80,SEARCH(" ",A80,1)-1)+1)&amp;" месяц",""))</f>
        <v/>
      </c>
      <c r="B81" s="32" t="str">
        <f>IF(SUM($E$6:$L81)=0,"-",IF(SUM($E81:$L81)&gt;0,IF(AND($C81&gt;=$B$1,$C81&lt;=$B$2)*1=1,$A$1,"факт"),"прогноз"))</f>
        <v>-</v>
      </c>
      <c r="C81" s="33">
        <v>43556</v>
      </c>
      <c r="D81" s="34">
        <f>VLOOKUP($C81,'F1'!$A:$B,2,0)</f>
        <v>22</v>
      </c>
      <c r="E81" s="14"/>
      <c r="F81" s="14"/>
      <c r="G81" s="14"/>
      <c r="H81" s="14"/>
      <c r="I81" s="14"/>
      <c r="J81" s="14"/>
      <c r="K81" s="14"/>
      <c r="L81" s="14"/>
      <c r="M81" s="187">
        <f t="shared" si="529"/>
        <v>0</v>
      </c>
      <c r="N81" s="15">
        <f t="shared" si="530"/>
        <v>0</v>
      </c>
      <c r="O81" s="15">
        <f t="shared" si="531"/>
        <v>0</v>
      </c>
      <c r="P81" s="15">
        <f t="shared" si="532"/>
        <v>0</v>
      </c>
      <c r="Q81" s="187">
        <f t="shared" si="533"/>
        <v>0</v>
      </c>
      <c r="R81" s="15">
        <f t="shared" si="534"/>
        <v>0</v>
      </c>
      <c r="S81" s="15">
        <f t="shared" si="535"/>
        <v>0</v>
      </c>
      <c r="T81" s="15">
        <f t="shared" si="536"/>
        <v>0</v>
      </c>
      <c r="U81" s="9">
        <f t="shared" si="537"/>
        <v>0</v>
      </c>
      <c r="V81" s="9">
        <f t="shared" si="538"/>
        <v>0</v>
      </c>
      <c r="W81" s="28">
        <f t="shared" si="539"/>
        <v>0</v>
      </c>
      <c r="X81" s="9">
        <f t="shared" si="540"/>
        <v>0</v>
      </c>
      <c r="Y81" s="9">
        <f t="shared" si="541"/>
        <v>0</v>
      </c>
      <c r="Z81" s="28">
        <f t="shared" si="542"/>
        <v>0</v>
      </c>
      <c r="AA81" s="8"/>
      <c r="AB81" s="154">
        <f>IF(OR($M81="",$M81=0),0,IF(AB$2&lt;10,VLOOKUP(TEXT($C81,"МММ"),'Расчет нагрузки'!$L$2:$Q$13,AB$2,0),$D81*AB$2))</f>
        <v>0</v>
      </c>
      <c r="AC81" s="154">
        <f>IF(OR($Q81="",$Q81=0),0,IF(AC$2&lt;10,VLOOKUP(TEXT($C81,"МММ"),'Расчет нагрузки'!$L$2:$Q$13,AC$2,0),$D81*AC$2))</f>
        <v>0</v>
      </c>
      <c r="AD81" s="8"/>
      <c r="AE81" s="69">
        <v>1</v>
      </c>
      <c r="AF81" s="69">
        <v>1</v>
      </c>
      <c r="AG81" s="8"/>
      <c r="AH81" s="13">
        <f t="shared" ref="AH81:AH82" si="559">E81</f>
        <v>0</v>
      </c>
      <c r="AI81" s="13">
        <f t="shared" ref="AI81:AI82" si="560">F81</f>
        <v>0</v>
      </c>
      <c r="AJ81" s="13">
        <f t="shared" ref="AJ81:AJ82" si="561">G81</f>
        <v>0</v>
      </c>
      <c r="AK81" s="13">
        <f t="shared" ref="AK81:AK82" si="562">H81</f>
        <v>0</v>
      </c>
      <c r="AL81" s="13">
        <f t="shared" ref="AL81:AL82" si="563">I81</f>
        <v>0</v>
      </c>
      <c r="AM81" s="13">
        <f t="shared" ref="AM81:AM82" si="564">J81</f>
        <v>0</v>
      </c>
      <c r="AN81" s="13">
        <f t="shared" ref="AN81:AN82" si="565">K81</f>
        <v>0</v>
      </c>
      <c r="AO81" s="13">
        <f t="shared" ref="AO81:AO82" si="566">L81</f>
        <v>0</v>
      </c>
      <c r="AP81" s="13">
        <f t="shared" ref="AP81:AP82" si="567">E81</f>
        <v>0</v>
      </c>
      <c r="AQ81" s="13">
        <f t="shared" ref="AQ81:AQ82" si="568">F81</f>
        <v>0</v>
      </c>
      <c r="AR81" s="13">
        <f t="shared" ref="AR81:AR82" si="569">G81</f>
        <v>0</v>
      </c>
      <c r="AS81" s="13">
        <f t="shared" ref="AS81:AS82" si="570">H81</f>
        <v>0</v>
      </c>
      <c r="AT81" s="13">
        <f t="shared" ref="AT81:AT82" si="571">I81</f>
        <v>0</v>
      </c>
      <c r="AU81" s="13">
        <f t="shared" ref="AU81:AU82" si="572">J81</f>
        <v>0</v>
      </c>
      <c r="AV81" s="13">
        <f t="shared" ref="AV81:AV82" si="573">K81</f>
        <v>0</v>
      </c>
      <c r="AW81" s="13">
        <f t="shared" ref="AW81:AW82" si="574">L81</f>
        <v>0</v>
      </c>
      <c r="AX81" s="4"/>
    </row>
    <row r="82" spans="1:50" outlineLevel="1">
      <c r="A82" s="8" t="str">
        <f>IF(C82=Форма!$B$7*1,"1 месяц",IF(C82&gt;Форма!$B$7,(LEFT(A81,SEARCH(" ",A81,1)-1)+1)&amp;" месяц",""))</f>
        <v/>
      </c>
      <c r="B82" s="32" t="str">
        <f>IF(SUM($E$6:$L82)=0,"-",IF(SUM($E82:$L82)&gt;0,IF(AND($C82&gt;=$B$1,$C82&lt;=$B$2)*1=1,$A$1,"факт"),"прогноз"))</f>
        <v>-</v>
      </c>
      <c r="C82" s="33">
        <v>43586</v>
      </c>
      <c r="D82" s="34">
        <f>VLOOKUP($C82,'F1'!$A:$B,2,0)</f>
        <v>18</v>
      </c>
      <c r="E82" s="14"/>
      <c r="F82" s="14"/>
      <c r="G82" s="14"/>
      <c r="H82" s="14"/>
      <c r="I82" s="14"/>
      <c r="J82" s="14"/>
      <c r="K82" s="14"/>
      <c r="L82" s="14"/>
      <c r="M82" s="187">
        <f t="shared" si="529"/>
        <v>0</v>
      </c>
      <c r="N82" s="15">
        <f t="shared" si="530"/>
        <v>0</v>
      </c>
      <c r="O82" s="15">
        <f t="shared" si="531"/>
        <v>0</v>
      </c>
      <c r="P82" s="15">
        <f t="shared" si="532"/>
        <v>0</v>
      </c>
      <c r="Q82" s="187">
        <f t="shared" si="533"/>
        <v>0</v>
      </c>
      <c r="R82" s="15">
        <f t="shared" si="534"/>
        <v>0</v>
      </c>
      <c r="S82" s="15">
        <f t="shared" si="535"/>
        <v>0</v>
      </c>
      <c r="T82" s="15">
        <f t="shared" si="536"/>
        <v>0</v>
      </c>
      <c r="U82" s="9">
        <f t="shared" si="537"/>
        <v>0</v>
      </c>
      <c r="V82" s="9">
        <f t="shared" si="538"/>
        <v>0</v>
      </c>
      <c r="W82" s="28">
        <f t="shared" si="539"/>
        <v>0</v>
      </c>
      <c r="X82" s="9">
        <f t="shared" si="540"/>
        <v>0</v>
      </c>
      <c r="Y82" s="9">
        <f t="shared" si="541"/>
        <v>0</v>
      </c>
      <c r="Z82" s="28">
        <f t="shared" si="542"/>
        <v>0</v>
      </c>
      <c r="AA82" s="8"/>
      <c r="AB82" s="154">
        <f>IF(OR($M82="",$M82=0),0,IF(AB$2&lt;10,VLOOKUP(TEXT($C82,"МММ"),'Расчет нагрузки'!$L$2:$Q$13,AB$2,0),$D82*AB$2))</f>
        <v>0</v>
      </c>
      <c r="AC82" s="154">
        <f>IF(OR($Q82="",$Q82=0),0,IF(AC$2&lt;10,VLOOKUP(TEXT($C82,"МММ"),'Расчет нагрузки'!$L$2:$Q$13,AC$2,0),$D82*AC$2))</f>
        <v>0</v>
      </c>
      <c r="AD82" s="8"/>
      <c r="AE82" s="69">
        <v>1</v>
      </c>
      <c r="AF82" s="69">
        <v>1</v>
      </c>
      <c r="AG82" s="8"/>
      <c r="AH82" s="13">
        <f t="shared" si="559"/>
        <v>0</v>
      </c>
      <c r="AI82" s="13">
        <f t="shared" si="560"/>
        <v>0</v>
      </c>
      <c r="AJ82" s="13">
        <f t="shared" si="561"/>
        <v>0</v>
      </c>
      <c r="AK82" s="13">
        <f t="shared" si="562"/>
        <v>0</v>
      </c>
      <c r="AL82" s="13">
        <f t="shared" si="563"/>
        <v>0</v>
      </c>
      <c r="AM82" s="13">
        <f t="shared" si="564"/>
        <v>0</v>
      </c>
      <c r="AN82" s="13">
        <f t="shared" si="565"/>
        <v>0</v>
      </c>
      <c r="AO82" s="13">
        <f t="shared" si="566"/>
        <v>0</v>
      </c>
      <c r="AP82" s="13">
        <f t="shared" si="567"/>
        <v>0</v>
      </c>
      <c r="AQ82" s="13">
        <f t="shared" si="568"/>
        <v>0</v>
      </c>
      <c r="AR82" s="13">
        <f t="shared" si="569"/>
        <v>0</v>
      </c>
      <c r="AS82" s="13">
        <f t="shared" si="570"/>
        <v>0</v>
      </c>
      <c r="AT82" s="13">
        <f t="shared" si="571"/>
        <v>0</v>
      </c>
      <c r="AU82" s="13">
        <f t="shared" si="572"/>
        <v>0</v>
      </c>
      <c r="AV82" s="13">
        <f t="shared" si="573"/>
        <v>0</v>
      </c>
      <c r="AW82" s="13">
        <f t="shared" si="574"/>
        <v>0</v>
      </c>
      <c r="AX82" s="4"/>
    </row>
    <row r="83" spans="1:50" outlineLevel="1">
      <c r="A83" s="8" t="str">
        <f>IF(C83=Форма!$B$7*1,"1 месяц",IF(C83&gt;Форма!$B$7,(LEFT(A82,SEARCH(" ",A82,1)-1)+1)&amp;" месяц",""))</f>
        <v/>
      </c>
      <c r="B83" s="32" t="str">
        <f>IF(SUM($E$6:$L83)=0,"-",IF(SUM($E83:$L83)&gt;0,IF(AND($C83&gt;=$B$1,$C83&lt;=$B$2)*1=1,$A$1,"факт"),"прогноз"))</f>
        <v>-</v>
      </c>
      <c r="C83" s="33">
        <v>43617</v>
      </c>
      <c r="D83" s="34">
        <f>VLOOKUP($C83,'F1'!$A:$B,2,0)</f>
        <v>19</v>
      </c>
      <c r="E83" s="14"/>
      <c r="F83" s="14"/>
      <c r="G83" s="14"/>
      <c r="H83" s="14"/>
      <c r="I83" s="14"/>
      <c r="J83" s="14"/>
      <c r="K83" s="14"/>
      <c r="L83" s="14"/>
      <c r="M83" s="187">
        <f t="shared" si="529"/>
        <v>0</v>
      </c>
      <c r="N83" s="15">
        <f t="shared" si="530"/>
        <v>0</v>
      </c>
      <c r="O83" s="15">
        <f t="shared" si="531"/>
        <v>0</v>
      </c>
      <c r="P83" s="15">
        <f t="shared" si="532"/>
        <v>0</v>
      </c>
      <c r="Q83" s="187">
        <f t="shared" si="533"/>
        <v>0</v>
      </c>
      <c r="R83" s="15">
        <f t="shared" si="534"/>
        <v>0</v>
      </c>
      <c r="S83" s="15">
        <f t="shared" si="535"/>
        <v>0</v>
      </c>
      <c r="T83" s="15">
        <f t="shared" si="536"/>
        <v>0</v>
      </c>
      <c r="U83" s="9">
        <f t="shared" si="537"/>
        <v>0</v>
      </c>
      <c r="V83" s="9">
        <f t="shared" si="538"/>
        <v>0</v>
      </c>
      <c r="W83" s="28">
        <f t="shared" si="539"/>
        <v>0</v>
      </c>
      <c r="X83" s="9">
        <f t="shared" si="540"/>
        <v>0</v>
      </c>
      <c r="Y83" s="9">
        <f t="shared" si="541"/>
        <v>0</v>
      </c>
      <c r="Z83" s="28">
        <f t="shared" si="542"/>
        <v>0</v>
      </c>
      <c r="AA83" s="8"/>
      <c r="AB83" s="154">
        <f>IF(OR($M83="",$M83=0),0,IF(AB$2&lt;10,VLOOKUP(TEXT($C83,"МММ"),'Расчет нагрузки'!$L$2:$Q$13,AB$2,0),$D83*AB$2))</f>
        <v>0</v>
      </c>
      <c r="AC83" s="154">
        <f>IF(OR($Q83="",$Q83=0),0,IF(AC$2&lt;10,VLOOKUP(TEXT($C83,"МММ"),'Расчет нагрузки'!$L$2:$Q$13,AC$2,0),$D83*AC$2))</f>
        <v>0</v>
      </c>
      <c r="AD83" s="8"/>
      <c r="AE83" s="69">
        <v>1</v>
      </c>
      <c r="AF83" s="69">
        <v>1</v>
      </c>
      <c r="AG83" s="8"/>
      <c r="AH83" s="13">
        <f t="shared" ref="AH83:AH87" si="575">E83</f>
        <v>0</v>
      </c>
      <c r="AI83" s="13">
        <f t="shared" ref="AI83:AI87" si="576">F83</f>
        <v>0</v>
      </c>
      <c r="AJ83" s="13">
        <f t="shared" ref="AJ83:AJ87" si="577">G83</f>
        <v>0</v>
      </c>
      <c r="AK83" s="13">
        <f t="shared" ref="AK83:AK87" si="578">H83</f>
        <v>0</v>
      </c>
      <c r="AL83" s="13">
        <f t="shared" ref="AL83:AL87" si="579">I83</f>
        <v>0</v>
      </c>
      <c r="AM83" s="13">
        <f t="shared" ref="AM83:AM87" si="580">J83</f>
        <v>0</v>
      </c>
      <c r="AN83" s="13">
        <f t="shared" ref="AN83:AN87" si="581">K83</f>
        <v>0</v>
      </c>
      <c r="AO83" s="13">
        <f t="shared" ref="AO83:AO87" si="582">L83</f>
        <v>0</v>
      </c>
      <c r="AP83" s="13">
        <f t="shared" ref="AP83:AP87" si="583">E83</f>
        <v>0</v>
      </c>
      <c r="AQ83" s="13">
        <f t="shared" ref="AQ83:AQ87" si="584">F83</f>
        <v>0</v>
      </c>
      <c r="AR83" s="13">
        <f t="shared" ref="AR83:AR87" si="585">G83</f>
        <v>0</v>
      </c>
      <c r="AS83" s="13">
        <f t="shared" ref="AS83:AS87" si="586">H83</f>
        <v>0</v>
      </c>
      <c r="AT83" s="13">
        <f t="shared" ref="AT83:AT87" si="587">I83</f>
        <v>0</v>
      </c>
      <c r="AU83" s="13">
        <f t="shared" ref="AU83:AU87" si="588">J83</f>
        <v>0</v>
      </c>
      <c r="AV83" s="13">
        <f t="shared" ref="AV83:AV87" si="589">K83</f>
        <v>0</v>
      </c>
      <c r="AW83" s="13">
        <f t="shared" ref="AW83:AW87" si="590">L83</f>
        <v>0</v>
      </c>
      <c r="AX83" s="4"/>
    </row>
    <row r="84" spans="1:50" outlineLevel="1">
      <c r="A84" s="8" t="str">
        <f>IF(C84=Форма!$B$7*1,"1 месяц",IF(C84&gt;Форма!$B$7,(LEFT(A83,SEARCH(" ",A83,1)-1)+1)&amp;" месяц",""))</f>
        <v/>
      </c>
      <c r="B84" s="32" t="str">
        <f>IF(SUM($E$6:$L84)=0,"-",IF(SUM($E84:$L84)&gt;0,IF(AND($C84&gt;=$B$1,$C84&lt;=$B$2)*1=1,$A$1,"факт"),"прогноз"))</f>
        <v>-</v>
      </c>
      <c r="C84" s="33">
        <v>43647</v>
      </c>
      <c r="D84" s="34">
        <f>VLOOKUP($C84,'F1'!$A:$B,2,0)</f>
        <v>23</v>
      </c>
      <c r="E84" s="14"/>
      <c r="F84" s="14"/>
      <c r="G84" s="14"/>
      <c r="H84" s="14"/>
      <c r="I84" s="14"/>
      <c r="J84" s="14"/>
      <c r="K84" s="14"/>
      <c r="L84" s="14"/>
      <c r="M84" s="187">
        <f t="shared" si="529"/>
        <v>0</v>
      </c>
      <c r="N84" s="15">
        <f t="shared" si="530"/>
        <v>0</v>
      </c>
      <c r="O84" s="15">
        <f t="shared" si="531"/>
        <v>0</v>
      </c>
      <c r="P84" s="15">
        <f t="shared" si="532"/>
        <v>0</v>
      </c>
      <c r="Q84" s="187">
        <f t="shared" si="533"/>
        <v>0</v>
      </c>
      <c r="R84" s="15">
        <f t="shared" si="534"/>
        <v>0</v>
      </c>
      <c r="S84" s="15">
        <f t="shared" si="535"/>
        <v>0</v>
      </c>
      <c r="T84" s="15">
        <f t="shared" si="536"/>
        <v>0</v>
      </c>
      <c r="U84" s="9">
        <f t="shared" si="537"/>
        <v>0</v>
      </c>
      <c r="V84" s="9">
        <f t="shared" si="538"/>
        <v>0</v>
      </c>
      <c r="W84" s="28">
        <f t="shared" si="539"/>
        <v>0</v>
      </c>
      <c r="X84" s="9">
        <f t="shared" si="540"/>
        <v>0</v>
      </c>
      <c r="Y84" s="9">
        <f t="shared" si="541"/>
        <v>0</v>
      </c>
      <c r="Z84" s="28">
        <f t="shared" si="542"/>
        <v>0</v>
      </c>
      <c r="AA84" s="8"/>
      <c r="AB84" s="154">
        <f>IF(OR($M84="",$M84=0),0,IF(AB$2&lt;10,VLOOKUP(TEXT($C84,"МММ"),'Расчет нагрузки'!$L$2:$Q$13,AB$2,0),$D84*AB$2))</f>
        <v>0</v>
      </c>
      <c r="AC84" s="154">
        <f>IF(OR($Q84="",$Q84=0),0,IF(AC$2&lt;10,VLOOKUP(TEXT($C84,"МММ"),'Расчет нагрузки'!$L$2:$Q$13,AC$2,0),$D84*AC$2))</f>
        <v>0</v>
      </c>
      <c r="AD84" s="8"/>
      <c r="AE84" s="69">
        <v>1</v>
      </c>
      <c r="AF84" s="69">
        <v>1</v>
      </c>
      <c r="AG84" s="8"/>
      <c r="AH84" s="13">
        <f t="shared" si="575"/>
        <v>0</v>
      </c>
      <c r="AI84" s="13">
        <f t="shared" si="576"/>
        <v>0</v>
      </c>
      <c r="AJ84" s="13">
        <f t="shared" si="577"/>
        <v>0</v>
      </c>
      <c r="AK84" s="13">
        <f t="shared" si="578"/>
        <v>0</v>
      </c>
      <c r="AL84" s="13">
        <f t="shared" si="579"/>
        <v>0</v>
      </c>
      <c r="AM84" s="13">
        <f t="shared" si="580"/>
        <v>0</v>
      </c>
      <c r="AN84" s="13">
        <f t="shared" si="581"/>
        <v>0</v>
      </c>
      <c r="AO84" s="13">
        <f t="shared" si="582"/>
        <v>0</v>
      </c>
      <c r="AP84" s="13">
        <f t="shared" si="583"/>
        <v>0</v>
      </c>
      <c r="AQ84" s="13">
        <f t="shared" si="584"/>
        <v>0</v>
      </c>
      <c r="AR84" s="13">
        <f t="shared" si="585"/>
        <v>0</v>
      </c>
      <c r="AS84" s="13">
        <f t="shared" si="586"/>
        <v>0</v>
      </c>
      <c r="AT84" s="13">
        <f t="shared" si="587"/>
        <v>0</v>
      </c>
      <c r="AU84" s="13">
        <f t="shared" si="588"/>
        <v>0</v>
      </c>
      <c r="AV84" s="13">
        <f t="shared" si="589"/>
        <v>0</v>
      </c>
      <c r="AW84" s="13">
        <f t="shared" si="590"/>
        <v>0</v>
      </c>
      <c r="AX84" s="4"/>
    </row>
    <row r="85" spans="1:50" outlineLevel="1">
      <c r="A85" s="8" t="str">
        <f>IF(C85=Форма!$B$7*1,"1 месяц",IF(C85&gt;Форма!$B$7,(LEFT(A84,SEARCH(" ",A84,1)-1)+1)&amp;" месяц",""))</f>
        <v/>
      </c>
      <c r="B85" s="32" t="str">
        <f>IF(SUM($E$6:$L85)=0,"-",IF(SUM($E85:$L85)&gt;0,IF(AND($C85&gt;=$B$1,$C85&lt;=$B$2)*1=1,$A$1,"факт"),"прогноз"))</f>
        <v>-</v>
      </c>
      <c r="C85" s="33">
        <v>43678</v>
      </c>
      <c r="D85" s="34">
        <f>VLOOKUP($C85,'F1'!$A:$B,2,0)</f>
        <v>22</v>
      </c>
      <c r="E85" s="14"/>
      <c r="F85" s="14"/>
      <c r="G85" s="14"/>
      <c r="H85" s="14"/>
      <c r="I85" s="14"/>
      <c r="J85" s="14"/>
      <c r="K85" s="14"/>
      <c r="L85" s="14"/>
      <c r="M85" s="187">
        <f t="shared" si="529"/>
        <v>0</v>
      </c>
      <c r="N85" s="15">
        <f t="shared" si="530"/>
        <v>0</v>
      </c>
      <c r="O85" s="15">
        <f t="shared" si="531"/>
        <v>0</v>
      </c>
      <c r="P85" s="15">
        <f t="shared" si="532"/>
        <v>0</v>
      </c>
      <c r="Q85" s="187">
        <f t="shared" si="533"/>
        <v>0</v>
      </c>
      <c r="R85" s="15">
        <f t="shared" si="534"/>
        <v>0</v>
      </c>
      <c r="S85" s="15">
        <f t="shared" si="535"/>
        <v>0</v>
      </c>
      <c r="T85" s="15">
        <f t="shared" si="536"/>
        <v>0</v>
      </c>
      <c r="U85" s="9">
        <f t="shared" si="537"/>
        <v>0</v>
      </c>
      <c r="V85" s="9">
        <f t="shared" si="538"/>
        <v>0</v>
      </c>
      <c r="W85" s="28">
        <f t="shared" si="539"/>
        <v>0</v>
      </c>
      <c r="X85" s="9">
        <f t="shared" si="540"/>
        <v>0</v>
      </c>
      <c r="Y85" s="9">
        <f t="shared" si="541"/>
        <v>0</v>
      </c>
      <c r="Z85" s="28">
        <f t="shared" si="542"/>
        <v>0</v>
      </c>
      <c r="AA85" s="8"/>
      <c r="AB85" s="154">
        <f>IF(OR($M85="",$M85=0),0,IF(AB$2&lt;10,VLOOKUP(TEXT($C85,"МММ"),'Расчет нагрузки'!$L$2:$Q$13,AB$2,0),$D85*AB$2))</f>
        <v>0</v>
      </c>
      <c r="AC85" s="154">
        <f>IF(OR($Q85="",$Q85=0),0,IF(AC$2&lt;10,VLOOKUP(TEXT($C85,"МММ"),'Расчет нагрузки'!$L$2:$Q$13,AC$2,0),$D85*AC$2))</f>
        <v>0</v>
      </c>
      <c r="AD85" s="8"/>
      <c r="AE85" s="69">
        <v>1</v>
      </c>
      <c r="AF85" s="69">
        <v>1</v>
      </c>
      <c r="AG85" s="8"/>
      <c r="AH85" s="13">
        <f t="shared" si="575"/>
        <v>0</v>
      </c>
      <c r="AI85" s="13">
        <f t="shared" si="576"/>
        <v>0</v>
      </c>
      <c r="AJ85" s="13">
        <f t="shared" si="577"/>
        <v>0</v>
      </c>
      <c r="AK85" s="13">
        <f t="shared" si="578"/>
        <v>0</v>
      </c>
      <c r="AL85" s="13">
        <f t="shared" si="579"/>
        <v>0</v>
      </c>
      <c r="AM85" s="13">
        <f t="shared" si="580"/>
        <v>0</v>
      </c>
      <c r="AN85" s="13">
        <f t="shared" si="581"/>
        <v>0</v>
      </c>
      <c r="AO85" s="13">
        <f t="shared" si="582"/>
        <v>0</v>
      </c>
      <c r="AP85" s="13">
        <f t="shared" si="583"/>
        <v>0</v>
      </c>
      <c r="AQ85" s="13">
        <f t="shared" si="584"/>
        <v>0</v>
      </c>
      <c r="AR85" s="13">
        <f t="shared" si="585"/>
        <v>0</v>
      </c>
      <c r="AS85" s="13">
        <f t="shared" si="586"/>
        <v>0</v>
      </c>
      <c r="AT85" s="13">
        <f t="shared" si="587"/>
        <v>0</v>
      </c>
      <c r="AU85" s="13">
        <f t="shared" si="588"/>
        <v>0</v>
      </c>
      <c r="AV85" s="13">
        <f t="shared" si="589"/>
        <v>0</v>
      </c>
      <c r="AW85" s="13">
        <f t="shared" si="590"/>
        <v>0</v>
      </c>
      <c r="AX85" s="4"/>
    </row>
    <row r="86" spans="1:50" outlineLevel="1">
      <c r="A86" s="8" t="str">
        <f>IF(C86=Форма!$B$7*1,"1 месяц",IF(C86&gt;Форма!$B$7,(LEFT(A85,SEARCH(" ",A85,1)-1)+1)&amp;" месяц",""))</f>
        <v/>
      </c>
      <c r="B86" s="32" t="str">
        <f>IF(SUM($E$6:$L86)=0,"-",IF(SUM($E86:$L86)&gt;0,IF(AND($C86&gt;=$B$1,$C86&lt;=$B$2)*1=1,$A$1,"факт"),"прогноз"))</f>
        <v>-</v>
      </c>
      <c r="C86" s="33">
        <v>43709</v>
      </c>
      <c r="D86" s="34">
        <f>VLOOKUP($C86,'F1'!$A:$B,2,0)</f>
        <v>21</v>
      </c>
      <c r="E86" s="14"/>
      <c r="F86" s="14"/>
      <c r="G86" s="14"/>
      <c r="H86" s="14"/>
      <c r="I86" s="14"/>
      <c r="J86" s="14"/>
      <c r="K86" s="14"/>
      <c r="L86" s="14"/>
      <c r="M86" s="187">
        <f t="shared" si="529"/>
        <v>0</v>
      </c>
      <c r="N86" s="15">
        <f t="shared" si="530"/>
        <v>0</v>
      </c>
      <c r="O86" s="15">
        <f t="shared" si="531"/>
        <v>0</v>
      </c>
      <c r="P86" s="15">
        <f t="shared" si="532"/>
        <v>0</v>
      </c>
      <c r="Q86" s="187">
        <f t="shared" si="533"/>
        <v>0</v>
      </c>
      <c r="R86" s="15">
        <f t="shared" si="534"/>
        <v>0</v>
      </c>
      <c r="S86" s="15">
        <f t="shared" si="535"/>
        <v>0</v>
      </c>
      <c r="T86" s="15">
        <f t="shared" si="536"/>
        <v>0</v>
      </c>
      <c r="U86" s="9">
        <f t="shared" si="537"/>
        <v>0</v>
      </c>
      <c r="V86" s="9">
        <f t="shared" si="538"/>
        <v>0</v>
      </c>
      <c r="W86" s="28">
        <f t="shared" si="539"/>
        <v>0</v>
      </c>
      <c r="X86" s="9">
        <f t="shared" si="540"/>
        <v>0</v>
      </c>
      <c r="Y86" s="9">
        <f t="shared" si="541"/>
        <v>0</v>
      </c>
      <c r="Z86" s="28">
        <f t="shared" si="542"/>
        <v>0</v>
      </c>
      <c r="AA86" s="8"/>
      <c r="AB86" s="154">
        <f>IF(OR($M86="",$M86=0),0,IF(AB$2&lt;10,VLOOKUP(TEXT($C86,"МММ"),'Расчет нагрузки'!$L$2:$Q$13,AB$2,0),$D86*AB$2))</f>
        <v>0</v>
      </c>
      <c r="AC86" s="154">
        <f>IF(OR($Q86="",$Q86=0),0,IF(AC$2&lt;10,VLOOKUP(TEXT($C86,"МММ"),'Расчет нагрузки'!$L$2:$Q$13,AC$2,0),$D86*AC$2))</f>
        <v>0</v>
      </c>
      <c r="AD86" s="8"/>
      <c r="AE86" s="69">
        <v>1</v>
      </c>
      <c r="AF86" s="69">
        <v>1</v>
      </c>
      <c r="AG86" s="8"/>
      <c r="AH86" s="13">
        <f t="shared" si="575"/>
        <v>0</v>
      </c>
      <c r="AI86" s="13">
        <f t="shared" si="576"/>
        <v>0</v>
      </c>
      <c r="AJ86" s="13">
        <f t="shared" si="577"/>
        <v>0</v>
      </c>
      <c r="AK86" s="13">
        <f t="shared" si="578"/>
        <v>0</v>
      </c>
      <c r="AL86" s="13">
        <f t="shared" si="579"/>
        <v>0</v>
      </c>
      <c r="AM86" s="13">
        <f t="shared" si="580"/>
        <v>0</v>
      </c>
      <c r="AN86" s="13">
        <f t="shared" si="581"/>
        <v>0</v>
      </c>
      <c r="AO86" s="13">
        <f t="shared" si="582"/>
        <v>0</v>
      </c>
      <c r="AP86" s="13">
        <f t="shared" si="583"/>
        <v>0</v>
      </c>
      <c r="AQ86" s="13">
        <f t="shared" si="584"/>
        <v>0</v>
      </c>
      <c r="AR86" s="13">
        <f t="shared" si="585"/>
        <v>0</v>
      </c>
      <c r="AS86" s="13">
        <f t="shared" si="586"/>
        <v>0</v>
      </c>
      <c r="AT86" s="13">
        <f t="shared" si="587"/>
        <v>0</v>
      </c>
      <c r="AU86" s="13">
        <f t="shared" si="588"/>
        <v>0</v>
      </c>
      <c r="AV86" s="13">
        <f t="shared" si="589"/>
        <v>0</v>
      </c>
      <c r="AW86" s="13">
        <f t="shared" si="590"/>
        <v>0</v>
      </c>
      <c r="AX86" s="4"/>
    </row>
    <row r="87" spans="1:50" outlineLevel="1">
      <c r="A87" s="8" t="str">
        <f>IF(C87=Форма!$B$7*1,"1 месяц",IF(C87&gt;Форма!$B$7,(LEFT(A86,SEARCH(" ",A86,1)-1)+1)&amp;" месяц",""))</f>
        <v/>
      </c>
      <c r="B87" s="32" t="str">
        <f>IF(SUM($E$6:$L87)=0,"-",IF(SUM($E87:$L87)&gt;0,IF(AND($C87&gt;=$B$1,$C87&lt;=$B$2)*1=1,$A$1,"факт"),"прогноз"))</f>
        <v>-</v>
      </c>
      <c r="C87" s="33">
        <v>43739</v>
      </c>
      <c r="D87" s="34">
        <f>VLOOKUP($C87,'F1'!$A:$B,2,0)</f>
        <v>23</v>
      </c>
      <c r="E87" s="14"/>
      <c r="F87" s="14"/>
      <c r="G87" s="14"/>
      <c r="H87" s="14"/>
      <c r="I87" s="14"/>
      <c r="J87" s="14"/>
      <c r="K87" s="14"/>
      <c r="L87" s="14"/>
      <c r="M87" s="187">
        <f t="shared" si="529"/>
        <v>0</v>
      </c>
      <c r="N87" s="15">
        <f t="shared" si="530"/>
        <v>0</v>
      </c>
      <c r="O87" s="15">
        <f t="shared" si="531"/>
        <v>0</v>
      </c>
      <c r="P87" s="15">
        <f t="shared" si="532"/>
        <v>0</v>
      </c>
      <c r="Q87" s="187">
        <f t="shared" si="533"/>
        <v>0</v>
      </c>
      <c r="R87" s="15">
        <f t="shared" si="534"/>
        <v>0</v>
      </c>
      <c r="S87" s="15">
        <f t="shared" si="535"/>
        <v>0</v>
      </c>
      <c r="T87" s="15">
        <f t="shared" si="536"/>
        <v>0</v>
      </c>
      <c r="U87" s="9">
        <f t="shared" si="537"/>
        <v>0</v>
      </c>
      <c r="V87" s="9">
        <f t="shared" si="538"/>
        <v>0</v>
      </c>
      <c r="W87" s="28">
        <f t="shared" si="539"/>
        <v>0</v>
      </c>
      <c r="X87" s="9">
        <f t="shared" si="540"/>
        <v>0</v>
      </c>
      <c r="Y87" s="9">
        <f t="shared" si="541"/>
        <v>0</v>
      </c>
      <c r="Z87" s="28">
        <f t="shared" si="542"/>
        <v>0</v>
      </c>
      <c r="AA87" s="8"/>
      <c r="AB87" s="154">
        <f>IF(OR($M87="",$M87=0),0,IF(AB$2&lt;10,VLOOKUP(TEXT($C87,"МММ"),'Расчет нагрузки'!$L$2:$Q$13,AB$2,0),$D87*AB$2))</f>
        <v>0</v>
      </c>
      <c r="AC87" s="154">
        <f>IF(OR($Q87="",$Q87=0),0,IF(AC$2&lt;10,VLOOKUP(TEXT($C87,"МММ"),'Расчет нагрузки'!$L$2:$Q$13,AC$2,0),$D87*AC$2))</f>
        <v>0</v>
      </c>
      <c r="AD87" s="8"/>
      <c r="AE87" s="69">
        <v>1</v>
      </c>
      <c r="AF87" s="69">
        <v>1</v>
      </c>
      <c r="AG87" s="8"/>
      <c r="AH87" s="13">
        <f t="shared" si="575"/>
        <v>0</v>
      </c>
      <c r="AI87" s="13">
        <f t="shared" si="576"/>
        <v>0</v>
      </c>
      <c r="AJ87" s="13">
        <f t="shared" si="577"/>
        <v>0</v>
      </c>
      <c r="AK87" s="13">
        <f t="shared" si="578"/>
        <v>0</v>
      </c>
      <c r="AL87" s="13">
        <f t="shared" si="579"/>
        <v>0</v>
      </c>
      <c r="AM87" s="13">
        <f t="shared" si="580"/>
        <v>0</v>
      </c>
      <c r="AN87" s="13">
        <f t="shared" si="581"/>
        <v>0</v>
      </c>
      <c r="AO87" s="13">
        <f t="shared" si="582"/>
        <v>0</v>
      </c>
      <c r="AP87" s="13">
        <f t="shared" si="583"/>
        <v>0</v>
      </c>
      <c r="AQ87" s="13">
        <f t="shared" si="584"/>
        <v>0</v>
      </c>
      <c r="AR87" s="13">
        <f t="shared" si="585"/>
        <v>0</v>
      </c>
      <c r="AS87" s="13">
        <f t="shared" si="586"/>
        <v>0</v>
      </c>
      <c r="AT87" s="13">
        <f t="shared" si="587"/>
        <v>0</v>
      </c>
      <c r="AU87" s="13">
        <f t="shared" si="588"/>
        <v>0</v>
      </c>
      <c r="AV87" s="13">
        <f t="shared" si="589"/>
        <v>0</v>
      </c>
      <c r="AW87" s="13">
        <f t="shared" si="590"/>
        <v>0</v>
      </c>
      <c r="AX87" s="4"/>
    </row>
    <row r="88" spans="1:50" outlineLevel="1">
      <c r="A88" s="8" t="str">
        <f>IF(C88=Форма!$B$7*1,"1 месяц",IF(C88&gt;Форма!$B$7,(LEFT(A87,SEARCH(" ",A87,1)-1)+1)&amp;" месяц",""))</f>
        <v/>
      </c>
      <c r="B88" s="32" t="str">
        <f>IF(SUM($E$6:$L88)=0,"-",IF(SUM($E88:$L88)&gt;0,IF(AND($C88&gt;=$B$1,$C88&lt;=$B$2)*1=1,$A$1,"факт"),"прогноз"))</f>
        <v>-</v>
      </c>
      <c r="C88" s="33">
        <v>43770</v>
      </c>
      <c r="D88" s="34">
        <f>VLOOKUP($C88,'F1'!$A:$B,2,0)</f>
        <v>20</v>
      </c>
      <c r="E88" s="14"/>
      <c r="F88" s="14"/>
      <c r="G88" s="14"/>
      <c r="H88" s="14"/>
      <c r="I88" s="14"/>
      <c r="J88" s="14"/>
      <c r="K88" s="14"/>
      <c r="L88" s="14"/>
      <c r="M88" s="187">
        <f t="shared" si="529"/>
        <v>0</v>
      </c>
      <c r="N88" s="15">
        <f t="shared" si="530"/>
        <v>0</v>
      </c>
      <c r="O88" s="15">
        <f t="shared" si="531"/>
        <v>0</v>
      </c>
      <c r="P88" s="15">
        <f t="shared" si="532"/>
        <v>0</v>
      </c>
      <c r="Q88" s="187">
        <f t="shared" si="533"/>
        <v>0</v>
      </c>
      <c r="R88" s="15">
        <f t="shared" si="534"/>
        <v>0</v>
      </c>
      <c r="S88" s="15">
        <f t="shared" si="535"/>
        <v>0</v>
      </c>
      <c r="T88" s="15">
        <f t="shared" si="536"/>
        <v>0</v>
      </c>
      <c r="U88" s="9">
        <f t="shared" si="537"/>
        <v>0</v>
      </c>
      <c r="V88" s="9">
        <f t="shared" si="538"/>
        <v>0</v>
      </c>
      <c r="W88" s="28">
        <f t="shared" si="539"/>
        <v>0</v>
      </c>
      <c r="X88" s="9">
        <f t="shared" si="540"/>
        <v>0</v>
      </c>
      <c r="Y88" s="9">
        <f t="shared" si="541"/>
        <v>0</v>
      </c>
      <c r="Z88" s="28">
        <f t="shared" si="542"/>
        <v>0</v>
      </c>
      <c r="AA88" s="8"/>
      <c r="AB88" s="154">
        <f>IF(OR($M88="",$M88=0),0,IF(AB$2&lt;10,VLOOKUP(TEXT($C88,"МММ"),'Расчет нагрузки'!$L$2:$Q$13,AB$2,0),$D88*AB$2))</f>
        <v>0</v>
      </c>
      <c r="AC88" s="154">
        <f>IF(OR($Q88="",$Q88=0),0,IF(AC$2&lt;10,VLOOKUP(TEXT($C88,"МММ"),'Расчет нагрузки'!$L$2:$Q$13,AC$2,0),$D88*AC$2))</f>
        <v>0</v>
      </c>
      <c r="AD88" s="8"/>
      <c r="AE88" s="69">
        <v>1</v>
      </c>
      <c r="AF88" s="69">
        <v>1</v>
      </c>
      <c r="AG88" s="8"/>
      <c r="AH88" s="13">
        <f t="shared" ref="AH88" si="591">E88</f>
        <v>0</v>
      </c>
      <c r="AI88" s="13">
        <f t="shared" ref="AI88" si="592">F88</f>
        <v>0</v>
      </c>
      <c r="AJ88" s="13">
        <f t="shared" ref="AJ88" si="593">G88</f>
        <v>0</v>
      </c>
      <c r="AK88" s="13">
        <f t="shared" ref="AK88" si="594">H88</f>
        <v>0</v>
      </c>
      <c r="AL88" s="13">
        <f t="shared" ref="AL88" si="595">I88</f>
        <v>0</v>
      </c>
      <c r="AM88" s="13">
        <f t="shared" ref="AM88" si="596">J88</f>
        <v>0</v>
      </c>
      <c r="AN88" s="13">
        <f t="shared" ref="AN88" si="597">K88</f>
        <v>0</v>
      </c>
      <c r="AO88" s="13">
        <f t="shared" ref="AO88" si="598">L88</f>
        <v>0</v>
      </c>
      <c r="AP88" s="13">
        <f t="shared" ref="AP88" si="599">E88</f>
        <v>0</v>
      </c>
      <c r="AQ88" s="13">
        <f t="shared" ref="AQ88" si="600">F88</f>
        <v>0</v>
      </c>
      <c r="AR88" s="13">
        <f t="shared" ref="AR88" si="601">G88</f>
        <v>0</v>
      </c>
      <c r="AS88" s="13">
        <f t="shared" ref="AS88" si="602">H88</f>
        <v>0</v>
      </c>
      <c r="AT88" s="13">
        <f t="shared" ref="AT88" si="603">I88</f>
        <v>0</v>
      </c>
      <c r="AU88" s="13">
        <f t="shared" ref="AU88" si="604">J88</f>
        <v>0</v>
      </c>
      <c r="AV88" s="13">
        <f t="shared" ref="AV88" si="605">K88</f>
        <v>0</v>
      </c>
      <c r="AW88" s="13">
        <f t="shared" ref="AW88" si="606">L88</f>
        <v>0</v>
      </c>
      <c r="AX88" s="4"/>
    </row>
    <row r="89" spans="1:50" outlineLevel="1">
      <c r="A89" s="8" t="str">
        <f>IF(C89=Форма!$B$7*1,"1 месяц",IF(C89&gt;Форма!$B$7,(LEFT(A88,SEARCH(" ",A88,1)-1)+1)&amp;" месяц",""))</f>
        <v/>
      </c>
      <c r="B89" s="32" t="str">
        <f>IF(SUM($E$6:$L89)=0,"-",IF(SUM($E89:$L89)&gt;0,IF(AND($C89&gt;=$B$1,$C89&lt;=$B$2)*1=1,$A$1,"факт"),"прогноз"))</f>
        <v>-</v>
      </c>
      <c r="C89" s="33">
        <v>43800</v>
      </c>
      <c r="D89" s="34">
        <f>VLOOKUP($C89,'F1'!$A:$B,2,0)</f>
        <v>22</v>
      </c>
      <c r="E89" s="14"/>
      <c r="F89" s="14"/>
      <c r="G89" s="14"/>
      <c r="H89" s="14"/>
      <c r="I89" s="14"/>
      <c r="J89" s="14"/>
      <c r="K89" s="14"/>
      <c r="L89" s="14"/>
      <c r="M89" s="187">
        <f t="shared" si="529"/>
        <v>0</v>
      </c>
      <c r="N89" s="15">
        <f t="shared" si="530"/>
        <v>0</v>
      </c>
      <c r="O89" s="15">
        <f t="shared" si="531"/>
        <v>0</v>
      </c>
      <c r="P89" s="15">
        <f t="shared" si="532"/>
        <v>0</v>
      </c>
      <c r="Q89" s="187">
        <f t="shared" si="533"/>
        <v>0</v>
      </c>
      <c r="R89" s="15">
        <f t="shared" si="534"/>
        <v>0</v>
      </c>
      <c r="S89" s="15">
        <f t="shared" si="535"/>
        <v>0</v>
      </c>
      <c r="T89" s="15">
        <f t="shared" si="536"/>
        <v>0</v>
      </c>
      <c r="U89" s="9">
        <f t="shared" si="537"/>
        <v>0</v>
      </c>
      <c r="V89" s="9">
        <f t="shared" si="538"/>
        <v>0</v>
      </c>
      <c r="W89" s="28">
        <f t="shared" si="539"/>
        <v>0</v>
      </c>
      <c r="X89" s="9">
        <f t="shared" si="540"/>
        <v>0</v>
      </c>
      <c r="Y89" s="9">
        <f t="shared" si="541"/>
        <v>0</v>
      </c>
      <c r="Z89" s="28">
        <f t="shared" si="542"/>
        <v>0</v>
      </c>
      <c r="AA89" s="8"/>
      <c r="AB89" s="154">
        <f>IF(OR($M89="",$M89=0),0,IF(AB$2&lt;10,VLOOKUP(TEXT($C89,"МММ"),'Расчет нагрузки'!$L$2:$Q$13,AB$2,0),$D89*AB$2))</f>
        <v>0</v>
      </c>
      <c r="AC89" s="154">
        <f>IF(OR($Q89="",$Q89=0),0,IF(AC$2&lt;10,VLOOKUP(TEXT($C89,"МММ"),'Расчет нагрузки'!$L$2:$Q$13,AC$2,0),$D89*AC$2))</f>
        <v>0</v>
      </c>
      <c r="AD89" s="8"/>
      <c r="AE89" s="69">
        <v>1</v>
      </c>
      <c r="AF89" s="69">
        <v>1</v>
      </c>
      <c r="AG89" s="8"/>
      <c r="AH89" s="13">
        <f t="shared" ref="AH89" si="607">E89</f>
        <v>0</v>
      </c>
      <c r="AI89" s="13">
        <f t="shared" ref="AI89" si="608">F89</f>
        <v>0</v>
      </c>
      <c r="AJ89" s="13">
        <f t="shared" ref="AJ89" si="609">G89</f>
        <v>0</v>
      </c>
      <c r="AK89" s="13">
        <f t="shared" ref="AK89" si="610">H89</f>
        <v>0</v>
      </c>
      <c r="AL89" s="13">
        <f t="shared" ref="AL89" si="611">I89</f>
        <v>0</v>
      </c>
      <c r="AM89" s="13">
        <f t="shared" ref="AM89" si="612">J89</f>
        <v>0</v>
      </c>
      <c r="AN89" s="13">
        <f t="shared" ref="AN89" si="613">K89</f>
        <v>0</v>
      </c>
      <c r="AO89" s="13">
        <f t="shared" ref="AO89" si="614">L89</f>
        <v>0</v>
      </c>
      <c r="AP89" s="13">
        <f t="shared" ref="AP89" si="615">E89</f>
        <v>0</v>
      </c>
      <c r="AQ89" s="13">
        <f t="shared" ref="AQ89" si="616">F89</f>
        <v>0</v>
      </c>
      <c r="AR89" s="13">
        <f t="shared" ref="AR89" si="617">G89</f>
        <v>0</v>
      </c>
      <c r="AS89" s="13">
        <f t="shared" ref="AS89" si="618">H89</f>
        <v>0</v>
      </c>
      <c r="AT89" s="13">
        <f t="shared" ref="AT89" si="619">I89</f>
        <v>0</v>
      </c>
      <c r="AU89" s="13">
        <f t="shared" ref="AU89" si="620">J89</f>
        <v>0</v>
      </c>
      <c r="AV89" s="13">
        <f t="shared" ref="AV89" si="621">K89</f>
        <v>0</v>
      </c>
      <c r="AW89" s="13">
        <f t="shared" ref="AW89" si="622">L89</f>
        <v>0</v>
      </c>
      <c r="AX89" s="4"/>
    </row>
    <row r="90" spans="1:50" outlineLevel="1">
      <c r="A90" s="8" t="str">
        <f>IF(C90=Форма!$B$7*1,"1 месяц",IF(C90&gt;Форма!$B$7,(LEFT(A89,SEARCH(" ",A89,1)-1)+1)&amp;" месяц",""))</f>
        <v/>
      </c>
      <c r="B90" s="32" t="str">
        <f>IF(SUM($E$6:$L90)=0,"-",IF(SUM($E90:$L90)&gt;0,IF(AND($C90&gt;=$B$1,$C90&lt;=$B$2)*1=1,$A$1,"факт"),"прогноз"))</f>
        <v>-</v>
      </c>
      <c r="C90" s="33">
        <v>43831</v>
      </c>
      <c r="D90" s="34">
        <f>VLOOKUP($C90,'F1'!$A:$B,2,0)</f>
        <v>17</v>
      </c>
      <c r="E90" s="14"/>
      <c r="F90" s="14"/>
      <c r="G90" s="14"/>
      <c r="H90" s="14"/>
      <c r="I90" s="14"/>
      <c r="J90" s="14"/>
      <c r="K90" s="14"/>
      <c r="L90" s="14"/>
      <c r="M90" s="187">
        <f t="shared" ref="M90:M92" si="623">E90/$D90</f>
        <v>0</v>
      </c>
      <c r="N90" s="15">
        <f t="shared" ref="N90:N92" si="624">F90/$D90</f>
        <v>0</v>
      </c>
      <c r="O90" s="15">
        <f t="shared" ref="O90:O92" si="625">G90/$D90</f>
        <v>0</v>
      </c>
      <c r="P90" s="15">
        <f t="shared" ref="P90:P92" si="626">H90/$D90</f>
        <v>0</v>
      </c>
      <c r="Q90" s="187">
        <f t="shared" ref="Q90:Q92" si="627">I90/$D90</f>
        <v>0</v>
      </c>
      <c r="R90" s="15">
        <f t="shared" ref="R90:R92" si="628">J90/$D90</f>
        <v>0</v>
      </c>
      <c r="S90" s="15">
        <f t="shared" ref="S90:S92" si="629">K90/$D90</f>
        <v>0</v>
      </c>
      <c r="T90" s="15">
        <f t="shared" ref="T90:T92" si="630">L90/$D90</f>
        <v>0</v>
      </c>
      <c r="U90" s="9">
        <f t="shared" ref="U90:U92" si="631">IFERROR(N90/M90,)</f>
        <v>0</v>
      </c>
      <c r="V90" s="9">
        <f t="shared" ref="V90:V92" si="632">IFERROR(O90/M90,)</f>
        <v>0</v>
      </c>
      <c r="W90" s="28">
        <f t="shared" ref="W90:W92" si="633">IFERROR(P90/M90,)</f>
        <v>0</v>
      </c>
      <c r="X90" s="9">
        <f t="shared" ref="X90:X92" si="634">IFERROR(R90/Q90,)</f>
        <v>0</v>
      </c>
      <c r="Y90" s="9">
        <f t="shared" ref="Y90:Y92" si="635">IFERROR(S90/Q90,)</f>
        <v>0</v>
      </c>
      <c r="Z90" s="28">
        <f t="shared" ref="Z90:Z92" si="636">IFERROR(T90/Q90,)</f>
        <v>0</v>
      </c>
      <c r="AA90" s="8"/>
      <c r="AB90" s="154">
        <f>IF(OR($M90="",$M90=0),0,IF(AB$2&lt;10,VLOOKUP(TEXT($C90,"МММ"),'Расчет нагрузки'!$L$2:$Q$13,AB$2,0),$D90*AB$2))</f>
        <v>0</v>
      </c>
      <c r="AC90" s="154">
        <f>IF(OR($Q90="",$Q90=0),0,IF(AC$2&lt;10,VLOOKUP(TEXT($C90,"МММ"),'Расчет нагрузки'!$L$2:$Q$13,AC$2,0),$D90*AC$2))</f>
        <v>0</v>
      </c>
      <c r="AD90" s="8"/>
      <c r="AE90" s="69">
        <v>1</v>
      </c>
      <c r="AF90" s="69">
        <v>1</v>
      </c>
      <c r="AG90" s="8"/>
      <c r="AH90" s="13">
        <f t="shared" ref="AH90:AH97" si="637">E90</f>
        <v>0</v>
      </c>
      <c r="AI90" s="13">
        <f t="shared" ref="AI90:AI97" si="638">F90</f>
        <v>0</v>
      </c>
      <c r="AJ90" s="13">
        <f t="shared" ref="AJ90:AJ97" si="639">G90</f>
        <v>0</v>
      </c>
      <c r="AK90" s="13">
        <f t="shared" ref="AK90:AK97" si="640">H90</f>
        <v>0</v>
      </c>
      <c r="AL90" s="13">
        <f t="shared" ref="AL90:AL97" si="641">I90</f>
        <v>0</v>
      </c>
      <c r="AM90" s="13">
        <f t="shared" ref="AM90:AM97" si="642">J90</f>
        <v>0</v>
      </c>
      <c r="AN90" s="13">
        <f t="shared" ref="AN90:AN97" si="643">K90</f>
        <v>0</v>
      </c>
      <c r="AO90" s="13">
        <f t="shared" ref="AO90:AO97" si="644">L90</f>
        <v>0</v>
      </c>
      <c r="AP90" s="13">
        <f t="shared" ref="AP90:AP97" si="645">E90</f>
        <v>0</v>
      </c>
      <c r="AQ90" s="13">
        <f t="shared" ref="AQ90:AQ97" si="646">F90</f>
        <v>0</v>
      </c>
      <c r="AR90" s="13">
        <f t="shared" ref="AR90:AR97" si="647">G90</f>
        <v>0</v>
      </c>
      <c r="AS90" s="13">
        <f t="shared" ref="AS90:AS97" si="648">H90</f>
        <v>0</v>
      </c>
      <c r="AT90" s="13">
        <f t="shared" ref="AT90:AT97" si="649">I90</f>
        <v>0</v>
      </c>
      <c r="AU90" s="13">
        <f t="shared" ref="AU90:AU97" si="650">J90</f>
        <v>0</v>
      </c>
      <c r="AV90" s="13">
        <f t="shared" ref="AV90:AV97" si="651">K90</f>
        <v>0</v>
      </c>
      <c r="AW90" s="13">
        <f t="shared" ref="AW90:AW97" si="652">L90</f>
        <v>0</v>
      </c>
      <c r="AX90" s="4"/>
    </row>
    <row r="91" spans="1:50" outlineLevel="1">
      <c r="A91" s="8" t="str">
        <f>IF(C91=Форма!$B$7*1,"1 месяц",IF(C91&gt;Форма!$B$7,(LEFT(A90,SEARCH(" ",A90,1)-1)+1)&amp;" месяц",""))</f>
        <v/>
      </c>
      <c r="B91" s="32" t="str">
        <f>IF(SUM($E$6:$L91)=0,"-",IF(SUM($E91:$L91)&gt;0,IF(AND($C91&gt;=$B$1,$C91&lt;=$B$2)*1=1,$A$1,"факт"),"прогноз"))</f>
        <v>-</v>
      </c>
      <c r="C91" s="33">
        <v>43862</v>
      </c>
      <c r="D91" s="34">
        <f>VLOOKUP($C91,'F1'!$A:$B,2,0)</f>
        <v>19</v>
      </c>
      <c r="E91" s="14"/>
      <c r="F91" s="14"/>
      <c r="G91" s="14"/>
      <c r="H91" s="14"/>
      <c r="I91" s="14"/>
      <c r="J91" s="14"/>
      <c r="K91" s="14"/>
      <c r="L91" s="14"/>
      <c r="M91" s="187">
        <f t="shared" si="623"/>
        <v>0</v>
      </c>
      <c r="N91" s="15">
        <f t="shared" si="624"/>
        <v>0</v>
      </c>
      <c r="O91" s="15">
        <f t="shared" si="625"/>
        <v>0</v>
      </c>
      <c r="P91" s="15">
        <f t="shared" si="626"/>
        <v>0</v>
      </c>
      <c r="Q91" s="187">
        <f t="shared" si="627"/>
        <v>0</v>
      </c>
      <c r="R91" s="15">
        <f t="shared" si="628"/>
        <v>0</v>
      </c>
      <c r="S91" s="15">
        <f t="shared" si="629"/>
        <v>0</v>
      </c>
      <c r="T91" s="15">
        <f t="shared" si="630"/>
        <v>0</v>
      </c>
      <c r="U91" s="9">
        <f t="shared" si="631"/>
        <v>0</v>
      </c>
      <c r="V91" s="9">
        <f t="shared" si="632"/>
        <v>0</v>
      </c>
      <c r="W91" s="28">
        <f t="shared" si="633"/>
        <v>0</v>
      </c>
      <c r="X91" s="9">
        <f t="shared" si="634"/>
        <v>0</v>
      </c>
      <c r="Y91" s="9">
        <f t="shared" si="635"/>
        <v>0</v>
      </c>
      <c r="Z91" s="28">
        <f t="shared" si="636"/>
        <v>0</v>
      </c>
      <c r="AA91" s="8"/>
      <c r="AB91" s="154">
        <f>IF(OR($M91="",$M91=0),0,IF(AB$2&lt;10,VLOOKUP(TEXT($C91,"МММ"),'Расчет нагрузки'!$L$2:$Q$13,AB$2,0),$D91*AB$2))</f>
        <v>0</v>
      </c>
      <c r="AC91" s="154">
        <f>IF(OR($Q91="",$Q91=0),0,IF(AC$2&lt;10,VLOOKUP(TEXT($C91,"МММ"),'Расчет нагрузки'!$L$2:$Q$13,AC$2,0),$D91*AC$2))</f>
        <v>0</v>
      </c>
      <c r="AD91" s="8"/>
      <c r="AE91" s="69">
        <v>1</v>
      </c>
      <c r="AF91" s="69">
        <v>1</v>
      </c>
      <c r="AG91" s="8"/>
      <c r="AH91" s="13">
        <f t="shared" si="637"/>
        <v>0</v>
      </c>
      <c r="AI91" s="13">
        <f t="shared" si="638"/>
        <v>0</v>
      </c>
      <c r="AJ91" s="13">
        <f t="shared" si="639"/>
        <v>0</v>
      </c>
      <c r="AK91" s="13">
        <f t="shared" si="640"/>
        <v>0</v>
      </c>
      <c r="AL91" s="13">
        <f t="shared" si="641"/>
        <v>0</v>
      </c>
      <c r="AM91" s="13">
        <f t="shared" si="642"/>
        <v>0</v>
      </c>
      <c r="AN91" s="13">
        <f t="shared" si="643"/>
        <v>0</v>
      </c>
      <c r="AO91" s="13">
        <f t="shared" si="644"/>
        <v>0</v>
      </c>
      <c r="AP91" s="13">
        <f t="shared" si="645"/>
        <v>0</v>
      </c>
      <c r="AQ91" s="13">
        <f t="shared" si="646"/>
        <v>0</v>
      </c>
      <c r="AR91" s="13">
        <f t="shared" si="647"/>
        <v>0</v>
      </c>
      <c r="AS91" s="13">
        <f t="shared" si="648"/>
        <v>0</v>
      </c>
      <c r="AT91" s="13">
        <f t="shared" si="649"/>
        <v>0</v>
      </c>
      <c r="AU91" s="13">
        <f t="shared" si="650"/>
        <v>0</v>
      </c>
      <c r="AV91" s="13">
        <f t="shared" si="651"/>
        <v>0</v>
      </c>
      <c r="AW91" s="13">
        <f t="shared" si="652"/>
        <v>0</v>
      </c>
      <c r="AX91" s="4"/>
    </row>
    <row r="92" spans="1:50" outlineLevel="1">
      <c r="A92" s="8" t="str">
        <f>IF(C92=Форма!$B$7*1,"1 месяц",IF(C92&gt;Форма!$B$7,(LEFT(A91,SEARCH(" ",A91,1)-1)+1)&amp;" месяц",""))</f>
        <v/>
      </c>
      <c r="B92" s="32" t="str">
        <f>IF(SUM($E$6:$L92)=0,"-",IF(SUM($E92:$L92)&gt;0,IF(AND($C92&gt;=$B$1,$C92&lt;=$B$2)*1=1,$A$1,"факт"),"прогноз"))</f>
        <v>-</v>
      </c>
      <c r="C92" s="33">
        <v>43891</v>
      </c>
      <c r="D92" s="34">
        <f>VLOOKUP($C92,'F1'!$A:$B,2,0)</f>
        <v>21</v>
      </c>
      <c r="E92" s="14"/>
      <c r="F92" s="14"/>
      <c r="G92" s="14"/>
      <c r="H92" s="14"/>
      <c r="I92" s="14"/>
      <c r="J92" s="14"/>
      <c r="K92" s="14"/>
      <c r="L92" s="14"/>
      <c r="M92" s="187">
        <f t="shared" si="623"/>
        <v>0</v>
      </c>
      <c r="N92" s="15">
        <f t="shared" si="624"/>
        <v>0</v>
      </c>
      <c r="O92" s="15">
        <f t="shared" si="625"/>
        <v>0</v>
      </c>
      <c r="P92" s="15">
        <f t="shared" si="626"/>
        <v>0</v>
      </c>
      <c r="Q92" s="187">
        <f t="shared" si="627"/>
        <v>0</v>
      </c>
      <c r="R92" s="15">
        <f t="shared" si="628"/>
        <v>0</v>
      </c>
      <c r="S92" s="15">
        <f t="shared" si="629"/>
        <v>0</v>
      </c>
      <c r="T92" s="15">
        <f t="shared" si="630"/>
        <v>0</v>
      </c>
      <c r="U92" s="9">
        <f t="shared" si="631"/>
        <v>0</v>
      </c>
      <c r="V92" s="9">
        <f t="shared" si="632"/>
        <v>0</v>
      </c>
      <c r="W92" s="28">
        <f t="shared" si="633"/>
        <v>0</v>
      </c>
      <c r="X92" s="9">
        <f t="shared" si="634"/>
        <v>0</v>
      </c>
      <c r="Y92" s="9">
        <f t="shared" si="635"/>
        <v>0</v>
      </c>
      <c r="Z92" s="28">
        <f t="shared" si="636"/>
        <v>0</v>
      </c>
      <c r="AA92" s="8"/>
      <c r="AB92" s="154">
        <f>IF(OR($M92="",$M92=0),0,IF(AB$2&lt;10,VLOOKUP(TEXT($C92,"МММ"),'Расчет нагрузки'!$L$2:$Q$13,AB$2,0),$D92*AB$2))</f>
        <v>0</v>
      </c>
      <c r="AC92" s="154">
        <f>IF(OR($Q92="",$Q92=0),0,IF(AC$2&lt;10,VLOOKUP(TEXT($C92,"МММ"),'Расчет нагрузки'!$L$2:$Q$13,AC$2,0),$D92*AC$2))</f>
        <v>0</v>
      </c>
      <c r="AD92" s="8"/>
      <c r="AE92" s="69">
        <v>1</v>
      </c>
      <c r="AF92" s="69">
        <v>1</v>
      </c>
      <c r="AG92" s="8"/>
      <c r="AH92" s="13">
        <f t="shared" si="637"/>
        <v>0</v>
      </c>
      <c r="AI92" s="13">
        <f t="shared" si="638"/>
        <v>0</v>
      </c>
      <c r="AJ92" s="13">
        <f t="shared" si="639"/>
        <v>0</v>
      </c>
      <c r="AK92" s="13">
        <f t="shared" si="640"/>
        <v>0</v>
      </c>
      <c r="AL92" s="13">
        <f t="shared" si="641"/>
        <v>0</v>
      </c>
      <c r="AM92" s="13">
        <f t="shared" si="642"/>
        <v>0</v>
      </c>
      <c r="AN92" s="13">
        <f t="shared" si="643"/>
        <v>0</v>
      </c>
      <c r="AO92" s="13">
        <f t="shared" si="644"/>
        <v>0</v>
      </c>
      <c r="AP92" s="13">
        <f t="shared" si="645"/>
        <v>0</v>
      </c>
      <c r="AQ92" s="13">
        <f t="shared" si="646"/>
        <v>0</v>
      </c>
      <c r="AR92" s="13">
        <f t="shared" si="647"/>
        <v>0</v>
      </c>
      <c r="AS92" s="13">
        <f t="shared" si="648"/>
        <v>0</v>
      </c>
      <c r="AT92" s="13">
        <f t="shared" si="649"/>
        <v>0</v>
      </c>
      <c r="AU92" s="13">
        <f t="shared" si="650"/>
        <v>0</v>
      </c>
      <c r="AV92" s="13">
        <f t="shared" si="651"/>
        <v>0</v>
      </c>
      <c r="AW92" s="13">
        <f t="shared" si="652"/>
        <v>0</v>
      </c>
      <c r="AX92" s="4"/>
    </row>
    <row r="93" spans="1:50" outlineLevel="1">
      <c r="A93" s="8" t="str">
        <f>IF(C93=Форма!$B$7*1,"1 месяц",IF(C93&gt;Форма!$B$7,(LEFT(A92,SEARCH(" ",A92,1)-1)+1)&amp;" месяц",""))</f>
        <v/>
      </c>
      <c r="B93" s="32" t="str">
        <f>IF(SUM($E$6:$L93)=0,"-",IF(SUM($E93:$L93)&gt;0,IF(AND($C93&gt;=$B$1,$C93&lt;=$B$2)*1=1,$A$1,"факт"),"прогноз"))</f>
        <v>-</v>
      </c>
      <c r="C93" s="33">
        <v>43922</v>
      </c>
      <c r="D93" s="34">
        <f>VLOOKUP($C93,'F1'!$A:$B,2,0)</f>
        <v>22</v>
      </c>
      <c r="E93" s="14"/>
      <c r="F93" s="14"/>
      <c r="G93" s="14"/>
      <c r="H93" s="14"/>
      <c r="I93" s="14"/>
      <c r="J93" s="14"/>
      <c r="K93" s="14"/>
      <c r="L93" s="14"/>
      <c r="M93" s="187">
        <f t="shared" ref="M93:M113" si="653">E93/$D93</f>
        <v>0</v>
      </c>
      <c r="N93" s="15">
        <f t="shared" ref="N93:N113" si="654">F93/$D93</f>
        <v>0</v>
      </c>
      <c r="O93" s="15">
        <f t="shared" ref="O93:O113" si="655">G93/$D93</f>
        <v>0</v>
      </c>
      <c r="P93" s="15">
        <f t="shared" ref="P93:P113" si="656">H93/$D93</f>
        <v>0</v>
      </c>
      <c r="Q93" s="187">
        <f t="shared" ref="Q93:Q113" si="657">I93/$D93</f>
        <v>0</v>
      </c>
      <c r="R93" s="15">
        <f t="shared" ref="R93:R113" si="658">J93/$D93</f>
        <v>0</v>
      </c>
      <c r="S93" s="15">
        <f t="shared" ref="S93:S113" si="659">K93/$D93</f>
        <v>0</v>
      </c>
      <c r="T93" s="15">
        <f t="shared" ref="T93:T113" si="660">L93/$D93</f>
        <v>0</v>
      </c>
      <c r="U93" s="9">
        <f t="shared" ref="U93:U113" si="661">IFERROR(N93/M93,)</f>
        <v>0</v>
      </c>
      <c r="V93" s="9">
        <f t="shared" ref="V93:V113" si="662">IFERROR(O93/M93,)</f>
        <v>0</v>
      </c>
      <c r="W93" s="28">
        <f t="shared" ref="W93:W113" si="663">IFERROR(P93/M93,)</f>
        <v>0</v>
      </c>
      <c r="X93" s="9">
        <f t="shared" ref="X93:X113" si="664">IFERROR(R93/Q93,)</f>
        <v>0</v>
      </c>
      <c r="Y93" s="9">
        <f t="shared" ref="Y93:Y113" si="665">IFERROR(S93/Q93,)</f>
        <v>0</v>
      </c>
      <c r="Z93" s="28">
        <f t="shared" ref="Z93:Z113" si="666">IFERROR(T93/Q93,)</f>
        <v>0</v>
      </c>
      <c r="AA93" s="8"/>
      <c r="AB93" s="154">
        <f>IF(OR($M93="",$M93=0),0,IF(AB$2&lt;10,VLOOKUP(TEXT($C93,"МММ"),'Расчет нагрузки'!$L$2:$Q$13,AB$2,0),$D93*AB$2))</f>
        <v>0</v>
      </c>
      <c r="AC93" s="154">
        <f>IF(OR($Q93="",$Q93=0),0,IF(AC$2&lt;10,VLOOKUP(TEXT($C93,"МММ"),'Расчет нагрузки'!$L$2:$Q$13,AC$2,0),$D93*AC$2))</f>
        <v>0</v>
      </c>
      <c r="AD93" s="8"/>
      <c r="AE93" s="69">
        <v>1</v>
      </c>
      <c r="AF93" s="69">
        <v>1</v>
      </c>
      <c r="AG93" s="8"/>
      <c r="AH93" s="13">
        <f t="shared" si="637"/>
        <v>0</v>
      </c>
      <c r="AI93" s="13">
        <f t="shared" si="638"/>
        <v>0</v>
      </c>
      <c r="AJ93" s="13">
        <f t="shared" si="639"/>
        <v>0</v>
      </c>
      <c r="AK93" s="13">
        <f t="shared" si="640"/>
        <v>0</v>
      </c>
      <c r="AL93" s="13">
        <f t="shared" si="641"/>
        <v>0</v>
      </c>
      <c r="AM93" s="13">
        <f t="shared" si="642"/>
        <v>0</v>
      </c>
      <c r="AN93" s="13">
        <f t="shared" si="643"/>
        <v>0</v>
      </c>
      <c r="AO93" s="13">
        <f t="shared" si="644"/>
        <v>0</v>
      </c>
      <c r="AP93" s="13">
        <f t="shared" si="645"/>
        <v>0</v>
      </c>
      <c r="AQ93" s="13">
        <f t="shared" si="646"/>
        <v>0</v>
      </c>
      <c r="AR93" s="13">
        <f t="shared" si="647"/>
        <v>0</v>
      </c>
      <c r="AS93" s="13">
        <f t="shared" si="648"/>
        <v>0</v>
      </c>
      <c r="AT93" s="13">
        <f t="shared" si="649"/>
        <v>0</v>
      </c>
      <c r="AU93" s="13">
        <f t="shared" si="650"/>
        <v>0</v>
      </c>
      <c r="AV93" s="13">
        <f t="shared" si="651"/>
        <v>0</v>
      </c>
      <c r="AW93" s="13">
        <f t="shared" si="652"/>
        <v>0</v>
      </c>
      <c r="AX93" s="4"/>
    </row>
    <row r="94" spans="1:50" outlineLevel="1">
      <c r="A94" s="8" t="str">
        <f>IF(C94=Форма!$B$7*1,"1 месяц",IF(C94&gt;Форма!$B$7,(LEFT(A93,SEARCH(" ",A93,1)-1)+1)&amp;" месяц",""))</f>
        <v/>
      </c>
      <c r="B94" s="32" t="str">
        <f>IF(SUM($E$6:$L94)=0,"-",IF(SUM($E94:$L94)&gt;0,IF(AND($C94&gt;=$B$1,$C94&lt;=$B$2)*1=1,$A$1,"факт"),"прогноз"))</f>
        <v>-</v>
      </c>
      <c r="C94" s="33">
        <v>43952</v>
      </c>
      <c r="D94" s="34">
        <f>VLOOKUP($C94,'F1'!$A:$B,2,0)</f>
        <v>17</v>
      </c>
      <c r="E94" s="14"/>
      <c r="F94" s="14"/>
      <c r="G94" s="14"/>
      <c r="H94" s="14"/>
      <c r="I94" s="14"/>
      <c r="J94" s="14"/>
      <c r="K94" s="14"/>
      <c r="L94" s="14"/>
      <c r="M94" s="187">
        <f t="shared" si="653"/>
        <v>0</v>
      </c>
      <c r="N94" s="15">
        <f t="shared" si="654"/>
        <v>0</v>
      </c>
      <c r="O94" s="15">
        <f t="shared" si="655"/>
        <v>0</v>
      </c>
      <c r="P94" s="15">
        <f t="shared" si="656"/>
        <v>0</v>
      </c>
      <c r="Q94" s="187">
        <f t="shared" si="657"/>
        <v>0</v>
      </c>
      <c r="R94" s="15">
        <f t="shared" si="658"/>
        <v>0</v>
      </c>
      <c r="S94" s="15">
        <f t="shared" si="659"/>
        <v>0</v>
      </c>
      <c r="T94" s="15">
        <f t="shared" si="660"/>
        <v>0</v>
      </c>
      <c r="U94" s="9">
        <f t="shared" si="661"/>
        <v>0</v>
      </c>
      <c r="V94" s="9">
        <f t="shared" si="662"/>
        <v>0</v>
      </c>
      <c r="W94" s="28">
        <f t="shared" si="663"/>
        <v>0</v>
      </c>
      <c r="X94" s="9">
        <f t="shared" si="664"/>
        <v>0</v>
      </c>
      <c r="Y94" s="9">
        <f t="shared" si="665"/>
        <v>0</v>
      </c>
      <c r="Z94" s="28">
        <f t="shared" si="666"/>
        <v>0</v>
      </c>
      <c r="AA94" s="8"/>
      <c r="AB94" s="154">
        <f>IF(OR($M94="",$M94=0),0,IF(AB$2&lt;10,VLOOKUP(TEXT($C94,"МММ"),'Расчет нагрузки'!$L$2:$Q$13,AB$2,0),$D94*AB$2))</f>
        <v>0</v>
      </c>
      <c r="AC94" s="154">
        <f>IF(OR($Q94="",$Q94=0),0,IF(AC$2&lt;10,VLOOKUP(TEXT($C94,"МММ"),'Расчет нагрузки'!$L$2:$Q$13,AC$2,0),$D94*AC$2))</f>
        <v>0</v>
      </c>
      <c r="AD94" s="8"/>
      <c r="AE94" s="69">
        <v>1</v>
      </c>
      <c r="AF94" s="69">
        <v>1</v>
      </c>
      <c r="AG94" s="8"/>
      <c r="AH94" s="13">
        <f t="shared" si="637"/>
        <v>0</v>
      </c>
      <c r="AI94" s="13">
        <f t="shared" si="638"/>
        <v>0</v>
      </c>
      <c r="AJ94" s="13">
        <f t="shared" si="639"/>
        <v>0</v>
      </c>
      <c r="AK94" s="13">
        <f t="shared" si="640"/>
        <v>0</v>
      </c>
      <c r="AL94" s="13">
        <f t="shared" si="641"/>
        <v>0</v>
      </c>
      <c r="AM94" s="13">
        <f t="shared" si="642"/>
        <v>0</v>
      </c>
      <c r="AN94" s="13">
        <f t="shared" si="643"/>
        <v>0</v>
      </c>
      <c r="AO94" s="13">
        <f t="shared" si="644"/>
        <v>0</v>
      </c>
      <c r="AP94" s="13">
        <f t="shared" si="645"/>
        <v>0</v>
      </c>
      <c r="AQ94" s="13">
        <f t="shared" si="646"/>
        <v>0</v>
      </c>
      <c r="AR94" s="13">
        <f t="shared" si="647"/>
        <v>0</v>
      </c>
      <c r="AS94" s="13">
        <f t="shared" si="648"/>
        <v>0</v>
      </c>
      <c r="AT94" s="13">
        <f t="shared" si="649"/>
        <v>0</v>
      </c>
      <c r="AU94" s="13">
        <f t="shared" si="650"/>
        <v>0</v>
      </c>
      <c r="AV94" s="13">
        <f t="shared" si="651"/>
        <v>0</v>
      </c>
      <c r="AW94" s="13">
        <f t="shared" si="652"/>
        <v>0</v>
      </c>
      <c r="AX94" s="4"/>
    </row>
    <row r="95" spans="1:50" outlineLevel="1">
      <c r="A95" s="8" t="str">
        <f>IF(C95=Форма!$B$7*1,"1 месяц",IF(C95&gt;Форма!$B$7,(LEFT(A94,SEARCH(" ",A94,1)-1)+1)&amp;" месяц",""))</f>
        <v/>
      </c>
      <c r="B95" s="32" t="str">
        <f>IF(SUM($E$6:$L95)=0,"-",IF(SUM($E95:$L95)&gt;0,IF(AND($C95&gt;=$B$1,$C95&lt;=$B$2)*1=1,$A$1,"факт"),"прогноз"))</f>
        <v>-</v>
      </c>
      <c r="C95" s="33">
        <v>43983</v>
      </c>
      <c r="D95" s="34">
        <f>VLOOKUP($C95,'F1'!$A:$B,2,0)</f>
        <v>21</v>
      </c>
      <c r="E95" s="14"/>
      <c r="F95" s="14"/>
      <c r="G95" s="14"/>
      <c r="H95" s="14"/>
      <c r="I95" s="14"/>
      <c r="J95" s="14"/>
      <c r="K95" s="14"/>
      <c r="L95" s="14"/>
      <c r="M95" s="187">
        <f t="shared" si="653"/>
        <v>0</v>
      </c>
      <c r="N95" s="15">
        <f t="shared" si="654"/>
        <v>0</v>
      </c>
      <c r="O95" s="15">
        <f t="shared" si="655"/>
        <v>0</v>
      </c>
      <c r="P95" s="15">
        <f t="shared" si="656"/>
        <v>0</v>
      </c>
      <c r="Q95" s="187">
        <f t="shared" si="657"/>
        <v>0</v>
      </c>
      <c r="R95" s="15">
        <f t="shared" si="658"/>
        <v>0</v>
      </c>
      <c r="S95" s="15">
        <f t="shared" si="659"/>
        <v>0</v>
      </c>
      <c r="T95" s="15">
        <f t="shared" si="660"/>
        <v>0</v>
      </c>
      <c r="U95" s="9">
        <f t="shared" si="661"/>
        <v>0</v>
      </c>
      <c r="V95" s="9">
        <f t="shared" si="662"/>
        <v>0</v>
      </c>
      <c r="W95" s="28">
        <f t="shared" si="663"/>
        <v>0</v>
      </c>
      <c r="X95" s="9">
        <f t="shared" si="664"/>
        <v>0</v>
      </c>
      <c r="Y95" s="9">
        <f t="shared" si="665"/>
        <v>0</v>
      </c>
      <c r="Z95" s="28">
        <f t="shared" si="666"/>
        <v>0</v>
      </c>
      <c r="AA95" s="8"/>
      <c r="AB95" s="154">
        <f>IF(OR($M95="",$M95=0),0,IF(AB$2&lt;10,VLOOKUP(TEXT($C95,"МММ"),'Расчет нагрузки'!$L$2:$Q$13,AB$2,0),$D95*AB$2))</f>
        <v>0</v>
      </c>
      <c r="AC95" s="154">
        <f>IF(OR($Q95="",$Q95=0),0,IF(AC$2&lt;10,VLOOKUP(TEXT($C95,"МММ"),'Расчет нагрузки'!$L$2:$Q$13,AC$2,0),$D95*AC$2))</f>
        <v>0</v>
      </c>
      <c r="AD95" s="8"/>
      <c r="AE95" s="69">
        <v>1</v>
      </c>
      <c r="AF95" s="69">
        <v>1</v>
      </c>
      <c r="AG95" s="8"/>
      <c r="AH95" s="13">
        <f t="shared" si="637"/>
        <v>0</v>
      </c>
      <c r="AI95" s="13">
        <f t="shared" si="638"/>
        <v>0</v>
      </c>
      <c r="AJ95" s="13">
        <f t="shared" si="639"/>
        <v>0</v>
      </c>
      <c r="AK95" s="13">
        <f t="shared" si="640"/>
        <v>0</v>
      </c>
      <c r="AL95" s="13">
        <f t="shared" si="641"/>
        <v>0</v>
      </c>
      <c r="AM95" s="13">
        <f t="shared" si="642"/>
        <v>0</v>
      </c>
      <c r="AN95" s="13">
        <f t="shared" si="643"/>
        <v>0</v>
      </c>
      <c r="AO95" s="13">
        <f t="shared" si="644"/>
        <v>0</v>
      </c>
      <c r="AP95" s="13">
        <f t="shared" si="645"/>
        <v>0</v>
      </c>
      <c r="AQ95" s="13">
        <f t="shared" si="646"/>
        <v>0</v>
      </c>
      <c r="AR95" s="13">
        <f t="shared" si="647"/>
        <v>0</v>
      </c>
      <c r="AS95" s="13">
        <f t="shared" si="648"/>
        <v>0</v>
      </c>
      <c r="AT95" s="13">
        <f t="shared" si="649"/>
        <v>0</v>
      </c>
      <c r="AU95" s="13">
        <f t="shared" si="650"/>
        <v>0</v>
      </c>
      <c r="AV95" s="13">
        <f t="shared" si="651"/>
        <v>0</v>
      </c>
      <c r="AW95" s="13">
        <f t="shared" si="652"/>
        <v>0</v>
      </c>
      <c r="AX95" s="4"/>
    </row>
    <row r="96" spans="1:50" outlineLevel="1">
      <c r="A96" s="8" t="str">
        <f>IF(C96=Форма!$B$7*1,"1 месяц",IF(C96&gt;Форма!$B$7,(LEFT(A95,SEARCH(" ",A95,1)-1)+1)&amp;" месяц",""))</f>
        <v/>
      </c>
      <c r="B96" s="32" t="str">
        <f>IF(SUM($E$6:$L96)=0,"-",IF(SUM($E96:$L96)&gt;0,IF(AND($C96&gt;=$B$1,$C96&lt;=$B$2)*1=1,$A$1,"факт"),"прогноз"))</f>
        <v>-</v>
      </c>
      <c r="C96" s="33">
        <v>44013</v>
      </c>
      <c r="D96" s="34">
        <f>VLOOKUP($C96,'F1'!$A:$B,2,0)</f>
        <v>22</v>
      </c>
      <c r="E96" s="14"/>
      <c r="F96" s="14"/>
      <c r="G96" s="14"/>
      <c r="H96" s="14"/>
      <c r="I96" s="14"/>
      <c r="J96" s="14"/>
      <c r="K96" s="14"/>
      <c r="L96" s="14"/>
      <c r="M96" s="187">
        <f t="shared" si="653"/>
        <v>0</v>
      </c>
      <c r="N96" s="15">
        <f t="shared" si="654"/>
        <v>0</v>
      </c>
      <c r="O96" s="15">
        <f t="shared" si="655"/>
        <v>0</v>
      </c>
      <c r="P96" s="15">
        <f t="shared" si="656"/>
        <v>0</v>
      </c>
      <c r="Q96" s="187">
        <f t="shared" si="657"/>
        <v>0</v>
      </c>
      <c r="R96" s="15">
        <f t="shared" si="658"/>
        <v>0</v>
      </c>
      <c r="S96" s="15">
        <f t="shared" si="659"/>
        <v>0</v>
      </c>
      <c r="T96" s="15">
        <f t="shared" si="660"/>
        <v>0</v>
      </c>
      <c r="U96" s="9">
        <f t="shared" si="661"/>
        <v>0</v>
      </c>
      <c r="V96" s="9">
        <f t="shared" si="662"/>
        <v>0</v>
      </c>
      <c r="W96" s="28">
        <f t="shared" si="663"/>
        <v>0</v>
      </c>
      <c r="X96" s="9">
        <f t="shared" si="664"/>
        <v>0</v>
      </c>
      <c r="Y96" s="9">
        <f t="shared" si="665"/>
        <v>0</v>
      </c>
      <c r="Z96" s="28">
        <f t="shared" si="666"/>
        <v>0</v>
      </c>
      <c r="AA96" s="8"/>
      <c r="AB96" s="154">
        <f>IF(OR($M96="",$M96=0),0,IF(AB$2&lt;10,VLOOKUP(TEXT($C96,"МММ"),'Расчет нагрузки'!$L$2:$Q$13,AB$2,0),$D96*AB$2))</f>
        <v>0</v>
      </c>
      <c r="AC96" s="154">
        <f>IF(OR($Q96="",$Q96=0),0,IF(AC$2&lt;10,VLOOKUP(TEXT($C96,"МММ"),'Расчет нагрузки'!$L$2:$Q$13,AC$2,0),$D96*AC$2))</f>
        <v>0</v>
      </c>
      <c r="AD96" s="8"/>
      <c r="AE96" s="69">
        <v>1</v>
      </c>
      <c r="AF96" s="69">
        <v>1</v>
      </c>
      <c r="AG96" s="8"/>
      <c r="AH96" s="13">
        <f t="shared" si="637"/>
        <v>0</v>
      </c>
      <c r="AI96" s="13">
        <f t="shared" si="638"/>
        <v>0</v>
      </c>
      <c r="AJ96" s="13">
        <f t="shared" si="639"/>
        <v>0</v>
      </c>
      <c r="AK96" s="13">
        <f t="shared" si="640"/>
        <v>0</v>
      </c>
      <c r="AL96" s="13">
        <f t="shared" si="641"/>
        <v>0</v>
      </c>
      <c r="AM96" s="13">
        <f t="shared" si="642"/>
        <v>0</v>
      </c>
      <c r="AN96" s="13">
        <f t="shared" si="643"/>
        <v>0</v>
      </c>
      <c r="AO96" s="13">
        <f t="shared" si="644"/>
        <v>0</v>
      </c>
      <c r="AP96" s="13">
        <f t="shared" si="645"/>
        <v>0</v>
      </c>
      <c r="AQ96" s="13">
        <f t="shared" si="646"/>
        <v>0</v>
      </c>
      <c r="AR96" s="13">
        <f t="shared" si="647"/>
        <v>0</v>
      </c>
      <c r="AS96" s="13">
        <f t="shared" si="648"/>
        <v>0</v>
      </c>
      <c r="AT96" s="13">
        <f t="shared" si="649"/>
        <v>0</v>
      </c>
      <c r="AU96" s="13">
        <f t="shared" si="650"/>
        <v>0</v>
      </c>
      <c r="AV96" s="13">
        <f t="shared" si="651"/>
        <v>0</v>
      </c>
      <c r="AW96" s="13">
        <f t="shared" si="652"/>
        <v>0</v>
      </c>
      <c r="AX96" s="4"/>
    </row>
    <row r="97" spans="1:50" outlineLevel="1">
      <c r="A97" s="8" t="str">
        <f>IF(C97=Форма!$B$7*1,"1 месяц",IF(C97&gt;Форма!$B$7,(LEFT(A96,SEARCH(" ",A96,1)-1)+1)&amp;" месяц",""))</f>
        <v/>
      </c>
      <c r="B97" s="32" t="str">
        <f>IF(SUM($E$6:$L97)=0,"-",IF(SUM($E97:$L97)&gt;0,IF(AND($C97&gt;=$B$1,$C97&lt;=$B$2)*1=1,$A$1,"факт"),"прогноз"))</f>
        <v>-</v>
      </c>
      <c r="C97" s="33">
        <v>44044</v>
      </c>
      <c r="D97" s="34">
        <f>VLOOKUP($C97,'F1'!$A:$B,2,0)</f>
        <v>21</v>
      </c>
      <c r="E97" s="14"/>
      <c r="F97" s="14"/>
      <c r="G97" s="14"/>
      <c r="H97" s="14"/>
      <c r="I97" s="14"/>
      <c r="J97" s="14"/>
      <c r="K97" s="14"/>
      <c r="L97" s="14"/>
      <c r="M97" s="187">
        <f t="shared" si="653"/>
        <v>0</v>
      </c>
      <c r="N97" s="15">
        <f t="shared" si="654"/>
        <v>0</v>
      </c>
      <c r="O97" s="15">
        <f t="shared" si="655"/>
        <v>0</v>
      </c>
      <c r="P97" s="15">
        <f t="shared" si="656"/>
        <v>0</v>
      </c>
      <c r="Q97" s="187">
        <f t="shared" si="657"/>
        <v>0</v>
      </c>
      <c r="R97" s="15">
        <f t="shared" si="658"/>
        <v>0</v>
      </c>
      <c r="S97" s="15">
        <f t="shared" si="659"/>
        <v>0</v>
      </c>
      <c r="T97" s="15">
        <f t="shared" si="660"/>
        <v>0</v>
      </c>
      <c r="U97" s="9">
        <f t="shared" si="661"/>
        <v>0</v>
      </c>
      <c r="V97" s="9">
        <f t="shared" si="662"/>
        <v>0</v>
      </c>
      <c r="W97" s="28">
        <f t="shared" si="663"/>
        <v>0</v>
      </c>
      <c r="X97" s="9">
        <f t="shared" si="664"/>
        <v>0</v>
      </c>
      <c r="Y97" s="9">
        <f t="shared" si="665"/>
        <v>0</v>
      </c>
      <c r="Z97" s="28">
        <f t="shared" si="666"/>
        <v>0</v>
      </c>
      <c r="AA97" s="8"/>
      <c r="AB97" s="154">
        <f>IF(OR($M97="",$M97=0),0,IF(AB$2&lt;10,VLOOKUP(TEXT($C97,"МММ"),'Расчет нагрузки'!$L$2:$Q$13,AB$2,0),$D97*AB$2))</f>
        <v>0</v>
      </c>
      <c r="AC97" s="154">
        <f>IF(OR($Q97="",$Q97=0),0,IF(AC$2&lt;10,VLOOKUP(TEXT($C97,"МММ"),'Расчет нагрузки'!$L$2:$Q$13,AC$2,0),$D97*AC$2))</f>
        <v>0</v>
      </c>
      <c r="AD97" s="8"/>
      <c r="AE97" s="69">
        <v>1</v>
      </c>
      <c r="AF97" s="69">
        <v>1</v>
      </c>
      <c r="AG97" s="8"/>
      <c r="AH97" s="13">
        <f t="shared" si="637"/>
        <v>0</v>
      </c>
      <c r="AI97" s="13">
        <f t="shared" si="638"/>
        <v>0</v>
      </c>
      <c r="AJ97" s="13">
        <f t="shared" si="639"/>
        <v>0</v>
      </c>
      <c r="AK97" s="13">
        <f t="shared" si="640"/>
        <v>0</v>
      </c>
      <c r="AL97" s="13">
        <f t="shared" si="641"/>
        <v>0</v>
      </c>
      <c r="AM97" s="13">
        <f t="shared" si="642"/>
        <v>0</v>
      </c>
      <c r="AN97" s="13">
        <f t="shared" si="643"/>
        <v>0</v>
      </c>
      <c r="AO97" s="13">
        <f t="shared" si="644"/>
        <v>0</v>
      </c>
      <c r="AP97" s="13">
        <f t="shared" si="645"/>
        <v>0</v>
      </c>
      <c r="AQ97" s="13">
        <f t="shared" si="646"/>
        <v>0</v>
      </c>
      <c r="AR97" s="13">
        <f t="shared" si="647"/>
        <v>0</v>
      </c>
      <c r="AS97" s="13">
        <f t="shared" si="648"/>
        <v>0</v>
      </c>
      <c r="AT97" s="13">
        <f t="shared" si="649"/>
        <v>0</v>
      </c>
      <c r="AU97" s="13">
        <f t="shared" si="650"/>
        <v>0</v>
      </c>
      <c r="AV97" s="13">
        <f t="shared" si="651"/>
        <v>0</v>
      </c>
      <c r="AW97" s="13">
        <f t="shared" si="652"/>
        <v>0</v>
      </c>
      <c r="AX97" s="4"/>
    </row>
    <row r="98" spans="1:50" outlineLevel="1">
      <c r="A98" s="8" t="str">
        <f>IF(C98=Форма!$B$7*1,"1 месяц",IF(C98&gt;Форма!$B$7,(LEFT(A97,SEARCH(" ",A97,1)-1)+1)&amp;" месяц",""))</f>
        <v/>
      </c>
      <c r="B98" s="32" t="str">
        <f>IF(SUM($E$6:$L98)=0,"-",IF(SUM($E98:$L98)&gt;0,IF(AND($C98&gt;=$B$1,$C98&lt;=$B$2)*1=1,$A$1,"факт"),"прогноз"))</f>
        <v>-</v>
      </c>
      <c r="C98" s="33">
        <v>44075</v>
      </c>
      <c r="D98" s="34">
        <f>VLOOKUP($C98,'F1'!$A:$B,2,0)</f>
        <v>22</v>
      </c>
      <c r="E98" s="14"/>
      <c r="F98" s="14"/>
      <c r="G98" s="14"/>
      <c r="H98" s="14"/>
      <c r="I98" s="14"/>
      <c r="J98" s="14"/>
      <c r="K98" s="14"/>
      <c r="L98" s="14"/>
      <c r="M98" s="187">
        <f t="shared" si="653"/>
        <v>0</v>
      </c>
      <c r="N98" s="15">
        <f t="shared" si="654"/>
        <v>0</v>
      </c>
      <c r="O98" s="15">
        <f t="shared" si="655"/>
        <v>0</v>
      </c>
      <c r="P98" s="15">
        <f t="shared" si="656"/>
        <v>0</v>
      </c>
      <c r="Q98" s="187">
        <f t="shared" si="657"/>
        <v>0</v>
      </c>
      <c r="R98" s="15">
        <f t="shared" si="658"/>
        <v>0</v>
      </c>
      <c r="S98" s="15">
        <f t="shared" si="659"/>
        <v>0</v>
      </c>
      <c r="T98" s="15">
        <f t="shared" si="660"/>
        <v>0</v>
      </c>
      <c r="U98" s="9">
        <f t="shared" si="661"/>
        <v>0</v>
      </c>
      <c r="V98" s="9">
        <f t="shared" si="662"/>
        <v>0</v>
      </c>
      <c r="W98" s="28">
        <f t="shared" si="663"/>
        <v>0</v>
      </c>
      <c r="X98" s="9">
        <f t="shared" si="664"/>
        <v>0</v>
      </c>
      <c r="Y98" s="9">
        <f t="shared" si="665"/>
        <v>0</v>
      </c>
      <c r="Z98" s="28">
        <f t="shared" si="666"/>
        <v>0</v>
      </c>
      <c r="AA98" s="8"/>
      <c r="AB98" s="154">
        <f>IF(OR($M98="",$M98=0),0,IF(AB$2&lt;10,VLOOKUP(TEXT($C98,"МММ"),'Расчет нагрузки'!$L$2:$Q$13,AB$2,0),$D98*AB$2))</f>
        <v>0</v>
      </c>
      <c r="AC98" s="154">
        <f>IF(OR($Q98="",$Q98=0),0,IF(AC$2&lt;10,VLOOKUP(TEXT($C98,"МММ"),'Расчет нагрузки'!$L$2:$Q$13,AC$2,0),$D98*AC$2))</f>
        <v>0</v>
      </c>
      <c r="AD98" s="8"/>
      <c r="AE98" s="69">
        <v>1</v>
      </c>
      <c r="AF98" s="69">
        <v>1</v>
      </c>
      <c r="AG98" s="8"/>
      <c r="AH98" s="13">
        <f t="shared" ref="AH98" si="667">E98</f>
        <v>0</v>
      </c>
      <c r="AI98" s="13">
        <f t="shared" ref="AI98" si="668">F98</f>
        <v>0</v>
      </c>
      <c r="AJ98" s="13">
        <f t="shared" ref="AJ98" si="669">G98</f>
        <v>0</v>
      </c>
      <c r="AK98" s="13">
        <f t="shared" ref="AK98" si="670">H98</f>
        <v>0</v>
      </c>
      <c r="AL98" s="13">
        <f t="shared" ref="AL98" si="671">I98</f>
        <v>0</v>
      </c>
      <c r="AM98" s="13">
        <f t="shared" ref="AM98" si="672">J98</f>
        <v>0</v>
      </c>
      <c r="AN98" s="13">
        <f t="shared" ref="AN98" si="673">K98</f>
        <v>0</v>
      </c>
      <c r="AO98" s="13">
        <f t="shared" ref="AO98" si="674">L98</f>
        <v>0</v>
      </c>
      <c r="AP98" s="13">
        <f t="shared" ref="AP98" si="675">E98</f>
        <v>0</v>
      </c>
      <c r="AQ98" s="13">
        <f t="shared" ref="AQ98" si="676">F98</f>
        <v>0</v>
      </c>
      <c r="AR98" s="13">
        <f t="shared" ref="AR98" si="677">G98</f>
        <v>0</v>
      </c>
      <c r="AS98" s="13">
        <f t="shared" ref="AS98" si="678">H98</f>
        <v>0</v>
      </c>
      <c r="AT98" s="13">
        <f t="shared" ref="AT98" si="679">I98</f>
        <v>0</v>
      </c>
      <c r="AU98" s="13">
        <f t="shared" ref="AU98" si="680">J98</f>
        <v>0</v>
      </c>
      <c r="AV98" s="13">
        <f t="shared" ref="AV98" si="681">K98</f>
        <v>0</v>
      </c>
      <c r="AW98" s="13">
        <f t="shared" ref="AW98" si="682">L98</f>
        <v>0</v>
      </c>
      <c r="AX98" s="4"/>
    </row>
    <row r="99" spans="1:50" outlineLevel="1">
      <c r="A99" s="8" t="str">
        <f>IF(C99=Форма!$B$7*1,"1 месяц",IF(C99&gt;Форма!$B$7,(LEFT(A98,SEARCH(" ",A98,1)-1)+1)&amp;" месяц",""))</f>
        <v/>
      </c>
      <c r="B99" s="32" t="str">
        <f>IF(SUM($E$6:$L99)=0,"-",IF(SUM($E99:$L99)&gt;0,IF(AND($C99&gt;=$B$1,$C99&lt;=$B$2)*1=1,$A$1,"факт"),"прогноз"))</f>
        <v>-</v>
      </c>
      <c r="C99" s="33">
        <v>44105</v>
      </c>
      <c r="D99" s="34">
        <f>VLOOKUP($C99,'F1'!$A:$B,2,0)</f>
        <v>22</v>
      </c>
      <c r="E99" s="14"/>
      <c r="F99" s="14"/>
      <c r="G99" s="14"/>
      <c r="H99" s="14"/>
      <c r="I99" s="14"/>
      <c r="J99" s="14"/>
      <c r="K99" s="14"/>
      <c r="L99" s="14"/>
      <c r="M99" s="187">
        <f t="shared" si="653"/>
        <v>0</v>
      </c>
      <c r="N99" s="15">
        <f t="shared" si="654"/>
        <v>0</v>
      </c>
      <c r="O99" s="15">
        <f t="shared" si="655"/>
        <v>0</v>
      </c>
      <c r="P99" s="15">
        <f t="shared" si="656"/>
        <v>0</v>
      </c>
      <c r="Q99" s="187">
        <f t="shared" si="657"/>
        <v>0</v>
      </c>
      <c r="R99" s="15">
        <f t="shared" si="658"/>
        <v>0</v>
      </c>
      <c r="S99" s="15">
        <f t="shared" si="659"/>
        <v>0</v>
      </c>
      <c r="T99" s="15">
        <f t="shared" si="660"/>
        <v>0</v>
      </c>
      <c r="U99" s="9">
        <f t="shared" si="661"/>
        <v>0</v>
      </c>
      <c r="V99" s="9">
        <f t="shared" si="662"/>
        <v>0</v>
      </c>
      <c r="W99" s="28">
        <f t="shared" si="663"/>
        <v>0</v>
      </c>
      <c r="X99" s="9">
        <f t="shared" si="664"/>
        <v>0</v>
      </c>
      <c r="Y99" s="9">
        <f t="shared" si="665"/>
        <v>0</v>
      </c>
      <c r="Z99" s="28">
        <f t="shared" si="666"/>
        <v>0</v>
      </c>
      <c r="AA99" s="8"/>
      <c r="AB99" s="154">
        <f>IF(OR($M99="",$M99=0),0,IF(AB$2&lt;10,VLOOKUP(TEXT($C99,"МММ"),'Расчет нагрузки'!$L$2:$Q$13,AB$2,0),$D99*AB$2))</f>
        <v>0</v>
      </c>
      <c r="AC99" s="154">
        <f>IF(OR($Q99="",$Q99=0),0,IF(AC$2&lt;10,VLOOKUP(TEXT($C99,"МММ"),'Расчет нагрузки'!$L$2:$Q$13,AC$2,0),$D99*AC$2))</f>
        <v>0</v>
      </c>
      <c r="AD99" s="8"/>
      <c r="AE99" s="69">
        <v>1</v>
      </c>
      <c r="AF99" s="69">
        <v>1</v>
      </c>
      <c r="AG99" s="8"/>
      <c r="AH99" s="13">
        <f t="shared" ref="AH99:AH100" si="683">E99</f>
        <v>0</v>
      </c>
      <c r="AI99" s="13">
        <f t="shared" ref="AI99:AI100" si="684">F99</f>
        <v>0</v>
      </c>
      <c r="AJ99" s="13">
        <f t="shared" ref="AJ99:AJ100" si="685">G99</f>
        <v>0</v>
      </c>
      <c r="AK99" s="13">
        <f t="shared" ref="AK99:AK100" si="686">H99</f>
        <v>0</v>
      </c>
      <c r="AL99" s="13">
        <f t="shared" ref="AL99:AL100" si="687">I99</f>
        <v>0</v>
      </c>
      <c r="AM99" s="13">
        <f t="shared" ref="AM99:AM100" si="688">J99</f>
        <v>0</v>
      </c>
      <c r="AN99" s="13">
        <f t="shared" ref="AN99:AN100" si="689">K99</f>
        <v>0</v>
      </c>
      <c r="AO99" s="13">
        <f t="shared" ref="AO99:AO100" si="690">L99</f>
        <v>0</v>
      </c>
      <c r="AP99" s="13">
        <f t="shared" ref="AP99:AP100" si="691">E99</f>
        <v>0</v>
      </c>
      <c r="AQ99" s="13">
        <f t="shared" ref="AQ99:AQ100" si="692">F99</f>
        <v>0</v>
      </c>
      <c r="AR99" s="13">
        <f t="shared" ref="AR99:AR100" si="693">G99</f>
        <v>0</v>
      </c>
      <c r="AS99" s="13">
        <f t="shared" ref="AS99:AS100" si="694">H99</f>
        <v>0</v>
      </c>
      <c r="AT99" s="13">
        <f t="shared" ref="AT99:AT100" si="695">I99</f>
        <v>0</v>
      </c>
      <c r="AU99" s="13">
        <f t="shared" ref="AU99:AU100" si="696">J99</f>
        <v>0</v>
      </c>
      <c r="AV99" s="13">
        <f t="shared" ref="AV99:AV100" si="697">K99</f>
        <v>0</v>
      </c>
      <c r="AW99" s="13">
        <f t="shared" ref="AW99:AW100" si="698">L99</f>
        <v>0</v>
      </c>
      <c r="AX99" s="4"/>
    </row>
    <row r="100" spans="1:50" outlineLevel="1">
      <c r="A100" s="8" t="str">
        <f>IF(C100=Форма!$B$7*1,"1 месяц",IF(C100&gt;Форма!$B$7,(LEFT(A99,SEARCH(" ",A99,1)-1)+1)&amp;" месяц",""))</f>
        <v/>
      </c>
      <c r="B100" s="32" t="str">
        <f>IF(SUM($E$6:$L100)=0,"-",IF(SUM($E100:$L100)&gt;0,IF(AND($C100&gt;=$B$1,$C100&lt;=$B$2)*1=1,$A$1,"факт"),"прогноз"))</f>
        <v>-</v>
      </c>
      <c r="C100" s="33">
        <v>44136</v>
      </c>
      <c r="D100" s="34">
        <f>VLOOKUP($C100,'F1'!$A:$B,2,0)</f>
        <v>20</v>
      </c>
      <c r="E100" s="14"/>
      <c r="F100" s="14"/>
      <c r="G100" s="14"/>
      <c r="H100" s="14"/>
      <c r="I100" s="14"/>
      <c r="J100" s="14"/>
      <c r="K100" s="14"/>
      <c r="L100" s="14"/>
      <c r="M100" s="187">
        <f t="shared" si="653"/>
        <v>0</v>
      </c>
      <c r="N100" s="15">
        <f t="shared" si="654"/>
        <v>0</v>
      </c>
      <c r="O100" s="15">
        <f t="shared" si="655"/>
        <v>0</v>
      </c>
      <c r="P100" s="15">
        <f t="shared" si="656"/>
        <v>0</v>
      </c>
      <c r="Q100" s="187">
        <f t="shared" si="657"/>
        <v>0</v>
      </c>
      <c r="R100" s="15">
        <f t="shared" si="658"/>
        <v>0</v>
      </c>
      <c r="S100" s="15">
        <f t="shared" si="659"/>
        <v>0</v>
      </c>
      <c r="T100" s="15">
        <f t="shared" si="660"/>
        <v>0</v>
      </c>
      <c r="U100" s="9">
        <f t="shared" si="661"/>
        <v>0</v>
      </c>
      <c r="V100" s="9">
        <f t="shared" si="662"/>
        <v>0</v>
      </c>
      <c r="W100" s="28">
        <f t="shared" si="663"/>
        <v>0</v>
      </c>
      <c r="X100" s="9">
        <f t="shared" si="664"/>
        <v>0</v>
      </c>
      <c r="Y100" s="9">
        <f t="shared" si="665"/>
        <v>0</v>
      </c>
      <c r="Z100" s="28">
        <f t="shared" si="666"/>
        <v>0</v>
      </c>
      <c r="AA100" s="8"/>
      <c r="AB100" s="154">
        <f>IF(OR($M100="",$M100=0),0,IF(AB$2&lt;10,VLOOKUP(TEXT($C100,"МММ"),'Расчет нагрузки'!$L$2:$Q$13,AB$2,0),$D100*AB$2))</f>
        <v>0</v>
      </c>
      <c r="AC100" s="154">
        <f>IF(OR($Q100="",$Q100=0),0,IF(AC$2&lt;10,VLOOKUP(TEXT($C100,"МММ"),'Расчет нагрузки'!$L$2:$Q$13,AC$2,0),$D100*AC$2))</f>
        <v>0</v>
      </c>
      <c r="AD100" s="8"/>
      <c r="AE100" s="69">
        <v>1</v>
      </c>
      <c r="AF100" s="69">
        <v>1</v>
      </c>
      <c r="AG100" s="8"/>
      <c r="AH100" s="13">
        <f t="shared" si="683"/>
        <v>0</v>
      </c>
      <c r="AI100" s="13">
        <f t="shared" si="684"/>
        <v>0</v>
      </c>
      <c r="AJ100" s="13">
        <f t="shared" si="685"/>
        <v>0</v>
      </c>
      <c r="AK100" s="13">
        <f t="shared" si="686"/>
        <v>0</v>
      </c>
      <c r="AL100" s="13">
        <f t="shared" si="687"/>
        <v>0</v>
      </c>
      <c r="AM100" s="13">
        <f t="shared" si="688"/>
        <v>0</v>
      </c>
      <c r="AN100" s="13">
        <f t="shared" si="689"/>
        <v>0</v>
      </c>
      <c r="AO100" s="13">
        <f t="shared" si="690"/>
        <v>0</v>
      </c>
      <c r="AP100" s="13">
        <f t="shared" si="691"/>
        <v>0</v>
      </c>
      <c r="AQ100" s="13">
        <f t="shared" si="692"/>
        <v>0</v>
      </c>
      <c r="AR100" s="13">
        <f t="shared" si="693"/>
        <v>0</v>
      </c>
      <c r="AS100" s="13">
        <f t="shared" si="694"/>
        <v>0</v>
      </c>
      <c r="AT100" s="13">
        <f t="shared" si="695"/>
        <v>0</v>
      </c>
      <c r="AU100" s="13">
        <f t="shared" si="696"/>
        <v>0</v>
      </c>
      <c r="AV100" s="13">
        <f t="shared" si="697"/>
        <v>0</v>
      </c>
      <c r="AW100" s="13">
        <f t="shared" si="698"/>
        <v>0</v>
      </c>
      <c r="AX100" s="4"/>
    </row>
    <row r="101" spans="1:50" outlineLevel="1">
      <c r="A101" s="8" t="str">
        <f>IF(C101=Форма!$B$7*1,"1 месяц",IF(C101&gt;Форма!$B$7,(LEFT(A100,SEARCH(" ",A100,1)-1)+1)&amp;" месяц",""))</f>
        <v/>
      </c>
      <c r="B101" s="32" t="str">
        <f>IF(SUM($E$6:$L101)=0,"-",IF(SUM($E101:$L101)&gt;0,IF(AND($C101&gt;=$B$1,$C101&lt;=$B$2)*1=1,$A$1,"факт"),"прогноз"))</f>
        <v>-</v>
      </c>
      <c r="C101" s="33">
        <v>44166</v>
      </c>
      <c r="D101" s="34">
        <f>VLOOKUP($C101,'F1'!$A:$B,2,0)</f>
        <v>23</v>
      </c>
      <c r="E101" s="14"/>
      <c r="F101" s="14"/>
      <c r="G101" s="14"/>
      <c r="H101" s="14"/>
      <c r="I101" s="14"/>
      <c r="J101" s="14"/>
      <c r="K101" s="14"/>
      <c r="L101" s="14"/>
      <c r="M101" s="187">
        <f t="shared" si="653"/>
        <v>0</v>
      </c>
      <c r="N101" s="15">
        <f t="shared" si="654"/>
        <v>0</v>
      </c>
      <c r="O101" s="15">
        <f t="shared" si="655"/>
        <v>0</v>
      </c>
      <c r="P101" s="15">
        <f t="shared" si="656"/>
        <v>0</v>
      </c>
      <c r="Q101" s="187">
        <f t="shared" si="657"/>
        <v>0</v>
      </c>
      <c r="R101" s="15">
        <f t="shared" si="658"/>
        <v>0</v>
      </c>
      <c r="S101" s="15">
        <f t="shared" si="659"/>
        <v>0</v>
      </c>
      <c r="T101" s="15">
        <f t="shared" si="660"/>
        <v>0</v>
      </c>
      <c r="U101" s="9">
        <f t="shared" si="661"/>
        <v>0</v>
      </c>
      <c r="V101" s="9">
        <f t="shared" si="662"/>
        <v>0</v>
      </c>
      <c r="W101" s="28">
        <f t="shared" si="663"/>
        <v>0</v>
      </c>
      <c r="X101" s="9">
        <f t="shared" si="664"/>
        <v>0</v>
      </c>
      <c r="Y101" s="9">
        <f t="shared" si="665"/>
        <v>0</v>
      </c>
      <c r="Z101" s="28">
        <f t="shared" si="666"/>
        <v>0</v>
      </c>
      <c r="AA101" s="8"/>
      <c r="AB101" s="154">
        <f>IF(OR($M101="",$M101=0),0,IF(AB$2&lt;10,VLOOKUP(TEXT($C101,"МММ"),'Расчет нагрузки'!$L$2:$Q$13,AB$2,0),$D101*AB$2))</f>
        <v>0</v>
      </c>
      <c r="AC101" s="154">
        <f>IF(OR($Q101="",$Q101=0),0,IF(AC$2&lt;10,VLOOKUP(TEXT($C101,"МММ"),'Расчет нагрузки'!$L$2:$Q$13,AC$2,0),$D101*AC$2))</f>
        <v>0</v>
      </c>
      <c r="AD101" s="8"/>
      <c r="AE101" s="69">
        <v>1</v>
      </c>
      <c r="AF101" s="69">
        <v>1</v>
      </c>
      <c r="AG101" s="8"/>
      <c r="AH101" s="13">
        <f t="shared" ref="AH101" si="699">E101</f>
        <v>0</v>
      </c>
      <c r="AI101" s="13">
        <f t="shared" ref="AI101" si="700">F101</f>
        <v>0</v>
      </c>
      <c r="AJ101" s="13">
        <f t="shared" ref="AJ101" si="701">G101</f>
        <v>0</v>
      </c>
      <c r="AK101" s="13">
        <f t="shared" ref="AK101" si="702">H101</f>
        <v>0</v>
      </c>
      <c r="AL101" s="13">
        <f t="shared" ref="AL101" si="703">I101</f>
        <v>0</v>
      </c>
      <c r="AM101" s="13">
        <f t="shared" ref="AM101" si="704">J101</f>
        <v>0</v>
      </c>
      <c r="AN101" s="13">
        <f t="shared" ref="AN101" si="705">K101</f>
        <v>0</v>
      </c>
      <c r="AO101" s="13">
        <f t="shared" ref="AO101" si="706">L101</f>
        <v>0</v>
      </c>
      <c r="AP101" s="13">
        <f t="shared" ref="AP101" si="707">E101</f>
        <v>0</v>
      </c>
      <c r="AQ101" s="13">
        <f t="shared" ref="AQ101" si="708">F101</f>
        <v>0</v>
      </c>
      <c r="AR101" s="13">
        <f t="shared" ref="AR101" si="709">G101</f>
        <v>0</v>
      </c>
      <c r="AS101" s="13">
        <f t="shared" ref="AS101" si="710">H101</f>
        <v>0</v>
      </c>
      <c r="AT101" s="13">
        <f t="shared" ref="AT101" si="711">I101</f>
        <v>0</v>
      </c>
      <c r="AU101" s="13">
        <f t="shared" ref="AU101" si="712">J101</f>
        <v>0</v>
      </c>
      <c r="AV101" s="13">
        <f t="shared" ref="AV101" si="713">K101</f>
        <v>0</v>
      </c>
      <c r="AW101" s="13">
        <f t="shared" ref="AW101" si="714">L101</f>
        <v>0</v>
      </c>
      <c r="AX101" s="4"/>
    </row>
    <row r="102" spans="1:50" outlineLevel="1">
      <c r="A102" s="8" t="str">
        <f>IF(C102=Форма!$B$7*1,"1 месяц",IF(C102&gt;Форма!$B$7,(LEFT(A101,SEARCH(" ",A101,1)-1)+1)&amp;" месяц",""))</f>
        <v/>
      </c>
      <c r="B102" s="32" t="str">
        <f>IF(SUM($E$6:$L102)=0,"-",IF(SUM($E102:$L102)&gt;0,IF(AND($C102&gt;=$B$1,$C102&lt;=$B$2)*1=1,$A$1,"факт"),"прогноз"))</f>
        <v>-</v>
      </c>
      <c r="C102" s="33">
        <v>44197</v>
      </c>
      <c r="D102" s="34">
        <f>VLOOKUP($C102,'F1'!$A:$B,2,0)</f>
        <v>15</v>
      </c>
      <c r="E102" s="14"/>
      <c r="F102" s="14"/>
      <c r="G102" s="14"/>
      <c r="H102" s="14"/>
      <c r="I102" s="14"/>
      <c r="J102" s="14"/>
      <c r="K102" s="14"/>
      <c r="L102" s="14"/>
      <c r="M102" s="187">
        <f t="shared" si="653"/>
        <v>0</v>
      </c>
      <c r="N102" s="15">
        <f t="shared" si="654"/>
        <v>0</v>
      </c>
      <c r="O102" s="15">
        <f t="shared" si="655"/>
        <v>0</v>
      </c>
      <c r="P102" s="15">
        <f t="shared" si="656"/>
        <v>0</v>
      </c>
      <c r="Q102" s="187">
        <f t="shared" si="657"/>
        <v>0</v>
      </c>
      <c r="R102" s="15">
        <f t="shared" si="658"/>
        <v>0</v>
      </c>
      <c r="S102" s="15">
        <f t="shared" si="659"/>
        <v>0</v>
      </c>
      <c r="T102" s="15">
        <f t="shared" si="660"/>
        <v>0</v>
      </c>
      <c r="U102" s="9">
        <f t="shared" si="661"/>
        <v>0</v>
      </c>
      <c r="V102" s="9">
        <f t="shared" si="662"/>
        <v>0</v>
      </c>
      <c r="W102" s="28">
        <f t="shared" si="663"/>
        <v>0</v>
      </c>
      <c r="X102" s="9">
        <f t="shared" si="664"/>
        <v>0</v>
      </c>
      <c r="Y102" s="9">
        <f t="shared" si="665"/>
        <v>0</v>
      </c>
      <c r="Z102" s="28">
        <f t="shared" si="666"/>
        <v>0</v>
      </c>
      <c r="AA102" s="8"/>
      <c r="AB102" s="154">
        <f>IF(OR($M102="",$M102=0),0,IF(AB$2&lt;10,VLOOKUP(TEXT($C102,"МММ"),'Расчет нагрузки'!$L$2:$Q$13,AB$2,0),$D102*AB$2))</f>
        <v>0</v>
      </c>
      <c r="AC102" s="154">
        <f>IF(OR($Q102="",$Q102=0),0,IF(AC$2&lt;10,VLOOKUP(TEXT($C102,"МММ"),'Расчет нагрузки'!$L$2:$Q$13,AC$2,0),$D102*AC$2))</f>
        <v>0</v>
      </c>
      <c r="AD102" s="8"/>
      <c r="AE102" s="69">
        <v>1</v>
      </c>
      <c r="AF102" s="69">
        <v>1</v>
      </c>
      <c r="AG102" s="8"/>
      <c r="AH102" s="13">
        <f t="shared" ref="AH102" si="715">E102</f>
        <v>0</v>
      </c>
      <c r="AI102" s="13">
        <f t="shared" ref="AI102" si="716">F102</f>
        <v>0</v>
      </c>
      <c r="AJ102" s="13">
        <f t="shared" ref="AJ102" si="717">G102</f>
        <v>0</v>
      </c>
      <c r="AK102" s="13">
        <f t="shared" ref="AK102" si="718">H102</f>
        <v>0</v>
      </c>
      <c r="AL102" s="13">
        <f t="shared" ref="AL102" si="719">I102</f>
        <v>0</v>
      </c>
      <c r="AM102" s="13">
        <f t="shared" ref="AM102" si="720">J102</f>
        <v>0</v>
      </c>
      <c r="AN102" s="13">
        <f t="shared" ref="AN102" si="721">K102</f>
        <v>0</v>
      </c>
      <c r="AO102" s="13">
        <f t="shared" ref="AO102" si="722">L102</f>
        <v>0</v>
      </c>
      <c r="AP102" s="13">
        <f t="shared" ref="AP102" si="723">E102</f>
        <v>0</v>
      </c>
      <c r="AQ102" s="13">
        <f t="shared" ref="AQ102" si="724">F102</f>
        <v>0</v>
      </c>
      <c r="AR102" s="13">
        <f t="shared" ref="AR102" si="725">G102</f>
        <v>0</v>
      </c>
      <c r="AS102" s="13">
        <f t="shared" ref="AS102" si="726">H102</f>
        <v>0</v>
      </c>
      <c r="AT102" s="13">
        <f t="shared" ref="AT102" si="727">I102</f>
        <v>0</v>
      </c>
      <c r="AU102" s="13">
        <f t="shared" ref="AU102" si="728">J102</f>
        <v>0</v>
      </c>
      <c r="AV102" s="13">
        <f t="shared" ref="AV102" si="729">K102</f>
        <v>0</v>
      </c>
      <c r="AW102" s="13">
        <f t="shared" ref="AW102" si="730">L102</f>
        <v>0</v>
      </c>
      <c r="AX102" s="4"/>
    </row>
    <row r="103" spans="1:50" outlineLevel="1">
      <c r="A103" s="8" t="str">
        <f>IF(C103=Форма!$B$7*1,"1 месяц",IF(C103&gt;Форма!$B$7,(LEFT(A102,SEARCH(" ",A102,1)-1)+1)&amp;" месяц",""))</f>
        <v/>
      </c>
      <c r="B103" s="32" t="str">
        <f>IF(SUM($E$6:$L103)=0,"-",IF(SUM($E103:$L103)&gt;0,IF(AND($C103&gt;=$B$1,$C103&lt;=$B$2)*1=1,$A$1,"факт"),"прогноз"))</f>
        <v>-</v>
      </c>
      <c r="C103" s="33">
        <v>44228</v>
      </c>
      <c r="D103" s="34">
        <f>VLOOKUP($C103,'F1'!$A:$B,2,0)</f>
        <v>19</v>
      </c>
      <c r="E103" s="14"/>
      <c r="F103" s="14"/>
      <c r="G103" s="14"/>
      <c r="H103" s="14"/>
      <c r="I103" s="14"/>
      <c r="J103" s="14"/>
      <c r="K103" s="14"/>
      <c r="L103" s="14"/>
      <c r="M103" s="187">
        <f t="shared" si="653"/>
        <v>0</v>
      </c>
      <c r="N103" s="15">
        <f t="shared" si="654"/>
        <v>0</v>
      </c>
      <c r="O103" s="15">
        <f t="shared" si="655"/>
        <v>0</v>
      </c>
      <c r="P103" s="15">
        <f t="shared" si="656"/>
        <v>0</v>
      </c>
      <c r="Q103" s="187">
        <f t="shared" si="657"/>
        <v>0</v>
      </c>
      <c r="R103" s="15">
        <f t="shared" si="658"/>
        <v>0</v>
      </c>
      <c r="S103" s="15">
        <f t="shared" si="659"/>
        <v>0</v>
      </c>
      <c r="T103" s="15">
        <f t="shared" si="660"/>
        <v>0</v>
      </c>
      <c r="U103" s="9">
        <f t="shared" si="661"/>
        <v>0</v>
      </c>
      <c r="V103" s="9">
        <f t="shared" si="662"/>
        <v>0</v>
      </c>
      <c r="W103" s="28">
        <f t="shared" si="663"/>
        <v>0</v>
      </c>
      <c r="X103" s="9">
        <f t="shared" si="664"/>
        <v>0</v>
      </c>
      <c r="Y103" s="9">
        <f t="shared" si="665"/>
        <v>0</v>
      </c>
      <c r="Z103" s="28">
        <f t="shared" si="666"/>
        <v>0</v>
      </c>
      <c r="AA103" s="8"/>
      <c r="AB103" s="154">
        <f>IF(OR($M103="",$M103=0),0,IF(AB$2&lt;10,VLOOKUP(TEXT($C103,"МММ"),'Расчет нагрузки'!$L$2:$Q$13,AB$2,0),$D103*AB$2))</f>
        <v>0</v>
      </c>
      <c r="AC103" s="154">
        <f>IF(OR($Q103="",$Q103=0),0,IF(AC$2&lt;10,VLOOKUP(TEXT($C103,"МММ"),'Расчет нагрузки'!$L$2:$Q$13,AC$2,0),$D103*AC$2))</f>
        <v>0</v>
      </c>
      <c r="AD103" s="8"/>
      <c r="AE103" s="69">
        <v>1</v>
      </c>
      <c r="AF103" s="69">
        <v>1</v>
      </c>
      <c r="AG103" s="8"/>
      <c r="AH103" s="13">
        <f t="shared" ref="AH103" si="731">E103</f>
        <v>0</v>
      </c>
      <c r="AI103" s="13">
        <f t="shared" ref="AI103" si="732">F103</f>
        <v>0</v>
      </c>
      <c r="AJ103" s="13">
        <f t="shared" ref="AJ103" si="733">G103</f>
        <v>0</v>
      </c>
      <c r="AK103" s="13">
        <f t="shared" ref="AK103" si="734">H103</f>
        <v>0</v>
      </c>
      <c r="AL103" s="13">
        <f t="shared" ref="AL103" si="735">I103</f>
        <v>0</v>
      </c>
      <c r="AM103" s="13">
        <f t="shared" ref="AM103" si="736">J103</f>
        <v>0</v>
      </c>
      <c r="AN103" s="13">
        <f t="shared" ref="AN103" si="737">K103</f>
        <v>0</v>
      </c>
      <c r="AO103" s="13">
        <f t="shared" ref="AO103" si="738">L103</f>
        <v>0</v>
      </c>
      <c r="AP103" s="13">
        <f t="shared" ref="AP103" si="739">E103</f>
        <v>0</v>
      </c>
      <c r="AQ103" s="13">
        <f t="shared" ref="AQ103" si="740">F103</f>
        <v>0</v>
      </c>
      <c r="AR103" s="13">
        <f t="shared" ref="AR103" si="741">G103</f>
        <v>0</v>
      </c>
      <c r="AS103" s="13">
        <f t="shared" ref="AS103" si="742">H103</f>
        <v>0</v>
      </c>
      <c r="AT103" s="13">
        <f t="shared" ref="AT103" si="743">I103</f>
        <v>0</v>
      </c>
      <c r="AU103" s="13">
        <f t="shared" ref="AU103" si="744">J103</f>
        <v>0</v>
      </c>
      <c r="AV103" s="13">
        <f t="shared" ref="AV103" si="745">K103</f>
        <v>0</v>
      </c>
      <c r="AW103" s="13">
        <f t="shared" ref="AW103" si="746">L103</f>
        <v>0</v>
      </c>
      <c r="AX103" s="4"/>
    </row>
    <row r="104" spans="1:50" outlineLevel="1">
      <c r="A104" s="8" t="str">
        <f>IF(C104=Форма!$B$7*1,"1 месяц",IF(C104&gt;Форма!$B$7,(LEFT(A103,SEARCH(" ",A103,1)-1)+1)&amp;" месяц",""))</f>
        <v/>
      </c>
      <c r="B104" s="32" t="str">
        <f>IF(SUM($E$6:$L104)=0,"-",IF(SUM($E104:$L104)&gt;0,IF(AND($C104&gt;=$B$1,$C104&lt;=$B$2)*1=1,$A$1,"факт"),"прогноз"))</f>
        <v>-</v>
      </c>
      <c r="C104" s="33">
        <v>44256</v>
      </c>
      <c r="D104" s="34">
        <f>VLOOKUP($C104,'F1'!$A:$B,2,0)</f>
        <v>22</v>
      </c>
      <c r="E104" s="14"/>
      <c r="F104" s="14"/>
      <c r="G104" s="14"/>
      <c r="H104" s="14"/>
      <c r="I104" s="14"/>
      <c r="J104" s="14"/>
      <c r="K104" s="14"/>
      <c r="L104" s="14"/>
      <c r="M104" s="187">
        <f t="shared" si="653"/>
        <v>0</v>
      </c>
      <c r="N104" s="15">
        <f t="shared" si="654"/>
        <v>0</v>
      </c>
      <c r="O104" s="15">
        <f t="shared" si="655"/>
        <v>0</v>
      </c>
      <c r="P104" s="15">
        <f t="shared" si="656"/>
        <v>0</v>
      </c>
      <c r="Q104" s="187">
        <f t="shared" si="657"/>
        <v>0</v>
      </c>
      <c r="R104" s="15">
        <f t="shared" si="658"/>
        <v>0</v>
      </c>
      <c r="S104" s="15">
        <f t="shared" si="659"/>
        <v>0</v>
      </c>
      <c r="T104" s="15">
        <f t="shared" si="660"/>
        <v>0</v>
      </c>
      <c r="U104" s="9">
        <f t="shared" si="661"/>
        <v>0</v>
      </c>
      <c r="V104" s="9">
        <f t="shared" si="662"/>
        <v>0</v>
      </c>
      <c r="W104" s="28">
        <f t="shared" si="663"/>
        <v>0</v>
      </c>
      <c r="X104" s="9">
        <f t="shared" si="664"/>
        <v>0</v>
      </c>
      <c r="Y104" s="9">
        <f t="shared" si="665"/>
        <v>0</v>
      </c>
      <c r="Z104" s="28">
        <f t="shared" si="666"/>
        <v>0</v>
      </c>
      <c r="AA104" s="8"/>
      <c r="AB104" s="154">
        <f>IF(OR($M104="",$M104=0),0,IF(AB$2&lt;10,VLOOKUP(TEXT($C104,"МММ"),'Расчет нагрузки'!$L$2:$Q$13,AB$2,0),$D104*AB$2))</f>
        <v>0</v>
      </c>
      <c r="AC104" s="154">
        <f>IF(OR($Q104="",$Q104=0),0,IF(AC$2&lt;10,VLOOKUP(TEXT($C104,"МММ"),'Расчет нагрузки'!$L$2:$Q$13,AC$2,0),$D104*AC$2))</f>
        <v>0</v>
      </c>
      <c r="AD104" s="8"/>
      <c r="AE104" s="69">
        <v>1</v>
      </c>
      <c r="AF104" s="69">
        <v>1</v>
      </c>
      <c r="AG104" s="8"/>
      <c r="AH104" s="13">
        <f t="shared" ref="AH104" si="747">E104</f>
        <v>0</v>
      </c>
      <c r="AI104" s="13">
        <f t="shared" ref="AI104" si="748">F104</f>
        <v>0</v>
      </c>
      <c r="AJ104" s="13">
        <f t="shared" ref="AJ104" si="749">G104</f>
        <v>0</v>
      </c>
      <c r="AK104" s="13">
        <f t="shared" ref="AK104" si="750">H104</f>
        <v>0</v>
      </c>
      <c r="AL104" s="13">
        <f t="shared" ref="AL104" si="751">I104</f>
        <v>0</v>
      </c>
      <c r="AM104" s="13">
        <f t="shared" ref="AM104" si="752">J104</f>
        <v>0</v>
      </c>
      <c r="AN104" s="13">
        <f t="shared" ref="AN104" si="753">K104</f>
        <v>0</v>
      </c>
      <c r="AO104" s="13">
        <f t="shared" ref="AO104" si="754">L104</f>
        <v>0</v>
      </c>
      <c r="AP104" s="13">
        <f t="shared" ref="AP104" si="755">E104</f>
        <v>0</v>
      </c>
      <c r="AQ104" s="13">
        <f t="shared" ref="AQ104" si="756">F104</f>
        <v>0</v>
      </c>
      <c r="AR104" s="13">
        <f t="shared" ref="AR104" si="757">G104</f>
        <v>0</v>
      </c>
      <c r="AS104" s="13">
        <f t="shared" ref="AS104" si="758">H104</f>
        <v>0</v>
      </c>
      <c r="AT104" s="13">
        <f t="shared" ref="AT104" si="759">I104</f>
        <v>0</v>
      </c>
      <c r="AU104" s="13">
        <f t="shared" ref="AU104" si="760">J104</f>
        <v>0</v>
      </c>
      <c r="AV104" s="13">
        <f t="shared" ref="AV104" si="761">K104</f>
        <v>0</v>
      </c>
      <c r="AW104" s="13">
        <f t="shared" ref="AW104" si="762">L104</f>
        <v>0</v>
      </c>
      <c r="AX104" s="4"/>
    </row>
    <row r="105" spans="1:50" outlineLevel="1">
      <c r="A105" s="8" t="str">
        <f>IF(C105=Форма!$B$7*1,"1 месяц",IF(C105&gt;Форма!$B$7,(LEFT(A104,SEARCH(" ",A104,1)-1)+1)&amp;" месяц",""))</f>
        <v/>
      </c>
      <c r="B105" s="32" t="str">
        <f>IF(SUM($E$6:$L105)=0,"-",IF(SUM($E105:$L105)&gt;0,IF(AND($C105&gt;=$B$1,$C105&lt;=$B$2)*1=1,$A$1,"факт"),"прогноз"))</f>
        <v>-</v>
      </c>
      <c r="C105" s="33">
        <v>44287</v>
      </c>
      <c r="D105" s="34">
        <f>VLOOKUP($C105,'F1'!$A:$B,2,0)</f>
        <v>22</v>
      </c>
      <c r="E105" s="14"/>
      <c r="F105" s="14"/>
      <c r="G105" s="14"/>
      <c r="H105" s="14"/>
      <c r="I105" s="14"/>
      <c r="J105" s="14"/>
      <c r="K105" s="14"/>
      <c r="L105" s="14"/>
      <c r="M105" s="187">
        <f t="shared" si="653"/>
        <v>0</v>
      </c>
      <c r="N105" s="15">
        <f t="shared" si="654"/>
        <v>0</v>
      </c>
      <c r="O105" s="15">
        <f t="shared" si="655"/>
        <v>0</v>
      </c>
      <c r="P105" s="15">
        <f t="shared" si="656"/>
        <v>0</v>
      </c>
      <c r="Q105" s="187">
        <f t="shared" si="657"/>
        <v>0</v>
      </c>
      <c r="R105" s="15">
        <f t="shared" si="658"/>
        <v>0</v>
      </c>
      <c r="S105" s="15">
        <f t="shared" si="659"/>
        <v>0</v>
      </c>
      <c r="T105" s="15">
        <f t="shared" si="660"/>
        <v>0</v>
      </c>
      <c r="U105" s="9">
        <f t="shared" si="661"/>
        <v>0</v>
      </c>
      <c r="V105" s="9">
        <f t="shared" si="662"/>
        <v>0</v>
      </c>
      <c r="W105" s="28">
        <f t="shared" si="663"/>
        <v>0</v>
      </c>
      <c r="X105" s="9">
        <f t="shared" si="664"/>
        <v>0</v>
      </c>
      <c r="Y105" s="9">
        <f t="shared" si="665"/>
        <v>0</v>
      </c>
      <c r="Z105" s="28">
        <f t="shared" si="666"/>
        <v>0</v>
      </c>
      <c r="AA105" s="8"/>
      <c r="AB105" s="154">
        <f>IF(OR($M105="",$M105=0),0,IF(AB$2&lt;10,VLOOKUP(TEXT($C105,"МММ"),'Расчет нагрузки'!$L$2:$Q$13,AB$2,0),$D105*AB$2))</f>
        <v>0</v>
      </c>
      <c r="AC105" s="154">
        <f>IF(OR($Q105="",$Q105=0),0,IF(AC$2&lt;10,VLOOKUP(TEXT($C105,"МММ"),'Расчет нагрузки'!$L$2:$Q$13,AC$2,0),$D105*AC$2))</f>
        <v>0</v>
      </c>
      <c r="AD105" s="8"/>
      <c r="AE105" s="69">
        <v>1</v>
      </c>
      <c r="AF105" s="69">
        <v>1</v>
      </c>
      <c r="AG105" s="8"/>
      <c r="AH105" s="13">
        <f t="shared" ref="AH105" si="763">E105</f>
        <v>0</v>
      </c>
      <c r="AI105" s="13">
        <f t="shared" ref="AI105" si="764">F105</f>
        <v>0</v>
      </c>
      <c r="AJ105" s="13">
        <f t="shared" ref="AJ105" si="765">G105</f>
        <v>0</v>
      </c>
      <c r="AK105" s="13">
        <f t="shared" ref="AK105" si="766">H105</f>
        <v>0</v>
      </c>
      <c r="AL105" s="13">
        <f t="shared" ref="AL105" si="767">I105</f>
        <v>0</v>
      </c>
      <c r="AM105" s="13">
        <f t="shared" ref="AM105" si="768">J105</f>
        <v>0</v>
      </c>
      <c r="AN105" s="13">
        <f t="shared" ref="AN105" si="769">K105</f>
        <v>0</v>
      </c>
      <c r="AO105" s="13">
        <f t="shared" ref="AO105" si="770">L105</f>
        <v>0</v>
      </c>
      <c r="AP105" s="13">
        <f t="shared" ref="AP105" si="771">E105</f>
        <v>0</v>
      </c>
      <c r="AQ105" s="13">
        <f t="shared" ref="AQ105" si="772">F105</f>
        <v>0</v>
      </c>
      <c r="AR105" s="13">
        <f t="shared" ref="AR105" si="773">G105</f>
        <v>0</v>
      </c>
      <c r="AS105" s="13">
        <f t="shared" ref="AS105" si="774">H105</f>
        <v>0</v>
      </c>
      <c r="AT105" s="13">
        <f t="shared" ref="AT105" si="775">I105</f>
        <v>0</v>
      </c>
      <c r="AU105" s="13">
        <f t="shared" ref="AU105" si="776">J105</f>
        <v>0</v>
      </c>
      <c r="AV105" s="13">
        <f t="shared" ref="AV105" si="777">K105</f>
        <v>0</v>
      </c>
      <c r="AW105" s="13">
        <f t="shared" ref="AW105" si="778">L105</f>
        <v>0</v>
      </c>
      <c r="AX105" s="4"/>
    </row>
    <row r="106" spans="1:50" outlineLevel="1">
      <c r="A106" s="8" t="str">
        <f>IF(C106=Форма!$B$7*1,"1 месяц",IF(C106&gt;Форма!$B$7,(LEFT(A105,SEARCH(" ",A105,1)-1)+1)&amp;" месяц",""))</f>
        <v/>
      </c>
      <c r="B106" s="32" t="str">
        <f>IF(SUM($E$6:$L106)=0,"-",IF(SUM($E106:$L106)&gt;0,IF(AND($C106&gt;=$B$1,$C106&lt;=$B$2)*1=1,$A$1,"факт"),"прогноз"))</f>
        <v>-</v>
      </c>
      <c r="C106" s="33">
        <v>44317</v>
      </c>
      <c r="D106" s="34">
        <f>VLOOKUP($C106,'F1'!$A:$B,2,0)</f>
        <v>19</v>
      </c>
      <c r="E106" s="14"/>
      <c r="F106" s="14"/>
      <c r="G106" s="14"/>
      <c r="H106" s="14"/>
      <c r="I106" s="14"/>
      <c r="J106" s="14"/>
      <c r="K106" s="14"/>
      <c r="L106" s="14"/>
      <c r="M106" s="187">
        <f t="shared" si="653"/>
        <v>0</v>
      </c>
      <c r="N106" s="15">
        <f t="shared" si="654"/>
        <v>0</v>
      </c>
      <c r="O106" s="15">
        <f t="shared" si="655"/>
        <v>0</v>
      </c>
      <c r="P106" s="15">
        <f t="shared" si="656"/>
        <v>0</v>
      </c>
      <c r="Q106" s="187">
        <f t="shared" si="657"/>
        <v>0</v>
      </c>
      <c r="R106" s="15">
        <f t="shared" si="658"/>
        <v>0</v>
      </c>
      <c r="S106" s="15">
        <f t="shared" si="659"/>
        <v>0</v>
      </c>
      <c r="T106" s="15">
        <f t="shared" si="660"/>
        <v>0</v>
      </c>
      <c r="U106" s="9">
        <f t="shared" si="661"/>
        <v>0</v>
      </c>
      <c r="V106" s="9">
        <f t="shared" si="662"/>
        <v>0</v>
      </c>
      <c r="W106" s="28">
        <f t="shared" si="663"/>
        <v>0</v>
      </c>
      <c r="X106" s="9">
        <f t="shared" si="664"/>
        <v>0</v>
      </c>
      <c r="Y106" s="9">
        <f t="shared" si="665"/>
        <v>0</v>
      </c>
      <c r="Z106" s="28">
        <f t="shared" si="666"/>
        <v>0</v>
      </c>
      <c r="AA106" s="8"/>
      <c r="AB106" s="154">
        <f>IF(OR($M106="",$M106=0),0,IF(AB$2&lt;10,VLOOKUP(TEXT($C106,"МММ"),'Расчет нагрузки'!$L$2:$Q$13,AB$2,0),$D106*AB$2))</f>
        <v>0</v>
      </c>
      <c r="AC106" s="154">
        <f>IF(OR($Q106="",$Q106=0),0,IF(AC$2&lt;10,VLOOKUP(TEXT($C106,"МММ"),'Расчет нагрузки'!$L$2:$Q$13,AC$2,0),$D106*AC$2))</f>
        <v>0</v>
      </c>
      <c r="AD106" s="8"/>
      <c r="AE106" s="69">
        <v>1</v>
      </c>
      <c r="AF106" s="69">
        <v>1</v>
      </c>
      <c r="AG106" s="8"/>
      <c r="AH106" s="13">
        <f t="shared" ref="AH106" si="779">E106</f>
        <v>0</v>
      </c>
      <c r="AI106" s="13">
        <f t="shared" ref="AI106" si="780">F106</f>
        <v>0</v>
      </c>
      <c r="AJ106" s="13">
        <f t="shared" ref="AJ106" si="781">G106</f>
        <v>0</v>
      </c>
      <c r="AK106" s="13">
        <f t="shared" ref="AK106" si="782">H106</f>
        <v>0</v>
      </c>
      <c r="AL106" s="13">
        <f t="shared" ref="AL106" si="783">I106</f>
        <v>0</v>
      </c>
      <c r="AM106" s="13">
        <f t="shared" ref="AM106" si="784">J106</f>
        <v>0</v>
      </c>
      <c r="AN106" s="13">
        <f t="shared" ref="AN106" si="785">K106</f>
        <v>0</v>
      </c>
      <c r="AO106" s="13">
        <f t="shared" ref="AO106" si="786">L106</f>
        <v>0</v>
      </c>
      <c r="AP106" s="13">
        <f t="shared" ref="AP106" si="787">E106</f>
        <v>0</v>
      </c>
      <c r="AQ106" s="13">
        <f t="shared" ref="AQ106" si="788">F106</f>
        <v>0</v>
      </c>
      <c r="AR106" s="13">
        <f t="shared" ref="AR106" si="789">G106</f>
        <v>0</v>
      </c>
      <c r="AS106" s="13">
        <f t="shared" ref="AS106" si="790">H106</f>
        <v>0</v>
      </c>
      <c r="AT106" s="13">
        <f t="shared" ref="AT106" si="791">I106</f>
        <v>0</v>
      </c>
      <c r="AU106" s="13">
        <f t="shared" ref="AU106" si="792">J106</f>
        <v>0</v>
      </c>
      <c r="AV106" s="13">
        <f t="shared" ref="AV106" si="793">K106</f>
        <v>0</v>
      </c>
      <c r="AW106" s="13">
        <f t="shared" ref="AW106" si="794">L106</f>
        <v>0</v>
      </c>
      <c r="AX106" s="4"/>
    </row>
    <row r="107" spans="1:50" outlineLevel="1">
      <c r="A107" s="8" t="str">
        <f>IF(C107=Форма!$B$7*1,"1 месяц",IF(C107&gt;Форма!$B$7,(LEFT(A106,SEARCH(" ",A106,1)-1)+1)&amp;" месяц",""))</f>
        <v/>
      </c>
      <c r="B107" s="32" t="str">
        <f>IF(SUM($E$6:$L107)=0,"-",IF(SUM($E107:$L107)&gt;0,IF(AND($C107&gt;=$B$1,$C107&lt;=$B$2)*1=1,$A$1,"факт"),"прогноз"))</f>
        <v>-</v>
      </c>
      <c r="C107" s="33">
        <v>44348</v>
      </c>
      <c r="D107" s="34">
        <f>VLOOKUP($C107,'F1'!$A:$B,2,0)</f>
        <v>21</v>
      </c>
      <c r="E107" s="14"/>
      <c r="F107" s="14"/>
      <c r="G107" s="14"/>
      <c r="H107" s="14"/>
      <c r="I107" s="14"/>
      <c r="J107" s="14"/>
      <c r="K107" s="14"/>
      <c r="L107" s="14"/>
      <c r="M107" s="187">
        <f t="shared" si="653"/>
        <v>0</v>
      </c>
      <c r="N107" s="15">
        <f t="shared" si="654"/>
        <v>0</v>
      </c>
      <c r="O107" s="15">
        <f t="shared" si="655"/>
        <v>0</v>
      </c>
      <c r="P107" s="15">
        <f t="shared" si="656"/>
        <v>0</v>
      </c>
      <c r="Q107" s="187">
        <f t="shared" si="657"/>
        <v>0</v>
      </c>
      <c r="R107" s="15">
        <f t="shared" si="658"/>
        <v>0</v>
      </c>
      <c r="S107" s="15">
        <f t="shared" si="659"/>
        <v>0</v>
      </c>
      <c r="T107" s="15">
        <f t="shared" si="660"/>
        <v>0</v>
      </c>
      <c r="U107" s="9">
        <f t="shared" si="661"/>
        <v>0</v>
      </c>
      <c r="V107" s="9">
        <f t="shared" si="662"/>
        <v>0</v>
      </c>
      <c r="W107" s="28">
        <f t="shared" si="663"/>
        <v>0</v>
      </c>
      <c r="X107" s="9">
        <f t="shared" si="664"/>
        <v>0</v>
      </c>
      <c r="Y107" s="9">
        <f t="shared" si="665"/>
        <v>0</v>
      </c>
      <c r="Z107" s="28">
        <f t="shared" si="666"/>
        <v>0</v>
      </c>
      <c r="AA107" s="8"/>
      <c r="AB107" s="154">
        <f>IF(OR($M107="",$M107=0),0,IF(AB$2&lt;10,VLOOKUP(TEXT($C107,"МММ"),'Расчет нагрузки'!$L$2:$Q$13,AB$2,0),$D107*AB$2))</f>
        <v>0</v>
      </c>
      <c r="AC107" s="154">
        <f>IF(OR($Q107="",$Q107=0),0,IF(AC$2&lt;10,VLOOKUP(TEXT($C107,"МММ"),'Расчет нагрузки'!$L$2:$Q$13,AC$2,0),$D107*AC$2))</f>
        <v>0</v>
      </c>
      <c r="AD107" s="8"/>
      <c r="AE107" s="69">
        <v>1</v>
      </c>
      <c r="AF107" s="69">
        <v>1</v>
      </c>
      <c r="AG107" s="8"/>
      <c r="AH107" s="13">
        <f t="shared" ref="AH107" si="795">E107</f>
        <v>0</v>
      </c>
      <c r="AI107" s="13">
        <f t="shared" ref="AI107" si="796">F107</f>
        <v>0</v>
      </c>
      <c r="AJ107" s="13">
        <f t="shared" ref="AJ107" si="797">G107</f>
        <v>0</v>
      </c>
      <c r="AK107" s="13">
        <f t="shared" ref="AK107" si="798">H107</f>
        <v>0</v>
      </c>
      <c r="AL107" s="13">
        <f t="shared" ref="AL107" si="799">I107</f>
        <v>0</v>
      </c>
      <c r="AM107" s="13">
        <f t="shared" ref="AM107" si="800">J107</f>
        <v>0</v>
      </c>
      <c r="AN107" s="13">
        <f t="shared" ref="AN107" si="801">K107</f>
        <v>0</v>
      </c>
      <c r="AO107" s="13">
        <f t="shared" ref="AO107" si="802">L107</f>
        <v>0</v>
      </c>
      <c r="AP107" s="13">
        <f t="shared" ref="AP107" si="803">E107</f>
        <v>0</v>
      </c>
      <c r="AQ107" s="13">
        <f t="shared" ref="AQ107" si="804">F107</f>
        <v>0</v>
      </c>
      <c r="AR107" s="13">
        <f t="shared" ref="AR107" si="805">G107</f>
        <v>0</v>
      </c>
      <c r="AS107" s="13">
        <f t="shared" ref="AS107" si="806">H107</f>
        <v>0</v>
      </c>
      <c r="AT107" s="13">
        <f t="shared" ref="AT107" si="807">I107</f>
        <v>0</v>
      </c>
      <c r="AU107" s="13">
        <f t="shared" ref="AU107" si="808">J107</f>
        <v>0</v>
      </c>
      <c r="AV107" s="13">
        <f t="shared" ref="AV107" si="809">K107</f>
        <v>0</v>
      </c>
      <c r="AW107" s="13">
        <f t="shared" ref="AW107" si="810">L107</f>
        <v>0</v>
      </c>
      <c r="AX107" s="4"/>
    </row>
    <row r="108" spans="1:50" outlineLevel="1">
      <c r="A108" s="8" t="str">
        <f>IF(C108=Форма!$B$7*1,"1 месяц",IF(C108&gt;Форма!$B$7,(LEFT(A107,SEARCH(" ",A107,1)-1)+1)&amp;" месяц",""))</f>
        <v/>
      </c>
      <c r="B108" s="32" t="str">
        <f>IF(SUM($E$6:$L108)=0,"-",IF(SUM($E108:$L108)&gt;0,IF(AND($C108&gt;=$B$1,$C108&lt;=$B$2)*1=1,$A$1,"факт"),"прогноз"))</f>
        <v>-</v>
      </c>
      <c r="C108" s="33">
        <v>44378</v>
      </c>
      <c r="D108" s="34">
        <f>VLOOKUP($C108,'F1'!$A:$B,2,0)</f>
        <v>22</v>
      </c>
      <c r="E108" s="14"/>
      <c r="F108" s="14"/>
      <c r="G108" s="14"/>
      <c r="H108" s="14"/>
      <c r="I108" s="14"/>
      <c r="J108" s="14"/>
      <c r="K108" s="14"/>
      <c r="L108" s="14"/>
      <c r="M108" s="187">
        <f t="shared" si="653"/>
        <v>0</v>
      </c>
      <c r="N108" s="15">
        <f t="shared" si="654"/>
        <v>0</v>
      </c>
      <c r="O108" s="15">
        <f t="shared" si="655"/>
        <v>0</v>
      </c>
      <c r="P108" s="15">
        <f t="shared" si="656"/>
        <v>0</v>
      </c>
      <c r="Q108" s="187">
        <f t="shared" si="657"/>
        <v>0</v>
      </c>
      <c r="R108" s="15">
        <f t="shared" si="658"/>
        <v>0</v>
      </c>
      <c r="S108" s="15">
        <f t="shared" si="659"/>
        <v>0</v>
      </c>
      <c r="T108" s="15">
        <f t="shared" si="660"/>
        <v>0</v>
      </c>
      <c r="U108" s="9">
        <f t="shared" si="661"/>
        <v>0</v>
      </c>
      <c r="V108" s="9">
        <f t="shared" si="662"/>
        <v>0</v>
      </c>
      <c r="W108" s="28">
        <f t="shared" si="663"/>
        <v>0</v>
      </c>
      <c r="X108" s="9">
        <f t="shared" si="664"/>
        <v>0</v>
      </c>
      <c r="Y108" s="9">
        <f t="shared" si="665"/>
        <v>0</v>
      </c>
      <c r="Z108" s="28">
        <f t="shared" si="666"/>
        <v>0</v>
      </c>
      <c r="AA108" s="8"/>
      <c r="AB108" s="154">
        <f>IF(OR($M108="",$M108=0),0,IF(AB$2&lt;10,VLOOKUP(TEXT($C108,"МММ"),'Расчет нагрузки'!$L$2:$Q$13,AB$2,0),$D108*AB$2))</f>
        <v>0</v>
      </c>
      <c r="AC108" s="154">
        <f>IF(OR($Q108="",$Q108=0),0,IF(AC$2&lt;10,VLOOKUP(TEXT($C108,"МММ"),'Расчет нагрузки'!$L$2:$Q$13,AC$2,0),$D108*AC$2))</f>
        <v>0</v>
      </c>
      <c r="AD108" s="8"/>
      <c r="AE108" s="69">
        <v>1</v>
      </c>
      <c r="AF108" s="69">
        <v>1</v>
      </c>
      <c r="AG108" s="8"/>
      <c r="AH108" s="13">
        <f t="shared" ref="AH108" si="811">E108</f>
        <v>0</v>
      </c>
      <c r="AI108" s="13">
        <f t="shared" ref="AI108" si="812">F108</f>
        <v>0</v>
      </c>
      <c r="AJ108" s="13">
        <f t="shared" ref="AJ108" si="813">G108</f>
        <v>0</v>
      </c>
      <c r="AK108" s="13">
        <f t="shared" ref="AK108" si="814">H108</f>
        <v>0</v>
      </c>
      <c r="AL108" s="13">
        <f t="shared" ref="AL108" si="815">I108</f>
        <v>0</v>
      </c>
      <c r="AM108" s="13">
        <f t="shared" ref="AM108" si="816">J108</f>
        <v>0</v>
      </c>
      <c r="AN108" s="13">
        <f t="shared" ref="AN108" si="817">K108</f>
        <v>0</v>
      </c>
      <c r="AO108" s="13">
        <f t="shared" ref="AO108" si="818">L108</f>
        <v>0</v>
      </c>
      <c r="AP108" s="13">
        <f t="shared" ref="AP108" si="819">E108</f>
        <v>0</v>
      </c>
      <c r="AQ108" s="13">
        <f t="shared" ref="AQ108" si="820">F108</f>
        <v>0</v>
      </c>
      <c r="AR108" s="13">
        <f t="shared" ref="AR108" si="821">G108</f>
        <v>0</v>
      </c>
      <c r="AS108" s="13">
        <f t="shared" ref="AS108" si="822">H108</f>
        <v>0</v>
      </c>
      <c r="AT108" s="13">
        <f t="shared" ref="AT108" si="823">I108</f>
        <v>0</v>
      </c>
      <c r="AU108" s="13">
        <f t="shared" ref="AU108" si="824">J108</f>
        <v>0</v>
      </c>
      <c r="AV108" s="13">
        <f t="shared" ref="AV108" si="825">K108</f>
        <v>0</v>
      </c>
      <c r="AW108" s="13">
        <f t="shared" ref="AW108" si="826">L108</f>
        <v>0</v>
      </c>
      <c r="AX108" s="4"/>
    </row>
    <row r="109" spans="1:50" outlineLevel="1">
      <c r="A109" s="8" t="str">
        <f>IF(C109=Форма!$B$7*1,"1 месяц",IF(C109&gt;Форма!$B$7,(LEFT(A108,SEARCH(" ",A108,1)-1)+1)&amp;" месяц",""))</f>
        <v/>
      </c>
      <c r="B109" s="32" t="str">
        <f>IF(SUM($E$6:$L109)=0,"-",IF(SUM($E109:$L109)&gt;0,IF(AND($C109&gt;=$B$1,$C109&lt;=$B$2)*1=1,$A$1,"факт"),"прогноз"))</f>
        <v>-</v>
      </c>
      <c r="C109" s="33">
        <v>44409</v>
      </c>
      <c r="D109" s="34">
        <f>VLOOKUP($C109,'F1'!$A:$B,2,0)</f>
        <v>22</v>
      </c>
      <c r="E109" s="14"/>
      <c r="F109" s="14"/>
      <c r="G109" s="14"/>
      <c r="H109" s="14"/>
      <c r="I109" s="14"/>
      <c r="J109" s="14"/>
      <c r="K109" s="14"/>
      <c r="L109" s="14"/>
      <c r="M109" s="187">
        <f t="shared" si="653"/>
        <v>0</v>
      </c>
      <c r="N109" s="15">
        <f t="shared" si="654"/>
        <v>0</v>
      </c>
      <c r="O109" s="15">
        <f t="shared" si="655"/>
        <v>0</v>
      </c>
      <c r="P109" s="15">
        <f t="shared" si="656"/>
        <v>0</v>
      </c>
      <c r="Q109" s="187">
        <f t="shared" si="657"/>
        <v>0</v>
      </c>
      <c r="R109" s="15">
        <f t="shared" si="658"/>
        <v>0</v>
      </c>
      <c r="S109" s="15">
        <f t="shared" si="659"/>
        <v>0</v>
      </c>
      <c r="T109" s="15">
        <f t="shared" si="660"/>
        <v>0</v>
      </c>
      <c r="U109" s="9">
        <f t="shared" si="661"/>
        <v>0</v>
      </c>
      <c r="V109" s="9">
        <f t="shared" si="662"/>
        <v>0</v>
      </c>
      <c r="W109" s="28">
        <f t="shared" si="663"/>
        <v>0</v>
      </c>
      <c r="X109" s="9">
        <f t="shared" si="664"/>
        <v>0</v>
      </c>
      <c r="Y109" s="9">
        <f t="shared" si="665"/>
        <v>0</v>
      </c>
      <c r="Z109" s="28">
        <f t="shared" si="666"/>
        <v>0</v>
      </c>
      <c r="AA109" s="8"/>
      <c r="AB109" s="154">
        <f>IF(OR($M109="",$M109=0),0,IF(AB$2&lt;10,VLOOKUP(TEXT($C109,"МММ"),'Расчет нагрузки'!$L$2:$Q$13,AB$2,0),$D109*AB$2))</f>
        <v>0</v>
      </c>
      <c r="AC109" s="154">
        <f>IF(OR($Q109="",$Q109=0),0,IF(AC$2&lt;10,VLOOKUP(TEXT($C109,"МММ"),'Расчет нагрузки'!$L$2:$Q$13,AC$2,0),$D109*AC$2))</f>
        <v>0</v>
      </c>
      <c r="AD109" s="8"/>
      <c r="AE109" s="69">
        <v>1</v>
      </c>
      <c r="AF109" s="69">
        <v>1</v>
      </c>
      <c r="AG109" s="8"/>
      <c r="AH109" s="13">
        <f t="shared" ref="AH109" si="827">E109</f>
        <v>0</v>
      </c>
      <c r="AI109" s="13">
        <f t="shared" ref="AI109" si="828">F109</f>
        <v>0</v>
      </c>
      <c r="AJ109" s="13">
        <f t="shared" ref="AJ109" si="829">G109</f>
        <v>0</v>
      </c>
      <c r="AK109" s="13">
        <f t="shared" ref="AK109" si="830">H109</f>
        <v>0</v>
      </c>
      <c r="AL109" s="13">
        <f t="shared" ref="AL109" si="831">I109</f>
        <v>0</v>
      </c>
      <c r="AM109" s="13">
        <f t="shared" ref="AM109" si="832">J109</f>
        <v>0</v>
      </c>
      <c r="AN109" s="13">
        <f t="shared" ref="AN109" si="833">K109</f>
        <v>0</v>
      </c>
      <c r="AO109" s="13">
        <f t="shared" ref="AO109" si="834">L109</f>
        <v>0</v>
      </c>
      <c r="AP109" s="13">
        <f t="shared" ref="AP109" si="835">E109</f>
        <v>0</v>
      </c>
      <c r="AQ109" s="13">
        <f t="shared" ref="AQ109" si="836">F109</f>
        <v>0</v>
      </c>
      <c r="AR109" s="13">
        <f t="shared" ref="AR109" si="837">G109</f>
        <v>0</v>
      </c>
      <c r="AS109" s="13">
        <f t="shared" ref="AS109" si="838">H109</f>
        <v>0</v>
      </c>
      <c r="AT109" s="13">
        <f t="shared" ref="AT109" si="839">I109</f>
        <v>0</v>
      </c>
      <c r="AU109" s="13">
        <f t="shared" ref="AU109" si="840">J109</f>
        <v>0</v>
      </c>
      <c r="AV109" s="13">
        <f t="shared" ref="AV109" si="841">K109</f>
        <v>0</v>
      </c>
      <c r="AW109" s="13">
        <f t="shared" ref="AW109" si="842">L109</f>
        <v>0</v>
      </c>
      <c r="AX109" s="4"/>
    </row>
    <row r="110" spans="1:50" outlineLevel="1">
      <c r="A110" s="8" t="str">
        <f>IF(C110=Форма!$B$7*1,"1 месяц",IF(C110&gt;Форма!$B$7,(LEFT(A109,SEARCH(" ",A109,1)-1)+1)&amp;" месяц",""))</f>
        <v/>
      </c>
      <c r="B110" s="32" t="str">
        <f>IF(SUM($E$6:$L110)=0,"-",IF(SUM($E110:$L110)&gt;0,IF(AND($C110&gt;=$B$1,$C110&lt;=$B$2)*1=1,$A$1,"факт"),"прогноз"))</f>
        <v>-</v>
      </c>
      <c r="C110" s="33">
        <v>44440</v>
      </c>
      <c r="D110" s="34">
        <f>VLOOKUP($C110,'F1'!$A:$B,2,0)</f>
        <v>22</v>
      </c>
      <c r="E110" s="14"/>
      <c r="F110" s="14"/>
      <c r="G110" s="14"/>
      <c r="H110" s="14"/>
      <c r="I110" s="14"/>
      <c r="J110" s="14"/>
      <c r="K110" s="14"/>
      <c r="L110" s="14"/>
      <c r="M110" s="187">
        <f t="shared" si="653"/>
        <v>0</v>
      </c>
      <c r="N110" s="15">
        <f t="shared" si="654"/>
        <v>0</v>
      </c>
      <c r="O110" s="15">
        <f t="shared" si="655"/>
        <v>0</v>
      </c>
      <c r="P110" s="15">
        <f t="shared" si="656"/>
        <v>0</v>
      </c>
      <c r="Q110" s="187">
        <f t="shared" si="657"/>
        <v>0</v>
      </c>
      <c r="R110" s="15">
        <f t="shared" si="658"/>
        <v>0</v>
      </c>
      <c r="S110" s="15">
        <f t="shared" si="659"/>
        <v>0</v>
      </c>
      <c r="T110" s="15">
        <f t="shared" si="660"/>
        <v>0</v>
      </c>
      <c r="U110" s="9">
        <f t="shared" si="661"/>
        <v>0</v>
      </c>
      <c r="V110" s="9">
        <f t="shared" si="662"/>
        <v>0</v>
      </c>
      <c r="W110" s="28">
        <f t="shared" si="663"/>
        <v>0</v>
      </c>
      <c r="X110" s="9">
        <f t="shared" si="664"/>
        <v>0</v>
      </c>
      <c r="Y110" s="9">
        <f t="shared" si="665"/>
        <v>0</v>
      </c>
      <c r="Z110" s="28">
        <f t="shared" si="666"/>
        <v>0</v>
      </c>
      <c r="AA110" s="8"/>
      <c r="AB110" s="154">
        <f>IF(OR($M110="",$M110=0),0,IF(AB$2&lt;10,VLOOKUP(TEXT($C110,"МММ"),'Расчет нагрузки'!$L$2:$Q$13,AB$2,0),$D110*AB$2))</f>
        <v>0</v>
      </c>
      <c r="AC110" s="154">
        <f>IF(OR($Q110="",$Q110=0),0,IF(AC$2&lt;10,VLOOKUP(TEXT($C110,"МММ"),'Расчет нагрузки'!$L$2:$Q$13,AC$2,0),$D110*AC$2))</f>
        <v>0</v>
      </c>
      <c r="AD110" s="8"/>
      <c r="AE110" s="69">
        <v>1</v>
      </c>
      <c r="AF110" s="69">
        <v>1</v>
      </c>
      <c r="AG110" s="8"/>
      <c r="AH110" s="13">
        <f t="shared" ref="AH110" si="843">E110</f>
        <v>0</v>
      </c>
      <c r="AI110" s="13">
        <f t="shared" ref="AI110" si="844">F110</f>
        <v>0</v>
      </c>
      <c r="AJ110" s="13">
        <f t="shared" ref="AJ110" si="845">G110</f>
        <v>0</v>
      </c>
      <c r="AK110" s="13">
        <f t="shared" ref="AK110" si="846">H110</f>
        <v>0</v>
      </c>
      <c r="AL110" s="13">
        <f t="shared" ref="AL110" si="847">I110</f>
        <v>0</v>
      </c>
      <c r="AM110" s="13">
        <f t="shared" ref="AM110" si="848">J110</f>
        <v>0</v>
      </c>
      <c r="AN110" s="13">
        <f t="shared" ref="AN110" si="849">K110</f>
        <v>0</v>
      </c>
      <c r="AO110" s="13">
        <f t="shared" ref="AO110" si="850">L110</f>
        <v>0</v>
      </c>
      <c r="AP110" s="13">
        <f t="shared" ref="AP110" si="851">E110</f>
        <v>0</v>
      </c>
      <c r="AQ110" s="13">
        <f t="shared" ref="AQ110" si="852">F110</f>
        <v>0</v>
      </c>
      <c r="AR110" s="13">
        <f t="shared" ref="AR110" si="853">G110</f>
        <v>0</v>
      </c>
      <c r="AS110" s="13">
        <f t="shared" ref="AS110" si="854">H110</f>
        <v>0</v>
      </c>
      <c r="AT110" s="13">
        <f t="shared" ref="AT110" si="855">I110</f>
        <v>0</v>
      </c>
      <c r="AU110" s="13">
        <f t="shared" ref="AU110" si="856">J110</f>
        <v>0</v>
      </c>
      <c r="AV110" s="13">
        <f t="shared" ref="AV110" si="857">K110</f>
        <v>0</v>
      </c>
      <c r="AW110" s="13">
        <f t="shared" ref="AW110" si="858">L110</f>
        <v>0</v>
      </c>
      <c r="AX110" s="4"/>
    </row>
    <row r="111" spans="1:50" outlineLevel="1">
      <c r="A111" s="8" t="str">
        <f>IF(C111=Форма!$B$7*1,"1 месяц",IF(C111&gt;Форма!$B$7,(LEFT(A110,SEARCH(" ",A110,1)-1)+1)&amp;" месяц",""))</f>
        <v/>
      </c>
      <c r="B111" s="32" t="str">
        <f>IF(SUM($E$6:$L111)=0,"-",IF(SUM($E111:$L111)&gt;0,IF(AND($C111&gt;=$B$1,$C111&lt;=$B$2)*1=1,$A$1,"факт"),"прогноз"))</f>
        <v>-</v>
      </c>
      <c r="C111" s="33">
        <v>44470</v>
      </c>
      <c r="D111" s="34">
        <f>VLOOKUP($C111,'F1'!$A:$B,2,0)</f>
        <v>21</v>
      </c>
      <c r="E111" s="14"/>
      <c r="F111" s="14"/>
      <c r="G111" s="14"/>
      <c r="H111" s="14"/>
      <c r="I111" s="14"/>
      <c r="J111" s="14"/>
      <c r="K111" s="14"/>
      <c r="L111" s="14"/>
      <c r="M111" s="187">
        <f t="shared" si="653"/>
        <v>0</v>
      </c>
      <c r="N111" s="15">
        <f t="shared" si="654"/>
        <v>0</v>
      </c>
      <c r="O111" s="15">
        <f t="shared" si="655"/>
        <v>0</v>
      </c>
      <c r="P111" s="15">
        <f t="shared" si="656"/>
        <v>0</v>
      </c>
      <c r="Q111" s="187">
        <f t="shared" si="657"/>
        <v>0</v>
      </c>
      <c r="R111" s="15">
        <f t="shared" si="658"/>
        <v>0</v>
      </c>
      <c r="S111" s="15">
        <f t="shared" si="659"/>
        <v>0</v>
      </c>
      <c r="T111" s="15">
        <f t="shared" si="660"/>
        <v>0</v>
      </c>
      <c r="U111" s="9">
        <f t="shared" si="661"/>
        <v>0</v>
      </c>
      <c r="V111" s="9">
        <f t="shared" si="662"/>
        <v>0</v>
      </c>
      <c r="W111" s="28">
        <f t="shared" si="663"/>
        <v>0</v>
      </c>
      <c r="X111" s="9">
        <f t="shared" si="664"/>
        <v>0</v>
      </c>
      <c r="Y111" s="9">
        <f t="shared" si="665"/>
        <v>0</v>
      </c>
      <c r="Z111" s="28">
        <f t="shared" si="666"/>
        <v>0</v>
      </c>
      <c r="AA111" s="8"/>
      <c r="AB111" s="154">
        <f>IF(OR($M111="",$M111=0),0,IF(AB$2&lt;10,VLOOKUP(TEXT($C111,"МММ"),'Расчет нагрузки'!$L$2:$Q$13,AB$2,0),$D111*AB$2))</f>
        <v>0</v>
      </c>
      <c r="AC111" s="154">
        <f>IF(OR($Q111="",$Q111=0),0,IF(AC$2&lt;10,VLOOKUP(TEXT($C111,"МММ"),'Расчет нагрузки'!$L$2:$Q$13,AC$2,0),$D111*AC$2))</f>
        <v>0</v>
      </c>
      <c r="AD111" s="8"/>
      <c r="AE111" s="69">
        <v>1</v>
      </c>
      <c r="AF111" s="69">
        <v>1</v>
      </c>
      <c r="AG111" s="8"/>
      <c r="AH111" s="13">
        <f t="shared" ref="AH111" si="859">E111</f>
        <v>0</v>
      </c>
      <c r="AI111" s="13">
        <f t="shared" ref="AI111" si="860">F111</f>
        <v>0</v>
      </c>
      <c r="AJ111" s="13">
        <f t="shared" ref="AJ111" si="861">G111</f>
        <v>0</v>
      </c>
      <c r="AK111" s="13">
        <f t="shared" ref="AK111" si="862">H111</f>
        <v>0</v>
      </c>
      <c r="AL111" s="13">
        <f t="shared" ref="AL111" si="863">I111</f>
        <v>0</v>
      </c>
      <c r="AM111" s="13">
        <f t="shared" ref="AM111" si="864">J111</f>
        <v>0</v>
      </c>
      <c r="AN111" s="13">
        <f t="shared" ref="AN111" si="865">K111</f>
        <v>0</v>
      </c>
      <c r="AO111" s="13">
        <f t="shared" ref="AO111" si="866">L111</f>
        <v>0</v>
      </c>
      <c r="AP111" s="13">
        <f t="shared" ref="AP111" si="867">E111</f>
        <v>0</v>
      </c>
      <c r="AQ111" s="13">
        <f t="shared" ref="AQ111" si="868">F111</f>
        <v>0</v>
      </c>
      <c r="AR111" s="13">
        <f t="shared" ref="AR111" si="869">G111</f>
        <v>0</v>
      </c>
      <c r="AS111" s="13">
        <f t="shared" ref="AS111" si="870">H111</f>
        <v>0</v>
      </c>
      <c r="AT111" s="13">
        <f t="shared" ref="AT111" si="871">I111</f>
        <v>0</v>
      </c>
      <c r="AU111" s="13">
        <f t="shared" ref="AU111" si="872">J111</f>
        <v>0</v>
      </c>
      <c r="AV111" s="13">
        <f t="shared" ref="AV111" si="873">K111</f>
        <v>0</v>
      </c>
      <c r="AW111" s="13">
        <f t="shared" ref="AW111" si="874">L111</f>
        <v>0</v>
      </c>
      <c r="AX111" s="4"/>
    </row>
    <row r="112" spans="1:50" outlineLevel="1">
      <c r="A112" s="8" t="str">
        <f>IF(C112=Форма!$B$7*1,"1 месяц",IF(C112&gt;Форма!$B$7,(LEFT(A111,SEARCH(" ",A111,1)-1)+1)&amp;" месяц",""))</f>
        <v/>
      </c>
      <c r="B112" s="32" t="str">
        <f>IF(SUM($E$6:$L112)=0,"-",IF(SUM($E112:$L112)&gt;0,IF(AND($C112&gt;=$B$1,$C112&lt;=$B$2)*1=1,$A$1,"факт"),"прогноз"))</f>
        <v>-</v>
      </c>
      <c r="C112" s="33">
        <v>44501</v>
      </c>
      <c r="D112" s="34">
        <f>VLOOKUP($C112,'F1'!$A:$B,2,0)</f>
        <v>20</v>
      </c>
      <c r="E112" s="14"/>
      <c r="F112" s="14"/>
      <c r="G112" s="14"/>
      <c r="H112" s="14"/>
      <c r="I112" s="14"/>
      <c r="J112" s="14"/>
      <c r="K112" s="14"/>
      <c r="L112" s="14"/>
      <c r="M112" s="187">
        <f t="shared" si="653"/>
        <v>0</v>
      </c>
      <c r="N112" s="15">
        <f t="shared" si="654"/>
        <v>0</v>
      </c>
      <c r="O112" s="15">
        <f t="shared" si="655"/>
        <v>0</v>
      </c>
      <c r="P112" s="15">
        <f t="shared" si="656"/>
        <v>0</v>
      </c>
      <c r="Q112" s="187">
        <f t="shared" si="657"/>
        <v>0</v>
      </c>
      <c r="R112" s="15">
        <f t="shared" si="658"/>
        <v>0</v>
      </c>
      <c r="S112" s="15">
        <f t="shared" si="659"/>
        <v>0</v>
      </c>
      <c r="T112" s="15">
        <f t="shared" si="660"/>
        <v>0</v>
      </c>
      <c r="U112" s="9">
        <f t="shared" si="661"/>
        <v>0</v>
      </c>
      <c r="V112" s="9">
        <f t="shared" si="662"/>
        <v>0</v>
      </c>
      <c r="W112" s="28">
        <f t="shared" si="663"/>
        <v>0</v>
      </c>
      <c r="X112" s="9">
        <f t="shared" si="664"/>
        <v>0</v>
      </c>
      <c r="Y112" s="9">
        <f t="shared" si="665"/>
        <v>0</v>
      </c>
      <c r="Z112" s="28">
        <f t="shared" si="666"/>
        <v>0</v>
      </c>
      <c r="AA112" s="8"/>
      <c r="AB112" s="154">
        <f>IF(OR($M112="",$M112=0),0,IF(AB$2&lt;10,VLOOKUP(TEXT($C112,"МММ"),'Расчет нагрузки'!$L$2:$Q$13,AB$2,0),$D112*AB$2))</f>
        <v>0</v>
      </c>
      <c r="AC112" s="154">
        <f>IF(OR($Q112="",$Q112=0),0,IF(AC$2&lt;10,VLOOKUP(TEXT($C112,"МММ"),'Расчет нагрузки'!$L$2:$Q$13,AC$2,0),$D112*AC$2))</f>
        <v>0</v>
      </c>
      <c r="AD112" s="8"/>
      <c r="AE112" s="69">
        <v>1</v>
      </c>
      <c r="AF112" s="69">
        <v>1</v>
      </c>
      <c r="AG112" s="8"/>
      <c r="AH112" s="13">
        <f t="shared" ref="AH112" si="875">E112</f>
        <v>0</v>
      </c>
      <c r="AI112" s="13">
        <f t="shared" ref="AI112" si="876">F112</f>
        <v>0</v>
      </c>
      <c r="AJ112" s="13">
        <f t="shared" ref="AJ112" si="877">G112</f>
        <v>0</v>
      </c>
      <c r="AK112" s="13">
        <f t="shared" ref="AK112" si="878">H112</f>
        <v>0</v>
      </c>
      <c r="AL112" s="13">
        <f t="shared" ref="AL112" si="879">I112</f>
        <v>0</v>
      </c>
      <c r="AM112" s="13">
        <f t="shared" ref="AM112" si="880">J112</f>
        <v>0</v>
      </c>
      <c r="AN112" s="13">
        <f t="shared" ref="AN112" si="881">K112</f>
        <v>0</v>
      </c>
      <c r="AO112" s="13">
        <f t="shared" ref="AO112" si="882">L112</f>
        <v>0</v>
      </c>
      <c r="AP112" s="13">
        <f t="shared" ref="AP112" si="883">E112</f>
        <v>0</v>
      </c>
      <c r="AQ112" s="13">
        <f t="shared" ref="AQ112" si="884">F112</f>
        <v>0</v>
      </c>
      <c r="AR112" s="13">
        <f t="shared" ref="AR112" si="885">G112</f>
        <v>0</v>
      </c>
      <c r="AS112" s="13">
        <f t="shared" ref="AS112" si="886">H112</f>
        <v>0</v>
      </c>
      <c r="AT112" s="13">
        <f t="shared" ref="AT112" si="887">I112</f>
        <v>0</v>
      </c>
      <c r="AU112" s="13">
        <f t="shared" ref="AU112" si="888">J112</f>
        <v>0</v>
      </c>
      <c r="AV112" s="13">
        <f t="shared" ref="AV112" si="889">K112</f>
        <v>0</v>
      </c>
      <c r="AW112" s="13">
        <f t="shared" ref="AW112" si="890">L112</f>
        <v>0</v>
      </c>
      <c r="AX112" s="4"/>
    </row>
    <row r="113" spans="1:50" outlineLevel="1">
      <c r="A113" s="8" t="str">
        <f>IF(C113=Форма!$B$7*1,"1 месяц",IF(C113&gt;Форма!$B$7,(LEFT(A112,SEARCH(" ",A112,1)-1)+1)&amp;" месяц",""))</f>
        <v/>
      </c>
      <c r="B113" s="32" t="str">
        <f>IF(SUM($E$6:$L113)=0,"-",IF(SUM($E113:$L113)&gt;0,IF(AND($C113&gt;=$B$1,$C113&lt;=$B$2)*1=1,$A$1,"факт"),"прогноз"))</f>
        <v>-</v>
      </c>
      <c r="C113" s="33">
        <v>44531</v>
      </c>
      <c r="D113" s="34">
        <f>VLOOKUP($C113,'F1'!$A:$B,2,0)</f>
        <v>22</v>
      </c>
      <c r="E113" s="14"/>
      <c r="F113" s="14"/>
      <c r="G113" s="14"/>
      <c r="H113" s="14"/>
      <c r="I113" s="14"/>
      <c r="J113" s="14"/>
      <c r="K113" s="14"/>
      <c r="L113" s="14"/>
      <c r="M113" s="187">
        <f t="shared" si="653"/>
        <v>0</v>
      </c>
      <c r="N113" s="15">
        <f t="shared" si="654"/>
        <v>0</v>
      </c>
      <c r="O113" s="15">
        <f t="shared" si="655"/>
        <v>0</v>
      </c>
      <c r="P113" s="15">
        <f t="shared" si="656"/>
        <v>0</v>
      </c>
      <c r="Q113" s="187">
        <f t="shared" si="657"/>
        <v>0</v>
      </c>
      <c r="R113" s="15">
        <f t="shared" si="658"/>
        <v>0</v>
      </c>
      <c r="S113" s="15">
        <f t="shared" si="659"/>
        <v>0</v>
      </c>
      <c r="T113" s="15">
        <f t="shared" si="660"/>
        <v>0</v>
      </c>
      <c r="U113" s="9">
        <f t="shared" si="661"/>
        <v>0</v>
      </c>
      <c r="V113" s="9">
        <f t="shared" si="662"/>
        <v>0</v>
      </c>
      <c r="W113" s="28">
        <f t="shared" si="663"/>
        <v>0</v>
      </c>
      <c r="X113" s="9">
        <f t="shared" si="664"/>
        <v>0</v>
      </c>
      <c r="Y113" s="9">
        <f t="shared" si="665"/>
        <v>0</v>
      </c>
      <c r="Z113" s="28">
        <f t="shared" si="666"/>
        <v>0</v>
      </c>
      <c r="AA113" s="8"/>
      <c r="AB113" s="154">
        <f>IF(OR($M113="",$M113=0),0,IF(AB$2&lt;10,VLOOKUP(TEXT($C113,"МММ"),'Расчет нагрузки'!$L$2:$Q$13,AB$2,0),$D113*AB$2))</f>
        <v>0</v>
      </c>
      <c r="AC113" s="154">
        <f>IF(OR($Q113="",$Q113=0),0,IF(AC$2&lt;10,VLOOKUP(TEXT($C113,"МММ"),'Расчет нагрузки'!$L$2:$Q$13,AC$2,0),$D113*AC$2))</f>
        <v>0</v>
      </c>
      <c r="AD113" s="8"/>
      <c r="AE113" s="69">
        <v>1</v>
      </c>
      <c r="AF113" s="69">
        <v>1</v>
      </c>
      <c r="AG113" s="8"/>
      <c r="AH113" s="13">
        <f t="shared" ref="AH113" si="891">E113</f>
        <v>0</v>
      </c>
      <c r="AI113" s="13">
        <f t="shared" ref="AI113" si="892">F113</f>
        <v>0</v>
      </c>
      <c r="AJ113" s="13">
        <f t="shared" ref="AJ113" si="893">G113</f>
        <v>0</v>
      </c>
      <c r="AK113" s="13">
        <f t="shared" ref="AK113" si="894">H113</f>
        <v>0</v>
      </c>
      <c r="AL113" s="13">
        <f t="shared" ref="AL113" si="895">I113</f>
        <v>0</v>
      </c>
      <c r="AM113" s="13">
        <f t="shared" ref="AM113" si="896">J113</f>
        <v>0</v>
      </c>
      <c r="AN113" s="13">
        <f t="shared" ref="AN113" si="897">K113</f>
        <v>0</v>
      </c>
      <c r="AO113" s="13">
        <f t="shared" ref="AO113" si="898">L113</f>
        <v>0</v>
      </c>
      <c r="AP113" s="13">
        <f t="shared" ref="AP113" si="899">E113</f>
        <v>0</v>
      </c>
      <c r="AQ113" s="13">
        <f t="shared" ref="AQ113" si="900">F113</f>
        <v>0</v>
      </c>
      <c r="AR113" s="13">
        <f t="shared" ref="AR113" si="901">G113</f>
        <v>0</v>
      </c>
      <c r="AS113" s="13">
        <f t="shared" ref="AS113" si="902">H113</f>
        <v>0</v>
      </c>
      <c r="AT113" s="13">
        <f t="shared" ref="AT113" si="903">I113</f>
        <v>0</v>
      </c>
      <c r="AU113" s="13">
        <f t="shared" ref="AU113" si="904">J113</f>
        <v>0</v>
      </c>
      <c r="AV113" s="13">
        <f t="shared" ref="AV113" si="905">K113</f>
        <v>0</v>
      </c>
      <c r="AW113" s="13">
        <f t="shared" ref="AW113" si="906">L113</f>
        <v>0</v>
      </c>
      <c r="AX113" s="4"/>
    </row>
    <row r="114" spans="1:50" outlineLevel="1">
      <c r="A114" s="8" t="str">
        <f>IF(C114=Форма!$B$7*1,"1 месяц",IF(C114&gt;Форма!$B$7,(LEFT(A113,SEARCH(" ",A113,1)-1)+1)&amp;" месяц",""))</f>
        <v/>
      </c>
      <c r="B114" s="32" t="str">
        <f>IF(SUM($E$6:$L114)=0,"-",IF(SUM($E114:$L114)&gt;0,IF(AND($C114&gt;=$B$1,$C114&lt;=$B$2)*1=1,$A$1,"факт"),"прогноз"))</f>
        <v>-</v>
      </c>
      <c r="C114" s="33">
        <v>44562</v>
      </c>
      <c r="D114" s="34">
        <f>VLOOKUP($C114,'F1'!$A:$B,2,0)</f>
        <v>16</v>
      </c>
      <c r="E114" s="14"/>
      <c r="F114" s="14"/>
      <c r="G114" s="14"/>
      <c r="H114" s="14"/>
      <c r="I114" s="14"/>
      <c r="J114" s="14"/>
      <c r="K114" s="14"/>
      <c r="L114" s="14"/>
      <c r="M114" s="187">
        <f t="shared" ref="M114:M125" si="907">E114/$D114</f>
        <v>0</v>
      </c>
      <c r="N114" s="15">
        <f t="shared" ref="N114:N125" si="908">F114/$D114</f>
        <v>0</v>
      </c>
      <c r="O114" s="15">
        <f t="shared" ref="O114:O125" si="909">G114/$D114</f>
        <v>0</v>
      </c>
      <c r="P114" s="15">
        <f t="shared" ref="P114:P125" si="910">H114/$D114</f>
        <v>0</v>
      </c>
      <c r="Q114" s="187">
        <f t="shared" ref="Q114:Q125" si="911">I114/$D114</f>
        <v>0</v>
      </c>
      <c r="R114" s="15">
        <f t="shared" ref="R114:R125" si="912">J114/$D114</f>
        <v>0</v>
      </c>
      <c r="S114" s="15">
        <f t="shared" ref="S114:S125" si="913">K114/$D114</f>
        <v>0</v>
      </c>
      <c r="T114" s="15">
        <f t="shared" ref="T114:T125" si="914">L114/$D114</f>
        <v>0</v>
      </c>
      <c r="U114" s="9">
        <f t="shared" ref="U114:U125" si="915">IFERROR(N114/M114,)</f>
        <v>0</v>
      </c>
      <c r="V114" s="9">
        <f t="shared" ref="V114:V125" si="916">IFERROR(O114/M114,)</f>
        <v>0</v>
      </c>
      <c r="W114" s="28">
        <f t="shared" ref="W114:W125" si="917">IFERROR(P114/M114,)</f>
        <v>0</v>
      </c>
      <c r="X114" s="9">
        <f t="shared" ref="X114:X125" si="918">IFERROR(R114/Q114,)</f>
        <v>0</v>
      </c>
      <c r="Y114" s="9">
        <f t="shared" ref="Y114:Y125" si="919">IFERROR(S114/Q114,)</f>
        <v>0</v>
      </c>
      <c r="Z114" s="28">
        <f t="shared" ref="Z114:Z125" si="920">IFERROR(T114/Q114,)</f>
        <v>0</v>
      </c>
      <c r="AA114" s="8"/>
      <c r="AB114" s="154">
        <f>IF(OR($M114="",$M114=0),0,IF(AB$2&lt;10,VLOOKUP(TEXT($C114,"МММ"),'Расчет нагрузки'!$L$2:$Q$13,AB$2,0),$D114*AB$2))</f>
        <v>0</v>
      </c>
      <c r="AC114" s="154">
        <f>IF(OR($Q114="",$Q114=0),0,IF(AC$2&lt;10,VLOOKUP(TEXT($C114,"МММ"),'Расчет нагрузки'!$L$2:$Q$13,AC$2,0),$D114*AC$2))</f>
        <v>0</v>
      </c>
      <c r="AD114" s="8"/>
      <c r="AE114" s="69">
        <v>1</v>
      </c>
      <c r="AF114" s="69">
        <v>1</v>
      </c>
      <c r="AG114" s="8"/>
      <c r="AH114" s="13">
        <f t="shared" ref="AH114" si="921">E114</f>
        <v>0</v>
      </c>
      <c r="AI114" s="13">
        <f t="shared" ref="AI114" si="922">F114</f>
        <v>0</v>
      </c>
      <c r="AJ114" s="13">
        <f t="shared" ref="AJ114" si="923">G114</f>
        <v>0</v>
      </c>
      <c r="AK114" s="13">
        <f t="shared" ref="AK114" si="924">H114</f>
        <v>0</v>
      </c>
      <c r="AL114" s="13">
        <f t="shared" ref="AL114" si="925">I114</f>
        <v>0</v>
      </c>
      <c r="AM114" s="13">
        <f t="shared" ref="AM114" si="926">J114</f>
        <v>0</v>
      </c>
      <c r="AN114" s="13">
        <f t="shared" ref="AN114" si="927">K114</f>
        <v>0</v>
      </c>
      <c r="AO114" s="13">
        <f t="shared" ref="AO114" si="928">L114</f>
        <v>0</v>
      </c>
      <c r="AP114" s="13">
        <f t="shared" ref="AP114" si="929">E114</f>
        <v>0</v>
      </c>
      <c r="AQ114" s="13">
        <f t="shared" ref="AQ114" si="930">F114</f>
        <v>0</v>
      </c>
      <c r="AR114" s="13">
        <f t="shared" ref="AR114" si="931">G114</f>
        <v>0</v>
      </c>
      <c r="AS114" s="13">
        <f t="shared" ref="AS114" si="932">H114</f>
        <v>0</v>
      </c>
      <c r="AT114" s="13">
        <f t="shared" ref="AT114" si="933">I114</f>
        <v>0</v>
      </c>
      <c r="AU114" s="13">
        <f t="shared" ref="AU114" si="934">J114</f>
        <v>0</v>
      </c>
      <c r="AV114" s="13">
        <f t="shared" ref="AV114" si="935">K114</f>
        <v>0</v>
      </c>
      <c r="AW114" s="13">
        <f t="shared" ref="AW114" si="936">L114</f>
        <v>0</v>
      </c>
      <c r="AX114" s="4"/>
    </row>
    <row r="115" spans="1:50" outlineLevel="1">
      <c r="A115" s="8" t="str">
        <f>IF(C115=Форма!$B$7*1,"1 месяц",IF(C115&gt;Форма!$B$7,(LEFT(A114,SEARCH(" ",A114,1)-1)+1)&amp;" месяц",""))</f>
        <v/>
      </c>
      <c r="B115" s="32" t="str">
        <f>IF(SUM($E$6:$L115)=0,"-",IF(SUM($E115:$L115)&gt;0,IF(AND($C115&gt;=$B$1,$C115&lt;=$B$2)*1=1,$A$1,"факт"),"прогноз"))</f>
        <v>-</v>
      </c>
      <c r="C115" s="33">
        <v>44593</v>
      </c>
      <c r="D115" s="34">
        <f>VLOOKUP($C115,'F1'!$A:$B,2,0)</f>
        <v>19</v>
      </c>
      <c r="E115" s="14"/>
      <c r="F115" s="14"/>
      <c r="G115" s="14"/>
      <c r="H115" s="14"/>
      <c r="I115" s="14"/>
      <c r="J115" s="14"/>
      <c r="K115" s="14"/>
      <c r="L115" s="14"/>
      <c r="M115" s="187">
        <f t="shared" si="907"/>
        <v>0</v>
      </c>
      <c r="N115" s="15">
        <f t="shared" si="908"/>
        <v>0</v>
      </c>
      <c r="O115" s="15">
        <f t="shared" si="909"/>
        <v>0</v>
      </c>
      <c r="P115" s="15">
        <f t="shared" si="910"/>
        <v>0</v>
      </c>
      <c r="Q115" s="187">
        <f t="shared" si="911"/>
        <v>0</v>
      </c>
      <c r="R115" s="15">
        <f t="shared" si="912"/>
        <v>0</v>
      </c>
      <c r="S115" s="15">
        <f t="shared" si="913"/>
        <v>0</v>
      </c>
      <c r="T115" s="15">
        <f t="shared" si="914"/>
        <v>0</v>
      </c>
      <c r="U115" s="9">
        <f t="shared" si="915"/>
        <v>0</v>
      </c>
      <c r="V115" s="9">
        <f t="shared" si="916"/>
        <v>0</v>
      </c>
      <c r="W115" s="28">
        <f t="shared" si="917"/>
        <v>0</v>
      </c>
      <c r="X115" s="9">
        <f t="shared" si="918"/>
        <v>0</v>
      </c>
      <c r="Y115" s="9">
        <f t="shared" si="919"/>
        <v>0</v>
      </c>
      <c r="Z115" s="28">
        <f t="shared" si="920"/>
        <v>0</v>
      </c>
      <c r="AA115" s="8"/>
      <c r="AB115" s="154">
        <f>IF(OR($M115="",$M115=0),0,IF(AB$2&lt;10,VLOOKUP(TEXT($C115,"МММ"),'Расчет нагрузки'!$L$2:$Q$13,AB$2,0),$D115*AB$2))</f>
        <v>0</v>
      </c>
      <c r="AC115" s="154">
        <f>IF(OR($Q115="",$Q115=0),0,IF(AC$2&lt;10,VLOOKUP(TEXT($C115,"МММ"),'Расчет нагрузки'!$L$2:$Q$13,AC$2,0),$D115*AC$2))</f>
        <v>0</v>
      </c>
      <c r="AD115" s="8"/>
      <c r="AE115" s="69">
        <v>1</v>
      </c>
      <c r="AF115" s="69">
        <v>1</v>
      </c>
      <c r="AG115" s="8"/>
      <c r="AH115" s="13">
        <f t="shared" ref="AH115" si="937">E115</f>
        <v>0</v>
      </c>
      <c r="AI115" s="13">
        <f t="shared" ref="AI115" si="938">F115</f>
        <v>0</v>
      </c>
      <c r="AJ115" s="13">
        <f t="shared" ref="AJ115" si="939">G115</f>
        <v>0</v>
      </c>
      <c r="AK115" s="13">
        <f t="shared" ref="AK115" si="940">H115</f>
        <v>0</v>
      </c>
      <c r="AL115" s="13">
        <f t="shared" ref="AL115" si="941">I115</f>
        <v>0</v>
      </c>
      <c r="AM115" s="13">
        <f t="shared" ref="AM115" si="942">J115</f>
        <v>0</v>
      </c>
      <c r="AN115" s="13">
        <f t="shared" ref="AN115" si="943">K115</f>
        <v>0</v>
      </c>
      <c r="AO115" s="13">
        <f t="shared" ref="AO115" si="944">L115</f>
        <v>0</v>
      </c>
      <c r="AP115" s="13">
        <f t="shared" ref="AP115" si="945">E115</f>
        <v>0</v>
      </c>
      <c r="AQ115" s="13">
        <f t="shared" ref="AQ115" si="946">F115</f>
        <v>0</v>
      </c>
      <c r="AR115" s="13">
        <f t="shared" ref="AR115" si="947">G115</f>
        <v>0</v>
      </c>
      <c r="AS115" s="13">
        <f t="shared" ref="AS115" si="948">H115</f>
        <v>0</v>
      </c>
      <c r="AT115" s="13">
        <f t="shared" ref="AT115" si="949">I115</f>
        <v>0</v>
      </c>
      <c r="AU115" s="13">
        <f t="shared" ref="AU115" si="950">J115</f>
        <v>0</v>
      </c>
      <c r="AV115" s="13">
        <f t="shared" ref="AV115" si="951">K115</f>
        <v>0</v>
      </c>
      <c r="AW115" s="13">
        <f t="shared" ref="AW115" si="952">L115</f>
        <v>0</v>
      </c>
      <c r="AX115" s="4"/>
    </row>
    <row r="116" spans="1:50" outlineLevel="1">
      <c r="A116" s="8" t="str">
        <f>IF(C116=Форма!$B$7*1,"1 месяц",IF(C116&gt;Форма!$B$7,(LEFT(A115,SEARCH(" ",A115,1)-1)+1)&amp;" месяц",""))</f>
        <v/>
      </c>
      <c r="B116" s="32" t="str">
        <f>IF(SUM($E$6:$L116)=0,"-",IF(SUM($E116:$L116)&gt;0,IF(AND($C116&gt;=$B$1,$C116&lt;=$B$2)*1=1,$A$1,"факт"),"прогноз"))</f>
        <v>-</v>
      </c>
      <c r="C116" s="33">
        <v>44621</v>
      </c>
      <c r="D116" s="34">
        <f>VLOOKUP($C116,'F1'!$A:$B,2,0)</f>
        <v>22</v>
      </c>
      <c r="E116" s="14"/>
      <c r="F116" s="14"/>
      <c r="G116" s="14"/>
      <c r="H116" s="14"/>
      <c r="I116" s="14"/>
      <c r="J116" s="14"/>
      <c r="K116" s="14"/>
      <c r="L116" s="14"/>
      <c r="M116" s="187">
        <f t="shared" si="907"/>
        <v>0</v>
      </c>
      <c r="N116" s="15">
        <f t="shared" si="908"/>
        <v>0</v>
      </c>
      <c r="O116" s="15">
        <f t="shared" si="909"/>
        <v>0</v>
      </c>
      <c r="P116" s="15">
        <f t="shared" si="910"/>
        <v>0</v>
      </c>
      <c r="Q116" s="187">
        <f t="shared" si="911"/>
        <v>0</v>
      </c>
      <c r="R116" s="15">
        <f t="shared" si="912"/>
        <v>0</v>
      </c>
      <c r="S116" s="15">
        <f t="shared" si="913"/>
        <v>0</v>
      </c>
      <c r="T116" s="15">
        <f t="shared" si="914"/>
        <v>0</v>
      </c>
      <c r="U116" s="9">
        <f t="shared" si="915"/>
        <v>0</v>
      </c>
      <c r="V116" s="9">
        <f t="shared" si="916"/>
        <v>0</v>
      </c>
      <c r="W116" s="28">
        <f t="shared" si="917"/>
        <v>0</v>
      </c>
      <c r="X116" s="9">
        <f t="shared" si="918"/>
        <v>0</v>
      </c>
      <c r="Y116" s="9">
        <f t="shared" si="919"/>
        <v>0</v>
      </c>
      <c r="Z116" s="28">
        <f t="shared" si="920"/>
        <v>0</v>
      </c>
      <c r="AA116" s="8"/>
      <c r="AB116" s="154">
        <f>IF(OR($M116="",$M116=0),0,IF(AB$2&lt;10,VLOOKUP(TEXT($C116,"МММ"),'Расчет нагрузки'!$L$2:$Q$13,AB$2,0),$D116*AB$2))</f>
        <v>0</v>
      </c>
      <c r="AC116" s="154">
        <f>IF(OR($Q116="",$Q116=0),0,IF(AC$2&lt;10,VLOOKUP(TEXT($C116,"МММ"),'Расчет нагрузки'!$L$2:$Q$13,AC$2,0),$D116*AC$2))</f>
        <v>0</v>
      </c>
      <c r="AD116" s="8"/>
      <c r="AE116" s="69">
        <v>1</v>
      </c>
      <c r="AF116" s="69">
        <v>1</v>
      </c>
      <c r="AG116" s="8"/>
      <c r="AH116" s="13">
        <f t="shared" ref="AH116" si="953">E116</f>
        <v>0</v>
      </c>
      <c r="AI116" s="13">
        <f t="shared" ref="AI116" si="954">F116</f>
        <v>0</v>
      </c>
      <c r="AJ116" s="13">
        <f t="shared" ref="AJ116" si="955">G116</f>
        <v>0</v>
      </c>
      <c r="AK116" s="13">
        <f t="shared" ref="AK116" si="956">H116</f>
        <v>0</v>
      </c>
      <c r="AL116" s="13">
        <f t="shared" ref="AL116" si="957">I116</f>
        <v>0</v>
      </c>
      <c r="AM116" s="13">
        <f t="shared" ref="AM116" si="958">J116</f>
        <v>0</v>
      </c>
      <c r="AN116" s="13">
        <f t="shared" ref="AN116" si="959">K116</f>
        <v>0</v>
      </c>
      <c r="AO116" s="13">
        <f t="shared" ref="AO116" si="960">L116</f>
        <v>0</v>
      </c>
      <c r="AP116" s="13">
        <f t="shared" ref="AP116" si="961">E116</f>
        <v>0</v>
      </c>
      <c r="AQ116" s="13">
        <f t="shared" ref="AQ116" si="962">F116</f>
        <v>0</v>
      </c>
      <c r="AR116" s="13">
        <f t="shared" ref="AR116" si="963">G116</f>
        <v>0</v>
      </c>
      <c r="AS116" s="13">
        <f t="shared" ref="AS116" si="964">H116</f>
        <v>0</v>
      </c>
      <c r="AT116" s="13">
        <f t="shared" ref="AT116" si="965">I116</f>
        <v>0</v>
      </c>
      <c r="AU116" s="13">
        <f t="shared" ref="AU116" si="966">J116</f>
        <v>0</v>
      </c>
      <c r="AV116" s="13">
        <f t="shared" ref="AV116" si="967">K116</f>
        <v>0</v>
      </c>
      <c r="AW116" s="13">
        <f t="shared" ref="AW116" si="968">L116</f>
        <v>0</v>
      </c>
      <c r="AX116" s="4"/>
    </row>
    <row r="117" spans="1:50" outlineLevel="1">
      <c r="A117" s="8" t="str">
        <f>IF(C117=Форма!$B$7*1,"1 месяц",IF(C117&gt;Форма!$B$7,(LEFT(A116,SEARCH(" ",A116,1)-1)+1)&amp;" месяц",""))</f>
        <v/>
      </c>
      <c r="B117" s="32" t="str">
        <f>IF(SUM($E$6:$L117)=0,"-",IF(SUM($E117:$L117)&gt;0,IF(AND($C117&gt;=$B$1,$C117&lt;=$B$2)*1=1,$A$1,"факт"),"прогноз"))</f>
        <v>-</v>
      </c>
      <c r="C117" s="33">
        <v>44652</v>
      </c>
      <c r="D117" s="34">
        <f>VLOOKUP($C117,'F1'!$A:$B,2,0)</f>
        <v>21</v>
      </c>
      <c r="E117" s="14"/>
      <c r="F117" s="14"/>
      <c r="G117" s="14"/>
      <c r="H117" s="14"/>
      <c r="I117" s="14"/>
      <c r="J117" s="14"/>
      <c r="K117" s="14"/>
      <c r="L117" s="14"/>
      <c r="M117" s="187">
        <f t="shared" si="907"/>
        <v>0</v>
      </c>
      <c r="N117" s="15">
        <f t="shared" si="908"/>
        <v>0</v>
      </c>
      <c r="O117" s="15">
        <f t="shared" si="909"/>
        <v>0</v>
      </c>
      <c r="P117" s="15">
        <f t="shared" si="910"/>
        <v>0</v>
      </c>
      <c r="Q117" s="187">
        <f t="shared" si="911"/>
        <v>0</v>
      </c>
      <c r="R117" s="15">
        <f t="shared" si="912"/>
        <v>0</v>
      </c>
      <c r="S117" s="15">
        <f t="shared" si="913"/>
        <v>0</v>
      </c>
      <c r="T117" s="15">
        <f t="shared" si="914"/>
        <v>0</v>
      </c>
      <c r="U117" s="9">
        <f t="shared" si="915"/>
        <v>0</v>
      </c>
      <c r="V117" s="9">
        <f t="shared" si="916"/>
        <v>0</v>
      </c>
      <c r="W117" s="28">
        <f t="shared" si="917"/>
        <v>0</v>
      </c>
      <c r="X117" s="9">
        <f t="shared" si="918"/>
        <v>0</v>
      </c>
      <c r="Y117" s="9">
        <f t="shared" si="919"/>
        <v>0</v>
      </c>
      <c r="Z117" s="28">
        <f t="shared" si="920"/>
        <v>0</v>
      </c>
      <c r="AA117" s="8"/>
      <c r="AB117" s="154">
        <f>IF(OR($M117="",$M117=0),0,IF(AB$2&lt;10,VLOOKUP(TEXT($C117,"МММ"),'Расчет нагрузки'!$L$2:$Q$13,AB$2,0),$D117*AB$2))</f>
        <v>0</v>
      </c>
      <c r="AC117" s="154">
        <f>IF(OR($Q117="",$Q117=0),0,IF(AC$2&lt;10,VLOOKUP(TEXT($C117,"МММ"),'Расчет нагрузки'!$L$2:$Q$13,AC$2,0),$D117*AC$2))</f>
        <v>0</v>
      </c>
      <c r="AD117" s="8"/>
      <c r="AE117" s="69">
        <v>1</v>
      </c>
      <c r="AF117" s="69">
        <v>1</v>
      </c>
      <c r="AG117" s="8"/>
      <c r="AH117" s="13">
        <f t="shared" ref="AH117" si="969">E117</f>
        <v>0</v>
      </c>
      <c r="AI117" s="13">
        <f t="shared" ref="AI117" si="970">F117</f>
        <v>0</v>
      </c>
      <c r="AJ117" s="13">
        <f t="shared" ref="AJ117" si="971">G117</f>
        <v>0</v>
      </c>
      <c r="AK117" s="13">
        <f t="shared" ref="AK117" si="972">H117</f>
        <v>0</v>
      </c>
      <c r="AL117" s="13">
        <f t="shared" ref="AL117" si="973">I117</f>
        <v>0</v>
      </c>
      <c r="AM117" s="13">
        <f t="shared" ref="AM117" si="974">J117</f>
        <v>0</v>
      </c>
      <c r="AN117" s="13">
        <f t="shared" ref="AN117" si="975">K117</f>
        <v>0</v>
      </c>
      <c r="AO117" s="13">
        <f t="shared" ref="AO117" si="976">L117</f>
        <v>0</v>
      </c>
      <c r="AP117" s="13">
        <f t="shared" ref="AP117" si="977">E117</f>
        <v>0</v>
      </c>
      <c r="AQ117" s="13">
        <f t="shared" ref="AQ117" si="978">F117</f>
        <v>0</v>
      </c>
      <c r="AR117" s="13">
        <f t="shared" ref="AR117" si="979">G117</f>
        <v>0</v>
      </c>
      <c r="AS117" s="13">
        <f t="shared" ref="AS117" si="980">H117</f>
        <v>0</v>
      </c>
      <c r="AT117" s="13">
        <f t="shared" ref="AT117" si="981">I117</f>
        <v>0</v>
      </c>
      <c r="AU117" s="13">
        <f t="shared" ref="AU117" si="982">J117</f>
        <v>0</v>
      </c>
      <c r="AV117" s="13">
        <f t="shared" ref="AV117" si="983">K117</f>
        <v>0</v>
      </c>
      <c r="AW117" s="13">
        <f t="shared" ref="AW117" si="984">L117</f>
        <v>0</v>
      </c>
      <c r="AX117" s="4"/>
    </row>
    <row r="118" spans="1:50" outlineLevel="1">
      <c r="A118" s="8" t="str">
        <f>IF(C118=Форма!$B$7*1,"1 месяц",IF(C118&gt;Форма!$B$7,(LEFT(A117,SEARCH(" ",A117,1)-1)+1)&amp;" месяц",""))</f>
        <v/>
      </c>
      <c r="B118" s="32" t="str">
        <f>IF(SUM($E$6:$L118)=0,"-",IF(SUM($E118:$L118)&gt;0,IF(AND($C118&gt;=$B$1,$C118&lt;=$B$2)*1=1,$A$1,"факт"),"прогноз"))</f>
        <v>-</v>
      </c>
      <c r="C118" s="33">
        <v>44682</v>
      </c>
      <c r="D118" s="34">
        <f>VLOOKUP($C118,'F1'!$A:$B,2,0)</f>
        <v>18</v>
      </c>
      <c r="E118" s="14"/>
      <c r="F118" s="14"/>
      <c r="G118" s="14"/>
      <c r="H118" s="14"/>
      <c r="I118" s="14"/>
      <c r="J118" s="14"/>
      <c r="K118" s="14"/>
      <c r="L118" s="14"/>
      <c r="M118" s="187">
        <f t="shared" si="907"/>
        <v>0</v>
      </c>
      <c r="N118" s="15">
        <f t="shared" si="908"/>
        <v>0</v>
      </c>
      <c r="O118" s="15">
        <f t="shared" si="909"/>
        <v>0</v>
      </c>
      <c r="P118" s="15">
        <f t="shared" si="910"/>
        <v>0</v>
      </c>
      <c r="Q118" s="187">
        <f t="shared" si="911"/>
        <v>0</v>
      </c>
      <c r="R118" s="15">
        <f t="shared" si="912"/>
        <v>0</v>
      </c>
      <c r="S118" s="15">
        <f t="shared" si="913"/>
        <v>0</v>
      </c>
      <c r="T118" s="15">
        <f t="shared" si="914"/>
        <v>0</v>
      </c>
      <c r="U118" s="9">
        <f t="shared" si="915"/>
        <v>0</v>
      </c>
      <c r="V118" s="9">
        <f t="shared" si="916"/>
        <v>0</v>
      </c>
      <c r="W118" s="28">
        <f t="shared" si="917"/>
        <v>0</v>
      </c>
      <c r="X118" s="9">
        <f t="shared" si="918"/>
        <v>0</v>
      </c>
      <c r="Y118" s="9">
        <f t="shared" si="919"/>
        <v>0</v>
      </c>
      <c r="Z118" s="28">
        <f t="shared" si="920"/>
        <v>0</v>
      </c>
      <c r="AA118" s="8"/>
      <c r="AB118" s="154">
        <f>IF(OR($M118="",$M118=0),0,IF(AB$2&lt;10,VLOOKUP(TEXT($C118,"МММ"),'Расчет нагрузки'!$L$2:$Q$13,AB$2,0),$D118*AB$2))</f>
        <v>0</v>
      </c>
      <c r="AC118" s="154">
        <f>IF(OR($Q118="",$Q118=0),0,IF(AC$2&lt;10,VLOOKUP(TEXT($C118,"МММ"),'Расчет нагрузки'!$L$2:$Q$13,AC$2,0),$D118*AC$2))</f>
        <v>0</v>
      </c>
      <c r="AD118" s="8"/>
      <c r="AE118" s="69">
        <v>1</v>
      </c>
      <c r="AF118" s="69">
        <v>1</v>
      </c>
      <c r="AG118" s="8"/>
      <c r="AH118" s="13">
        <f t="shared" ref="AH118" si="985">E118</f>
        <v>0</v>
      </c>
      <c r="AI118" s="13">
        <f t="shared" ref="AI118" si="986">F118</f>
        <v>0</v>
      </c>
      <c r="AJ118" s="13">
        <f t="shared" ref="AJ118" si="987">G118</f>
        <v>0</v>
      </c>
      <c r="AK118" s="13">
        <f t="shared" ref="AK118" si="988">H118</f>
        <v>0</v>
      </c>
      <c r="AL118" s="13">
        <f t="shared" ref="AL118" si="989">I118</f>
        <v>0</v>
      </c>
      <c r="AM118" s="13">
        <f t="shared" ref="AM118" si="990">J118</f>
        <v>0</v>
      </c>
      <c r="AN118" s="13">
        <f t="shared" ref="AN118" si="991">K118</f>
        <v>0</v>
      </c>
      <c r="AO118" s="13">
        <f t="shared" ref="AO118" si="992">L118</f>
        <v>0</v>
      </c>
      <c r="AP118" s="13">
        <f t="shared" ref="AP118" si="993">E118</f>
        <v>0</v>
      </c>
      <c r="AQ118" s="13">
        <f t="shared" ref="AQ118" si="994">F118</f>
        <v>0</v>
      </c>
      <c r="AR118" s="13">
        <f t="shared" ref="AR118" si="995">G118</f>
        <v>0</v>
      </c>
      <c r="AS118" s="13">
        <f t="shared" ref="AS118" si="996">H118</f>
        <v>0</v>
      </c>
      <c r="AT118" s="13">
        <f t="shared" ref="AT118" si="997">I118</f>
        <v>0</v>
      </c>
      <c r="AU118" s="13">
        <f t="shared" ref="AU118" si="998">J118</f>
        <v>0</v>
      </c>
      <c r="AV118" s="13">
        <f t="shared" ref="AV118" si="999">K118</f>
        <v>0</v>
      </c>
      <c r="AW118" s="13">
        <f t="shared" ref="AW118" si="1000">L118</f>
        <v>0</v>
      </c>
      <c r="AX118" s="4"/>
    </row>
    <row r="119" spans="1:50" outlineLevel="1">
      <c r="A119" s="8" t="str">
        <f>IF(C119=Форма!$B$7*1,"1 месяц",IF(C119&gt;Форма!$B$7,(LEFT(A118,SEARCH(" ",A118,1)-1)+1)&amp;" месяц",""))</f>
        <v/>
      </c>
      <c r="B119" s="32" t="str">
        <f>IF(SUM($E$6:$L119)=0,"-",IF(SUM($E119:$L119)&gt;0,IF(AND($C119&gt;=$B$1,$C119&lt;=$B$2)*1=1,$A$1,"факт"),"прогноз"))</f>
        <v>-</v>
      </c>
      <c r="C119" s="33">
        <v>44713</v>
      </c>
      <c r="D119" s="34">
        <f>VLOOKUP($C119,'F1'!$A:$B,2,0)</f>
        <v>21</v>
      </c>
      <c r="E119" s="14"/>
      <c r="F119" s="14"/>
      <c r="G119" s="14"/>
      <c r="H119" s="14"/>
      <c r="I119" s="14"/>
      <c r="J119" s="14"/>
      <c r="K119" s="14"/>
      <c r="L119" s="14"/>
      <c r="M119" s="187">
        <f t="shared" si="907"/>
        <v>0</v>
      </c>
      <c r="N119" s="15">
        <f t="shared" si="908"/>
        <v>0</v>
      </c>
      <c r="O119" s="15">
        <f t="shared" si="909"/>
        <v>0</v>
      </c>
      <c r="P119" s="15">
        <f t="shared" si="910"/>
        <v>0</v>
      </c>
      <c r="Q119" s="187">
        <f t="shared" si="911"/>
        <v>0</v>
      </c>
      <c r="R119" s="15">
        <f t="shared" si="912"/>
        <v>0</v>
      </c>
      <c r="S119" s="15">
        <f t="shared" si="913"/>
        <v>0</v>
      </c>
      <c r="T119" s="15">
        <f t="shared" si="914"/>
        <v>0</v>
      </c>
      <c r="U119" s="9">
        <f t="shared" si="915"/>
        <v>0</v>
      </c>
      <c r="V119" s="9">
        <f t="shared" si="916"/>
        <v>0</v>
      </c>
      <c r="W119" s="28">
        <f t="shared" si="917"/>
        <v>0</v>
      </c>
      <c r="X119" s="9">
        <f t="shared" si="918"/>
        <v>0</v>
      </c>
      <c r="Y119" s="9">
        <f t="shared" si="919"/>
        <v>0</v>
      </c>
      <c r="Z119" s="28">
        <f t="shared" si="920"/>
        <v>0</v>
      </c>
      <c r="AA119" s="8"/>
      <c r="AB119" s="154">
        <f>IF(OR($M119="",$M119=0),0,IF(AB$2&lt;10,VLOOKUP(TEXT($C119,"МММ"),'Расчет нагрузки'!$L$2:$Q$13,AB$2,0),$D119*AB$2))</f>
        <v>0</v>
      </c>
      <c r="AC119" s="154">
        <f>IF(OR($Q119="",$Q119=0),0,IF(AC$2&lt;10,VLOOKUP(TEXT($C119,"МММ"),'Расчет нагрузки'!$L$2:$Q$13,AC$2,0),$D119*AC$2))</f>
        <v>0</v>
      </c>
      <c r="AD119" s="8"/>
      <c r="AE119" s="69">
        <v>1</v>
      </c>
      <c r="AF119" s="69">
        <v>1</v>
      </c>
      <c r="AG119" s="8"/>
      <c r="AH119" s="13">
        <f t="shared" ref="AH119" si="1001">E119</f>
        <v>0</v>
      </c>
      <c r="AI119" s="13">
        <f t="shared" ref="AI119" si="1002">F119</f>
        <v>0</v>
      </c>
      <c r="AJ119" s="13">
        <f t="shared" ref="AJ119" si="1003">G119</f>
        <v>0</v>
      </c>
      <c r="AK119" s="13">
        <f t="shared" ref="AK119" si="1004">H119</f>
        <v>0</v>
      </c>
      <c r="AL119" s="13">
        <f t="shared" ref="AL119" si="1005">I119</f>
        <v>0</v>
      </c>
      <c r="AM119" s="13">
        <f t="shared" ref="AM119" si="1006">J119</f>
        <v>0</v>
      </c>
      <c r="AN119" s="13">
        <f t="shared" ref="AN119" si="1007">K119</f>
        <v>0</v>
      </c>
      <c r="AO119" s="13">
        <f t="shared" ref="AO119" si="1008">L119</f>
        <v>0</v>
      </c>
      <c r="AP119" s="13">
        <f t="shared" ref="AP119" si="1009">E119</f>
        <v>0</v>
      </c>
      <c r="AQ119" s="13">
        <f t="shared" ref="AQ119" si="1010">F119</f>
        <v>0</v>
      </c>
      <c r="AR119" s="13">
        <f t="shared" ref="AR119" si="1011">G119</f>
        <v>0</v>
      </c>
      <c r="AS119" s="13">
        <f t="shared" ref="AS119" si="1012">H119</f>
        <v>0</v>
      </c>
      <c r="AT119" s="13">
        <f t="shared" ref="AT119" si="1013">I119</f>
        <v>0</v>
      </c>
      <c r="AU119" s="13">
        <f t="shared" ref="AU119" si="1014">J119</f>
        <v>0</v>
      </c>
      <c r="AV119" s="13">
        <f t="shared" ref="AV119" si="1015">K119</f>
        <v>0</v>
      </c>
      <c r="AW119" s="13">
        <f t="shared" ref="AW119" si="1016">L119</f>
        <v>0</v>
      </c>
      <c r="AX119" s="4"/>
    </row>
    <row r="120" spans="1:50" outlineLevel="1">
      <c r="A120" s="8" t="str">
        <f>IF(C120=Форма!$B$7*1,"1 месяц",IF(C120&gt;Форма!$B$7,(LEFT(A119,SEARCH(" ",A119,1)-1)+1)&amp;" месяц",""))</f>
        <v/>
      </c>
      <c r="B120" s="32" t="str">
        <f>IF(SUM($E$6:$L120)=0,"-",IF(SUM($E120:$L120)&gt;0,IF(AND($C120&gt;=$B$1,$C120&lt;=$B$2)*1=1,$A$1,"факт"),"прогноз"))</f>
        <v>-</v>
      </c>
      <c r="C120" s="33">
        <v>44743</v>
      </c>
      <c r="D120" s="34">
        <f>VLOOKUP($C120,'F1'!$A:$B,2,0)</f>
        <v>21</v>
      </c>
      <c r="E120" s="14"/>
      <c r="F120" s="14"/>
      <c r="G120" s="14"/>
      <c r="H120" s="14"/>
      <c r="I120" s="14"/>
      <c r="J120" s="14"/>
      <c r="K120" s="14"/>
      <c r="L120" s="14"/>
      <c r="M120" s="187">
        <f t="shared" si="907"/>
        <v>0</v>
      </c>
      <c r="N120" s="15">
        <f t="shared" si="908"/>
        <v>0</v>
      </c>
      <c r="O120" s="15">
        <f t="shared" si="909"/>
        <v>0</v>
      </c>
      <c r="P120" s="15">
        <f t="shared" si="910"/>
        <v>0</v>
      </c>
      <c r="Q120" s="187">
        <f t="shared" si="911"/>
        <v>0</v>
      </c>
      <c r="R120" s="15">
        <f t="shared" si="912"/>
        <v>0</v>
      </c>
      <c r="S120" s="15">
        <f t="shared" si="913"/>
        <v>0</v>
      </c>
      <c r="T120" s="15">
        <f t="shared" si="914"/>
        <v>0</v>
      </c>
      <c r="U120" s="9">
        <f t="shared" si="915"/>
        <v>0</v>
      </c>
      <c r="V120" s="9">
        <f t="shared" si="916"/>
        <v>0</v>
      </c>
      <c r="W120" s="28">
        <f t="shared" si="917"/>
        <v>0</v>
      </c>
      <c r="X120" s="9">
        <f t="shared" si="918"/>
        <v>0</v>
      </c>
      <c r="Y120" s="9">
        <f t="shared" si="919"/>
        <v>0</v>
      </c>
      <c r="Z120" s="28">
        <f t="shared" si="920"/>
        <v>0</v>
      </c>
      <c r="AA120" s="8"/>
      <c r="AB120" s="154">
        <f>IF(OR($M120="",$M120=0),0,IF(AB$2&lt;10,VLOOKUP(TEXT($C120,"МММ"),'Расчет нагрузки'!$L$2:$Q$13,AB$2,0),$D120*AB$2))</f>
        <v>0</v>
      </c>
      <c r="AC120" s="154">
        <f>IF(OR($Q120="",$Q120=0),0,IF(AC$2&lt;10,VLOOKUP(TEXT($C120,"МММ"),'Расчет нагрузки'!$L$2:$Q$13,AC$2,0),$D120*AC$2))</f>
        <v>0</v>
      </c>
      <c r="AD120" s="8"/>
      <c r="AE120" s="69">
        <v>1</v>
      </c>
      <c r="AF120" s="69">
        <v>1</v>
      </c>
      <c r="AG120" s="8"/>
      <c r="AH120" s="13">
        <f t="shared" ref="AH120" si="1017">E120</f>
        <v>0</v>
      </c>
      <c r="AI120" s="13">
        <f t="shared" ref="AI120" si="1018">F120</f>
        <v>0</v>
      </c>
      <c r="AJ120" s="13">
        <f t="shared" ref="AJ120" si="1019">G120</f>
        <v>0</v>
      </c>
      <c r="AK120" s="13">
        <f t="shared" ref="AK120" si="1020">H120</f>
        <v>0</v>
      </c>
      <c r="AL120" s="13">
        <f t="shared" ref="AL120" si="1021">I120</f>
        <v>0</v>
      </c>
      <c r="AM120" s="13">
        <f t="shared" ref="AM120" si="1022">J120</f>
        <v>0</v>
      </c>
      <c r="AN120" s="13">
        <f t="shared" ref="AN120" si="1023">K120</f>
        <v>0</v>
      </c>
      <c r="AO120" s="13">
        <f t="shared" ref="AO120" si="1024">L120</f>
        <v>0</v>
      </c>
      <c r="AP120" s="13">
        <f t="shared" ref="AP120" si="1025">E120</f>
        <v>0</v>
      </c>
      <c r="AQ120" s="13">
        <f t="shared" ref="AQ120" si="1026">F120</f>
        <v>0</v>
      </c>
      <c r="AR120" s="13">
        <f t="shared" ref="AR120" si="1027">G120</f>
        <v>0</v>
      </c>
      <c r="AS120" s="13">
        <f t="shared" ref="AS120" si="1028">H120</f>
        <v>0</v>
      </c>
      <c r="AT120" s="13">
        <f t="shared" ref="AT120" si="1029">I120</f>
        <v>0</v>
      </c>
      <c r="AU120" s="13">
        <f t="shared" ref="AU120" si="1030">J120</f>
        <v>0</v>
      </c>
      <c r="AV120" s="13">
        <f t="shared" ref="AV120" si="1031">K120</f>
        <v>0</v>
      </c>
      <c r="AW120" s="13">
        <f t="shared" ref="AW120" si="1032">L120</f>
        <v>0</v>
      </c>
      <c r="AX120" s="4"/>
    </row>
    <row r="121" spans="1:50" outlineLevel="1">
      <c r="A121" s="8" t="str">
        <f>IF(C121=Форма!$B$7*1,"1 месяц",IF(C121&gt;Форма!$B$7,(LEFT(A120,SEARCH(" ",A120,1)-1)+1)&amp;" месяц",""))</f>
        <v/>
      </c>
      <c r="B121" s="32" t="str">
        <f>IF(SUM($E$6:$L121)=0,"-",IF(SUM($E121:$L121)&gt;0,IF(AND($C121&gt;=$B$1,$C121&lt;=$B$2)*1=1,$A$1,"факт"),"прогноз"))</f>
        <v>-</v>
      </c>
      <c r="C121" s="33">
        <v>44774</v>
      </c>
      <c r="D121" s="34">
        <f>VLOOKUP($C121,'F1'!$A:$B,2,0)</f>
        <v>23</v>
      </c>
      <c r="E121" s="14"/>
      <c r="F121" s="14"/>
      <c r="G121" s="14"/>
      <c r="H121" s="14"/>
      <c r="I121" s="14"/>
      <c r="J121" s="14"/>
      <c r="K121" s="14"/>
      <c r="L121" s="14"/>
      <c r="M121" s="187">
        <f t="shared" si="907"/>
        <v>0</v>
      </c>
      <c r="N121" s="15">
        <f t="shared" si="908"/>
        <v>0</v>
      </c>
      <c r="O121" s="15">
        <f t="shared" si="909"/>
        <v>0</v>
      </c>
      <c r="P121" s="15">
        <f t="shared" si="910"/>
        <v>0</v>
      </c>
      <c r="Q121" s="187">
        <f t="shared" si="911"/>
        <v>0</v>
      </c>
      <c r="R121" s="15">
        <f t="shared" si="912"/>
        <v>0</v>
      </c>
      <c r="S121" s="15">
        <f t="shared" si="913"/>
        <v>0</v>
      </c>
      <c r="T121" s="15">
        <f t="shared" si="914"/>
        <v>0</v>
      </c>
      <c r="U121" s="9">
        <f t="shared" si="915"/>
        <v>0</v>
      </c>
      <c r="V121" s="9">
        <f t="shared" si="916"/>
        <v>0</v>
      </c>
      <c r="W121" s="28">
        <f t="shared" si="917"/>
        <v>0</v>
      </c>
      <c r="X121" s="9">
        <f t="shared" si="918"/>
        <v>0</v>
      </c>
      <c r="Y121" s="9">
        <f t="shared" si="919"/>
        <v>0</v>
      </c>
      <c r="Z121" s="28">
        <f t="shared" si="920"/>
        <v>0</v>
      </c>
      <c r="AA121" s="8"/>
      <c r="AB121" s="154">
        <f>IF(OR($M121="",$M121=0),0,IF(AB$2&lt;10,VLOOKUP(TEXT($C121,"МММ"),'Расчет нагрузки'!$L$2:$Q$13,AB$2,0),$D121*AB$2))</f>
        <v>0</v>
      </c>
      <c r="AC121" s="154">
        <f>IF(OR($Q121="",$Q121=0),0,IF(AC$2&lt;10,VLOOKUP(TEXT($C121,"МММ"),'Расчет нагрузки'!$L$2:$Q$13,AC$2,0),$D121*AC$2))</f>
        <v>0</v>
      </c>
      <c r="AD121" s="8"/>
      <c r="AE121" s="69">
        <v>1</v>
      </c>
      <c r="AF121" s="69">
        <v>1</v>
      </c>
      <c r="AG121" s="8"/>
      <c r="AH121" s="13">
        <f t="shared" ref="AH121" si="1033">E121</f>
        <v>0</v>
      </c>
      <c r="AI121" s="13">
        <f t="shared" ref="AI121" si="1034">F121</f>
        <v>0</v>
      </c>
      <c r="AJ121" s="13">
        <f t="shared" ref="AJ121" si="1035">G121</f>
        <v>0</v>
      </c>
      <c r="AK121" s="13">
        <f t="shared" ref="AK121" si="1036">H121</f>
        <v>0</v>
      </c>
      <c r="AL121" s="13">
        <f t="shared" ref="AL121" si="1037">I121</f>
        <v>0</v>
      </c>
      <c r="AM121" s="13">
        <f t="shared" ref="AM121" si="1038">J121</f>
        <v>0</v>
      </c>
      <c r="AN121" s="13">
        <f t="shared" ref="AN121" si="1039">K121</f>
        <v>0</v>
      </c>
      <c r="AO121" s="13">
        <f t="shared" ref="AO121" si="1040">L121</f>
        <v>0</v>
      </c>
      <c r="AP121" s="13">
        <f t="shared" ref="AP121" si="1041">E121</f>
        <v>0</v>
      </c>
      <c r="AQ121" s="13">
        <f t="shared" ref="AQ121" si="1042">F121</f>
        <v>0</v>
      </c>
      <c r="AR121" s="13">
        <f t="shared" ref="AR121" si="1043">G121</f>
        <v>0</v>
      </c>
      <c r="AS121" s="13">
        <f t="shared" ref="AS121" si="1044">H121</f>
        <v>0</v>
      </c>
      <c r="AT121" s="13">
        <f t="shared" ref="AT121" si="1045">I121</f>
        <v>0</v>
      </c>
      <c r="AU121" s="13">
        <f t="shared" ref="AU121" si="1046">J121</f>
        <v>0</v>
      </c>
      <c r="AV121" s="13">
        <f t="shared" ref="AV121" si="1047">K121</f>
        <v>0</v>
      </c>
      <c r="AW121" s="13">
        <f t="shared" ref="AW121" si="1048">L121</f>
        <v>0</v>
      </c>
      <c r="AX121" s="4"/>
    </row>
    <row r="122" spans="1:50" outlineLevel="1">
      <c r="A122" s="8" t="str">
        <f>IF(C122=Форма!$B$7*1,"1 месяц",IF(C122&gt;Форма!$B$7,(LEFT(A121,SEARCH(" ",A121,1)-1)+1)&amp;" месяц",""))</f>
        <v/>
      </c>
      <c r="B122" s="32" t="str">
        <f>IF(SUM($E$6:$L122)=0,"-",IF(SUM($E122:$L122)&gt;0,IF(AND($C122&gt;=$B$1,$C122&lt;=$B$2)*1=1,$A$1,"факт"),"прогноз"))</f>
        <v>-</v>
      </c>
      <c r="C122" s="33">
        <v>44805</v>
      </c>
      <c r="D122" s="34">
        <f>VLOOKUP($C122,'F1'!$A:$B,2,0)</f>
        <v>22</v>
      </c>
      <c r="E122" s="14"/>
      <c r="F122" s="14"/>
      <c r="G122" s="14"/>
      <c r="H122" s="14"/>
      <c r="I122" s="14"/>
      <c r="J122" s="14"/>
      <c r="K122" s="14"/>
      <c r="L122" s="14"/>
      <c r="M122" s="187">
        <f t="shared" si="907"/>
        <v>0</v>
      </c>
      <c r="N122" s="15">
        <f t="shared" si="908"/>
        <v>0</v>
      </c>
      <c r="O122" s="15">
        <f t="shared" si="909"/>
        <v>0</v>
      </c>
      <c r="P122" s="15">
        <f t="shared" si="910"/>
        <v>0</v>
      </c>
      <c r="Q122" s="187">
        <f t="shared" si="911"/>
        <v>0</v>
      </c>
      <c r="R122" s="15">
        <f t="shared" si="912"/>
        <v>0</v>
      </c>
      <c r="S122" s="15">
        <f t="shared" si="913"/>
        <v>0</v>
      </c>
      <c r="T122" s="15">
        <f t="shared" si="914"/>
        <v>0</v>
      </c>
      <c r="U122" s="9">
        <f t="shared" si="915"/>
        <v>0</v>
      </c>
      <c r="V122" s="9">
        <f t="shared" si="916"/>
        <v>0</v>
      </c>
      <c r="W122" s="28">
        <f t="shared" si="917"/>
        <v>0</v>
      </c>
      <c r="X122" s="9">
        <f t="shared" si="918"/>
        <v>0</v>
      </c>
      <c r="Y122" s="9">
        <f t="shared" si="919"/>
        <v>0</v>
      </c>
      <c r="Z122" s="28">
        <f t="shared" si="920"/>
        <v>0</v>
      </c>
      <c r="AA122" s="8"/>
      <c r="AB122" s="154">
        <f>IF(OR($M122="",$M122=0),0,IF(AB$2&lt;10,VLOOKUP(TEXT($C122,"МММ"),'Расчет нагрузки'!$L$2:$Q$13,AB$2,0),$D122*AB$2))</f>
        <v>0</v>
      </c>
      <c r="AC122" s="154">
        <f>IF(OR($Q122="",$Q122=0),0,IF(AC$2&lt;10,VLOOKUP(TEXT($C122,"МММ"),'Расчет нагрузки'!$L$2:$Q$13,AC$2,0),$D122*AC$2))</f>
        <v>0</v>
      </c>
      <c r="AD122" s="8"/>
      <c r="AE122" s="69">
        <v>1</v>
      </c>
      <c r="AF122" s="69">
        <v>1</v>
      </c>
      <c r="AG122" s="8"/>
      <c r="AH122" s="13">
        <f t="shared" ref="AH122" si="1049">E122</f>
        <v>0</v>
      </c>
      <c r="AI122" s="13">
        <f t="shared" ref="AI122" si="1050">F122</f>
        <v>0</v>
      </c>
      <c r="AJ122" s="13">
        <f t="shared" ref="AJ122" si="1051">G122</f>
        <v>0</v>
      </c>
      <c r="AK122" s="13">
        <f t="shared" ref="AK122" si="1052">H122</f>
        <v>0</v>
      </c>
      <c r="AL122" s="13">
        <f t="shared" ref="AL122" si="1053">I122</f>
        <v>0</v>
      </c>
      <c r="AM122" s="13">
        <f t="shared" ref="AM122" si="1054">J122</f>
        <v>0</v>
      </c>
      <c r="AN122" s="13">
        <f t="shared" ref="AN122" si="1055">K122</f>
        <v>0</v>
      </c>
      <c r="AO122" s="13">
        <f t="shared" ref="AO122" si="1056">L122</f>
        <v>0</v>
      </c>
      <c r="AP122" s="13">
        <f t="shared" ref="AP122" si="1057">E122</f>
        <v>0</v>
      </c>
      <c r="AQ122" s="13">
        <f t="shared" ref="AQ122" si="1058">F122</f>
        <v>0</v>
      </c>
      <c r="AR122" s="13">
        <f t="shared" ref="AR122" si="1059">G122</f>
        <v>0</v>
      </c>
      <c r="AS122" s="13">
        <f t="shared" ref="AS122" si="1060">H122</f>
        <v>0</v>
      </c>
      <c r="AT122" s="13">
        <f t="shared" ref="AT122" si="1061">I122</f>
        <v>0</v>
      </c>
      <c r="AU122" s="13">
        <f t="shared" ref="AU122" si="1062">J122</f>
        <v>0</v>
      </c>
      <c r="AV122" s="13">
        <f t="shared" ref="AV122" si="1063">K122</f>
        <v>0</v>
      </c>
      <c r="AW122" s="13">
        <f t="shared" ref="AW122" si="1064">L122</f>
        <v>0</v>
      </c>
      <c r="AX122" s="4"/>
    </row>
    <row r="123" spans="1:50" outlineLevel="1">
      <c r="A123" s="8" t="str">
        <f>IF(C123=Форма!$B$7*1,"1 месяц",IF(C123&gt;Форма!$B$7,(LEFT(A122,SEARCH(" ",A122,1)-1)+1)&amp;" месяц",""))</f>
        <v/>
      </c>
      <c r="B123" s="32" t="str">
        <f>IF(SUM($E$6:$L123)=0,"-",IF(SUM($E123:$L123)&gt;0,IF(AND($C123&gt;=$B$1,$C123&lt;=$B$2)*1=1,$A$1,"факт"),"прогноз"))</f>
        <v>-</v>
      </c>
      <c r="C123" s="33">
        <v>44835</v>
      </c>
      <c r="D123" s="34">
        <f>VLOOKUP($C123,'F1'!$A:$B,2,0)</f>
        <v>21</v>
      </c>
      <c r="E123" s="14"/>
      <c r="F123" s="14"/>
      <c r="G123" s="14"/>
      <c r="H123" s="14"/>
      <c r="I123" s="14"/>
      <c r="J123" s="14"/>
      <c r="K123" s="14"/>
      <c r="L123" s="14"/>
      <c r="M123" s="187">
        <f t="shared" si="907"/>
        <v>0</v>
      </c>
      <c r="N123" s="15">
        <f t="shared" si="908"/>
        <v>0</v>
      </c>
      <c r="O123" s="15">
        <f t="shared" si="909"/>
        <v>0</v>
      </c>
      <c r="P123" s="15">
        <f t="shared" si="910"/>
        <v>0</v>
      </c>
      <c r="Q123" s="187">
        <f t="shared" si="911"/>
        <v>0</v>
      </c>
      <c r="R123" s="15">
        <f t="shared" si="912"/>
        <v>0</v>
      </c>
      <c r="S123" s="15">
        <f t="shared" si="913"/>
        <v>0</v>
      </c>
      <c r="T123" s="15">
        <f t="shared" si="914"/>
        <v>0</v>
      </c>
      <c r="U123" s="9">
        <f t="shared" si="915"/>
        <v>0</v>
      </c>
      <c r="V123" s="9">
        <f t="shared" si="916"/>
        <v>0</v>
      </c>
      <c r="W123" s="28">
        <f t="shared" si="917"/>
        <v>0</v>
      </c>
      <c r="X123" s="9">
        <f t="shared" si="918"/>
        <v>0</v>
      </c>
      <c r="Y123" s="9">
        <f t="shared" si="919"/>
        <v>0</v>
      </c>
      <c r="Z123" s="28">
        <f t="shared" si="920"/>
        <v>0</v>
      </c>
      <c r="AA123" s="8"/>
      <c r="AB123" s="154">
        <f>IF(OR($M123="",$M123=0),0,IF(AB$2&lt;10,VLOOKUP(TEXT($C123,"МММ"),'Расчет нагрузки'!$L$2:$Q$13,AB$2,0),$D123*AB$2))</f>
        <v>0</v>
      </c>
      <c r="AC123" s="154">
        <f>IF(OR($Q123="",$Q123=0),0,IF(AC$2&lt;10,VLOOKUP(TEXT($C123,"МММ"),'Расчет нагрузки'!$L$2:$Q$13,AC$2,0),$D123*AC$2))</f>
        <v>0</v>
      </c>
      <c r="AD123" s="8"/>
      <c r="AE123" s="69">
        <v>1</v>
      </c>
      <c r="AF123" s="69">
        <v>1</v>
      </c>
      <c r="AG123" s="8"/>
      <c r="AH123" s="13">
        <f t="shared" ref="AH123" si="1065">E123</f>
        <v>0</v>
      </c>
      <c r="AI123" s="13">
        <f t="shared" ref="AI123" si="1066">F123</f>
        <v>0</v>
      </c>
      <c r="AJ123" s="13">
        <f t="shared" ref="AJ123" si="1067">G123</f>
        <v>0</v>
      </c>
      <c r="AK123" s="13">
        <f t="shared" ref="AK123" si="1068">H123</f>
        <v>0</v>
      </c>
      <c r="AL123" s="13">
        <f t="shared" ref="AL123" si="1069">I123</f>
        <v>0</v>
      </c>
      <c r="AM123" s="13">
        <f t="shared" ref="AM123" si="1070">J123</f>
        <v>0</v>
      </c>
      <c r="AN123" s="13">
        <f t="shared" ref="AN123" si="1071">K123</f>
        <v>0</v>
      </c>
      <c r="AO123" s="13">
        <f t="shared" ref="AO123" si="1072">L123</f>
        <v>0</v>
      </c>
      <c r="AP123" s="13">
        <f t="shared" ref="AP123" si="1073">E123</f>
        <v>0</v>
      </c>
      <c r="AQ123" s="13">
        <f t="shared" ref="AQ123" si="1074">F123</f>
        <v>0</v>
      </c>
      <c r="AR123" s="13">
        <f t="shared" ref="AR123" si="1075">G123</f>
        <v>0</v>
      </c>
      <c r="AS123" s="13">
        <f t="shared" ref="AS123" si="1076">H123</f>
        <v>0</v>
      </c>
      <c r="AT123" s="13">
        <f t="shared" ref="AT123" si="1077">I123</f>
        <v>0</v>
      </c>
      <c r="AU123" s="13">
        <f t="shared" ref="AU123" si="1078">J123</f>
        <v>0</v>
      </c>
      <c r="AV123" s="13">
        <f t="shared" ref="AV123" si="1079">K123</f>
        <v>0</v>
      </c>
      <c r="AW123" s="13">
        <f t="shared" ref="AW123" si="1080">L123</f>
        <v>0</v>
      </c>
      <c r="AX123" s="4"/>
    </row>
    <row r="124" spans="1:50" outlineLevel="1">
      <c r="A124" s="8" t="str">
        <f>IF(C124=Форма!$B$7*1,"1 месяц",IF(C124&gt;Форма!$B$7,(LEFT(A123,SEARCH(" ",A123,1)-1)+1)&amp;" месяц",""))</f>
        <v/>
      </c>
      <c r="B124" s="32" t="str">
        <f>IF(SUM($E$6:$L124)=0,"-",IF(SUM($E124:$L124)&gt;0,IF(AND($C124&gt;=$B$1,$C124&lt;=$B$2)*1=1,$A$1,"факт"),"прогноз"))</f>
        <v>-</v>
      </c>
      <c r="C124" s="33">
        <v>44866</v>
      </c>
      <c r="D124" s="34">
        <f>VLOOKUP($C124,'F1'!$A:$B,2,0)</f>
        <v>21</v>
      </c>
      <c r="E124" s="14"/>
      <c r="F124" s="14"/>
      <c r="G124" s="14"/>
      <c r="H124" s="14"/>
      <c r="I124" s="14"/>
      <c r="J124" s="14"/>
      <c r="K124" s="14"/>
      <c r="L124" s="14"/>
      <c r="M124" s="187">
        <f t="shared" si="907"/>
        <v>0</v>
      </c>
      <c r="N124" s="15">
        <f t="shared" si="908"/>
        <v>0</v>
      </c>
      <c r="O124" s="15">
        <f t="shared" si="909"/>
        <v>0</v>
      </c>
      <c r="P124" s="15">
        <f t="shared" si="910"/>
        <v>0</v>
      </c>
      <c r="Q124" s="187">
        <f t="shared" si="911"/>
        <v>0</v>
      </c>
      <c r="R124" s="15">
        <f t="shared" si="912"/>
        <v>0</v>
      </c>
      <c r="S124" s="15">
        <f t="shared" si="913"/>
        <v>0</v>
      </c>
      <c r="T124" s="15">
        <f t="shared" si="914"/>
        <v>0</v>
      </c>
      <c r="U124" s="9">
        <f t="shared" si="915"/>
        <v>0</v>
      </c>
      <c r="V124" s="9">
        <f t="shared" si="916"/>
        <v>0</v>
      </c>
      <c r="W124" s="28">
        <f t="shared" si="917"/>
        <v>0</v>
      </c>
      <c r="X124" s="9">
        <f t="shared" si="918"/>
        <v>0</v>
      </c>
      <c r="Y124" s="9">
        <f t="shared" si="919"/>
        <v>0</v>
      </c>
      <c r="Z124" s="28">
        <f t="shared" si="920"/>
        <v>0</v>
      </c>
      <c r="AA124" s="8"/>
      <c r="AB124" s="154">
        <f>IF(OR($M124="",$M124=0),0,IF(AB$2&lt;10,VLOOKUP(TEXT($C124,"МММ"),'Расчет нагрузки'!$L$2:$Q$13,AB$2,0),$D124*AB$2))</f>
        <v>0</v>
      </c>
      <c r="AC124" s="154">
        <f>IF(OR($Q124="",$Q124=0),0,IF(AC$2&lt;10,VLOOKUP(TEXT($C124,"МММ"),'Расчет нагрузки'!$L$2:$Q$13,AC$2,0),$D124*AC$2))</f>
        <v>0</v>
      </c>
      <c r="AD124" s="8"/>
      <c r="AE124" s="69">
        <v>1</v>
      </c>
      <c r="AF124" s="69">
        <v>1</v>
      </c>
      <c r="AG124" s="8"/>
      <c r="AH124" s="13">
        <f t="shared" ref="AH124" si="1081">E124</f>
        <v>0</v>
      </c>
      <c r="AI124" s="13">
        <f t="shared" ref="AI124" si="1082">F124</f>
        <v>0</v>
      </c>
      <c r="AJ124" s="13">
        <f t="shared" ref="AJ124" si="1083">G124</f>
        <v>0</v>
      </c>
      <c r="AK124" s="13">
        <f t="shared" ref="AK124" si="1084">H124</f>
        <v>0</v>
      </c>
      <c r="AL124" s="13">
        <f t="shared" ref="AL124" si="1085">I124</f>
        <v>0</v>
      </c>
      <c r="AM124" s="13">
        <f t="shared" ref="AM124" si="1086">J124</f>
        <v>0</v>
      </c>
      <c r="AN124" s="13">
        <f t="shared" ref="AN124" si="1087">K124</f>
        <v>0</v>
      </c>
      <c r="AO124" s="13">
        <f t="shared" ref="AO124" si="1088">L124</f>
        <v>0</v>
      </c>
      <c r="AP124" s="13">
        <f t="shared" ref="AP124" si="1089">E124</f>
        <v>0</v>
      </c>
      <c r="AQ124" s="13">
        <f t="shared" ref="AQ124" si="1090">F124</f>
        <v>0</v>
      </c>
      <c r="AR124" s="13">
        <f t="shared" ref="AR124" si="1091">G124</f>
        <v>0</v>
      </c>
      <c r="AS124" s="13">
        <f t="shared" ref="AS124" si="1092">H124</f>
        <v>0</v>
      </c>
      <c r="AT124" s="13">
        <f t="shared" ref="AT124" si="1093">I124</f>
        <v>0</v>
      </c>
      <c r="AU124" s="13">
        <f t="shared" ref="AU124" si="1094">J124</f>
        <v>0</v>
      </c>
      <c r="AV124" s="13">
        <f t="shared" ref="AV124" si="1095">K124</f>
        <v>0</v>
      </c>
      <c r="AW124" s="13">
        <f t="shared" ref="AW124" si="1096">L124</f>
        <v>0</v>
      </c>
      <c r="AX124" s="4"/>
    </row>
    <row r="125" spans="1:50" outlineLevel="1">
      <c r="A125" s="8" t="str">
        <f>IF(C125=Форма!$B$7*1,"1 месяц",IF(C125&gt;Форма!$B$7,(LEFT(A124,SEARCH(" ",A124,1)-1)+1)&amp;" месяц",""))</f>
        <v/>
      </c>
      <c r="B125" s="32" t="str">
        <f>IF(SUM($E$6:$L125)=0,"-",IF(SUM($E125:$L125)&gt;0,IF(AND($C125&gt;=$B$1,$C125&lt;=$B$2)*1=1,$A$1,"факт"),"прогноз"))</f>
        <v>-</v>
      </c>
      <c r="C125" s="33">
        <v>44896</v>
      </c>
      <c r="D125" s="34">
        <f>VLOOKUP($C125,'F1'!$A:$B,2,0)</f>
        <v>22</v>
      </c>
      <c r="E125" s="14"/>
      <c r="F125" s="14"/>
      <c r="G125" s="14"/>
      <c r="H125" s="14"/>
      <c r="I125" s="14"/>
      <c r="J125" s="14"/>
      <c r="K125" s="14"/>
      <c r="L125" s="14"/>
      <c r="M125" s="187">
        <f t="shared" si="907"/>
        <v>0</v>
      </c>
      <c r="N125" s="15">
        <f t="shared" si="908"/>
        <v>0</v>
      </c>
      <c r="O125" s="15">
        <f t="shared" si="909"/>
        <v>0</v>
      </c>
      <c r="P125" s="15">
        <f t="shared" si="910"/>
        <v>0</v>
      </c>
      <c r="Q125" s="187">
        <f t="shared" si="911"/>
        <v>0</v>
      </c>
      <c r="R125" s="15">
        <f t="shared" si="912"/>
        <v>0</v>
      </c>
      <c r="S125" s="15">
        <f t="shared" si="913"/>
        <v>0</v>
      </c>
      <c r="T125" s="15">
        <f t="shared" si="914"/>
        <v>0</v>
      </c>
      <c r="U125" s="9">
        <f t="shared" si="915"/>
        <v>0</v>
      </c>
      <c r="V125" s="9">
        <f t="shared" si="916"/>
        <v>0</v>
      </c>
      <c r="W125" s="28">
        <f t="shared" si="917"/>
        <v>0</v>
      </c>
      <c r="X125" s="9">
        <f t="shared" si="918"/>
        <v>0</v>
      </c>
      <c r="Y125" s="9">
        <f t="shared" si="919"/>
        <v>0</v>
      </c>
      <c r="Z125" s="28">
        <f t="shared" si="920"/>
        <v>0</v>
      </c>
      <c r="AA125" s="8"/>
      <c r="AB125" s="154">
        <f>IF(OR($M125="",$M125=0),0,IF(AB$2&lt;10,VLOOKUP(TEXT($C125,"МММ"),'Расчет нагрузки'!$L$2:$Q$13,AB$2,0),$D125*AB$2))</f>
        <v>0</v>
      </c>
      <c r="AC125" s="154">
        <f>IF(OR($Q125="",$Q125=0),0,IF(AC$2&lt;10,VLOOKUP(TEXT($C125,"МММ"),'Расчет нагрузки'!$L$2:$Q$13,AC$2,0),$D125*AC$2))</f>
        <v>0</v>
      </c>
      <c r="AD125" s="8"/>
      <c r="AE125" s="69">
        <v>1</v>
      </c>
      <c r="AF125" s="69">
        <v>1</v>
      </c>
      <c r="AG125" s="8"/>
      <c r="AH125" s="13">
        <f t="shared" ref="AH125" si="1097">E125</f>
        <v>0</v>
      </c>
      <c r="AI125" s="13">
        <f t="shared" ref="AI125" si="1098">F125</f>
        <v>0</v>
      </c>
      <c r="AJ125" s="13">
        <f t="shared" ref="AJ125" si="1099">G125</f>
        <v>0</v>
      </c>
      <c r="AK125" s="13">
        <f t="shared" ref="AK125" si="1100">H125</f>
        <v>0</v>
      </c>
      <c r="AL125" s="13">
        <f t="shared" ref="AL125" si="1101">I125</f>
        <v>0</v>
      </c>
      <c r="AM125" s="13">
        <f t="shared" ref="AM125" si="1102">J125</f>
        <v>0</v>
      </c>
      <c r="AN125" s="13">
        <f t="shared" ref="AN125" si="1103">K125</f>
        <v>0</v>
      </c>
      <c r="AO125" s="13">
        <f t="shared" ref="AO125" si="1104">L125</f>
        <v>0</v>
      </c>
      <c r="AP125" s="13">
        <f t="shared" ref="AP125" si="1105">E125</f>
        <v>0</v>
      </c>
      <c r="AQ125" s="13">
        <f t="shared" ref="AQ125" si="1106">F125</f>
        <v>0</v>
      </c>
      <c r="AR125" s="13">
        <f t="shared" ref="AR125" si="1107">G125</f>
        <v>0</v>
      </c>
      <c r="AS125" s="13">
        <f t="shared" ref="AS125" si="1108">H125</f>
        <v>0</v>
      </c>
      <c r="AT125" s="13">
        <f t="shared" ref="AT125" si="1109">I125</f>
        <v>0</v>
      </c>
      <c r="AU125" s="13">
        <f t="shared" ref="AU125" si="1110">J125</f>
        <v>0</v>
      </c>
      <c r="AV125" s="13">
        <f t="shared" ref="AV125" si="1111">K125</f>
        <v>0</v>
      </c>
      <c r="AW125" s="13">
        <f t="shared" ref="AW125" si="1112">L125</f>
        <v>0</v>
      </c>
      <c r="AX125" s="4"/>
    </row>
    <row r="126" spans="1:50" outlineLevel="1">
      <c r="A126" s="8" t="str">
        <f>IF(C126=Форма!$B$7*1,"1 месяц",IF(C126&gt;Форма!$B$7,(LEFT(A125,SEARCH(" ",A125,1)-1)+1)&amp;" месяц",""))</f>
        <v/>
      </c>
      <c r="B126" s="32" t="str">
        <f>IF(SUM($E$6:$L126)=0,"-",IF(SUM($E126:$L126)&gt;0,IF(AND($C126&gt;=$B$1,$C126&lt;=$B$2)*1=1,$A$1,"факт"),"прогноз"))</f>
        <v>-</v>
      </c>
      <c r="C126" s="33">
        <v>44927</v>
      </c>
      <c r="D126" s="34">
        <f>VLOOKUP($C126,'F1'!$A:$B,2,0)</f>
        <v>17</v>
      </c>
      <c r="E126" s="14"/>
      <c r="F126" s="14"/>
      <c r="G126" s="14"/>
      <c r="H126" s="14"/>
      <c r="I126" s="14"/>
      <c r="J126" s="14"/>
      <c r="K126" s="14"/>
      <c r="L126" s="14"/>
      <c r="M126" s="187">
        <f t="shared" ref="M126" si="1113">E126/$D126</f>
        <v>0</v>
      </c>
      <c r="N126" s="15">
        <f t="shared" ref="N126" si="1114">F126/$D126</f>
        <v>0</v>
      </c>
      <c r="O126" s="15">
        <f t="shared" ref="O126" si="1115">G126/$D126</f>
        <v>0</v>
      </c>
      <c r="P126" s="15">
        <f t="shared" ref="P126" si="1116">H126/$D126</f>
        <v>0</v>
      </c>
      <c r="Q126" s="187">
        <f t="shared" ref="Q126" si="1117">I126/$D126</f>
        <v>0</v>
      </c>
      <c r="R126" s="15">
        <f t="shared" ref="R126" si="1118">J126/$D126</f>
        <v>0</v>
      </c>
      <c r="S126" s="15">
        <f t="shared" ref="S126" si="1119">K126/$D126</f>
        <v>0</v>
      </c>
      <c r="T126" s="15">
        <f t="shared" ref="T126" si="1120">L126/$D126</f>
        <v>0</v>
      </c>
      <c r="U126" s="9">
        <f t="shared" ref="U126" si="1121">IFERROR(N126/M126,)</f>
        <v>0</v>
      </c>
      <c r="V126" s="9">
        <f t="shared" ref="V126" si="1122">IFERROR(O126/M126,)</f>
        <v>0</v>
      </c>
      <c r="W126" s="28">
        <f t="shared" ref="W126" si="1123">IFERROR(P126/M126,)</f>
        <v>0</v>
      </c>
      <c r="X126" s="9">
        <f t="shared" ref="X126" si="1124">IFERROR(R126/Q126,)</f>
        <v>0</v>
      </c>
      <c r="Y126" s="9">
        <f t="shared" ref="Y126" si="1125">IFERROR(S126/Q126,)</f>
        <v>0</v>
      </c>
      <c r="Z126" s="28">
        <f t="shared" ref="Z126" si="1126">IFERROR(T126/Q126,)</f>
        <v>0</v>
      </c>
      <c r="AA126" s="8"/>
      <c r="AB126" s="154">
        <f>IF(OR($M126="",$M126=0),0,IF(AB$2&lt;10,VLOOKUP(TEXT($C126,"МММ"),'Расчет нагрузки'!$L$2:$Q$13,AB$2,0),$D126*AB$2))</f>
        <v>0</v>
      </c>
      <c r="AC126" s="154">
        <f>IF(OR($Q126="",$Q126=0),0,IF(AC$2&lt;10,VLOOKUP(TEXT($C126,"МММ"),'Расчет нагрузки'!$L$2:$Q$13,AC$2,0),$D126*AC$2))</f>
        <v>0</v>
      </c>
      <c r="AD126" s="8"/>
      <c r="AE126" s="69">
        <v>1</v>
      </c>
      <c r="AF126" s="69">
        <v>1</v>
      </c>
      <c r="AG126" s="8"/>
      <c r="AH126" s="13">
        <f t="shared" ref="AH126" si="1127">E126</f>
        <v>0</v>
      </c>
      <c r="AI126" s="13">
        <f t="shared" ref="AI126" si="1128">F126</f>
        <v>0</v>
      </c>
      <c r="AJ126" s="13">
        <f t="shared" ref="AJ126" si="1129">G126</f>
        <v>0</v>
      </c>
      <c r="AK126" s="13">
        <f t="shared" ref="AK126" si="1130">H126</f>
        <v>0</v>
      </c>
      <c r="AL126" s="13">
        <f t="shared" ref="AL126" si="1131">I126</f>
        <v>0</v>
      </c>
      <c r="AM126" s="13">
        <f t="shared" ref="AM126" si="1132">J126</f>
        <v>0</v>
      </c>
      <c r="AN126" s="13">
        <f t="shared" ref="AN126" si="1133">K126</f>
        <v>0</v>
      </c>
      <c r="AO126" s="13">
        <f t="shared" ref="AO126" si="1134">L126</f>
        <v>0</v>
      </c>
      <c r="AP126" s="13">
        <f t="shared" ref="AP126" si="1135">E126</f>
        <v>0</v>
      </c>
      <c r="AQ126" s="13">
        <f t="shared" ref="AQ126" si="1136">F126</f>
        <v>0</v>
      </c>
      <c r="AR126" s="13">
        <f t="shared" ref="AR126" si="1137">G126</f>
        <v>0</v>
      </c>
      <c r="AS126" s="13">
        <f t="shared" ref="AS126" si="1138">H126</f>
        <v>0</v>
      </c>
      <c r="AT126" s="13">
        <f t="shared" ref="AT126" si="1139">I126</f>
        <v>0</v>
      </c>
      <c r="AU126" s="13">
        <f t="shared" ref="AU126" si="1140">J126</f>
        <v>0</v>
      </c>
      <c r="AV126" s="13">
        <f t="shared" ref="AV126" si="1141">K126</f>
        <v>0</v>
      </c>
      <c r="AW126" s="13">
        <f t="shared" ref="AW126" si="1142">L126</f>
        <v>0</v>
      </c>
      <c r="AX126" s="4"/>
    </row>
    <row r="127" spans="1:50" outlineLevel="1">
      <c r="A127" s="8" t="str">
        <f>IF(C127=Форма!$B$7*1,"1 месяц",IF(C127&gt;Форма!$B$7,(LEFT(A126,SEARCH(" ",A126,1)-1)+1)&amp;" месяц",""))</f>
        <v/>
      </c>
      <c r="B127" s="32" t="str">
        <f>IF(SUM($E$6:$L127)=0,"-",IF(SUM($E127:$L127)&gt;0,IF(AND($C127&gt;=$B$1,$C127&lt;=$B$2)*1=1,$A$1,"факт"),"прогноз"))</f>
        <v>-</v>
      </c>
      <c r="C127" s="33">
        <v>44958</v>
      </c>
      <c r="D127" s="34">
        <f>VLOOKUP($C127,'F1'!$A:$B,2,0)</f>
        <v>18</v>
      </c>
      <c r="E127" s="14"/>
      <c r="F127" s="14"/>
      <c r="G127" s="14"/>
      <c r="H127" s="14"/>
      <c r="I127" s="14"/>
      <c r="J127" s="14"/>
      <c r="K127" s="14"/>
      <c r="L127" s="14"/>
      <c r="M127" s="187">
        <f t="shared" ref="M127" si="1143">E127/$D127</f>
        <v>0</v>
      </c>
      <c r="N127" s="15">
        <f t="shared" ref="N127" si="1144">F127/$D127</f>
        <v>0</v>
      </c>
      <c r="O127" s="15">
        <f t="shared" ref="O127" si="1145">G127/$D127</f>
        <v>0</v>
      </c>
      <c r="P127" s="15">
        <f t="shared" ref="P127" si="1146">H127/$D127</f>
        <v>0</v>
      </c>
      <c r="Q127" s="187">
        <f t="shared" ref="Q127" si="1147">I127/$D127</f>
        <v>0</v>
      </c>
      <c r="R127" s="15">
        <f t="shared" ref="R127" si="1148">J127/$D127</f>
        <v>0</v>
      </c>
      <c r="S127" s="15">
        <f t="shared" ref="S127" si="1149">K127/$D127</f>
        <v>0</v>
      </c>
      <c r="T127" s="15">
        <f t="shared" ref="T127" si="1150">L127/$D127</f>
        <v>0</v>
      </c>
      <c r="U127" s="9">
        <f t="shared" ref="U127" si="1151">IFERROR(N127/M127,)</f>
        <v>0</v>
      </c>
      <c r="V127" s="9">
        <f t="shared" ref="V127" si="1152">IFERROR(O127/M127,)</f>
        <v>0</v>
      </c>
      <c r="W127" s="28">
        <f t="shared" ref="W127" si="1153">IFERROR(P127/M127,)</f>
        <v>0</v>
      </c>
      <c r="X127" s="9">
        <f t="shared" ref="X127" si="1154">IFERROR(R127/Q127,)</f>
        <v>0</v>
      </c>
      <c r="Y127" s="9">
        <f t="shared" ref="Y127" si="1155">IFERROR(S127/Q127,)</f>
        <v>0</v>
      </c>
      <c r="Z127" s="28">
        <f t="shared" ref="Z127" si="1156">IFERROR(T127/Q127,)</f>
        <v>0</v>
      </c>
      <c r="AA127" s="8"/>
      <c r="AB127" s="154">
        <f>IF(OR($M127="",$M127=0),0,IF(AB$2&lt;10,VLOOKUP(TEXT($C127,"МММ"),'Расчет нагрузки'!$L$2:$Q$13,AB$2,0),$D127*AB$2))</f>
        <v>0</v>
      </c>
      <c r="AC127" s="154">
        <f>IF(OR($Q127="",$Q127=0),0,IF(AC$2&lt;10,VLOOKUP(TEXT($C127,"МММ"),'Расчет нагрузки'!$L$2:$Q$13,AC$2,0),$D127*AC$2))</f>
        <v>0</v>
      </c>
      <c r="AD127" s="8"/>
      <c r="AE127" s="69">
        <v>1</v>
      </c>
      <c r="AF127" s="69">
        <v>1</v>
      </c>
      <c r="AG127" s="8"/>
      <c r="AH127" s="13">
        <f t="shared" ref="AH127" si="1157">E127</f>
        <v>0</v>
      </c>
      <c r="AI127" s="13">
        <f t="shared" ref="AI127" si="1158">F127</f>
        <v>0</v>
      </c>
      <c r="AJ127" s="13">
        <f t="shared" ref="AJ127" si="1159">G127</f>
        <v>0</v>
      </c>
      <c r="AK127" s="13">
        <f t="shared" ref="AK127" si="1160">H127</f>
        <v>0</v>
      </c>
      <c r="AL127" s="13">
        <f t="shared" ref="AL127" si="1161">I127</f>
        <v>0</v>
      </c>
      <c r="AM127" s="13">
        <f t="shared" ref="AM127" si="1162">J127</f>
        <v>0</v>
      </c>
      <c r="AN127" s="13">
        <f t="shared" ref="AN127" si="1163">K127</f>
        <v>0</v>
      </c>
      <c r="AO127" s="13">
        <f t="shared" ref="AO127" si="1164">L127</f>
        <v>0</v>
      </c>
      <c r="AP127" s="13">
        <f t="shared" ref="AP127" si="1165">E127</f>
        <v>0</v>
      </c>
      <c r="AQ127" s="13">
        <f t="shared" ref="AQ127" si="1166">F127</f>
        <v>0</v>
      </c>
      <c r="AR127" s="13">
        <f t="shared" ref="AR127" si="1167">G127</f>
        <v>0</v>
      </c>
      <c r="AS127" s="13">
        <f t="shared" ref="AS127" si="1168">H127</f>
        <v>0</v>
      </c>
      <c r="AT127" s="13">
        <f t="shared" ref="AT127" si="1169">I127</f>
        <v>0</v>
      </c>
      <c r="AU127" s="13">
        <f t="shared" ref="AU127" si="1170">J127</f>
        <v>0</v>
      </c>
      <c r="AV127" s="13">
        <f t="shared" ref="AV127" si="1171">K127</f>
        <v>0</v>
      </c>
      <c r="AW127" s="13">
        <f t="shared" ref="AW127" si="1172">L127</f>
        <v>0</v>
      </c>
      <c r="AX127" s="4"/>
    </row>
    <row r="128" spans="1:50" outlineLevel="1">
      <c r="A128" s="8" t="str">
        <f>IF(C128=Форма!$B$7*1,"1 месяц",IF(C128&gt;Форма!$B$7,(LEFT(A127,SEARCH(" ",A127,1)-1)+1)&amp;" месяц",""))</f>
        <v/>
      </c>
      <c r="B128" s="32" t="str">
        <f>IF(SUM($E$6:$L128)=0,"-",IF(SUM($E128:$L128)&gt;0,IF(AND($C128&gt;=$B$1,$C128&lt;=$B$2)*1=1,$A$1,"факт"),"прогноз"))</f>
        <v>-</v>
      </c>
      <c r="C128" s="33">
        <v>44986</v>
      </c>
      <c r="D128" s="34">
        <f>VLOOKUP($C128,'F1'!$A:$B,2,0)</f>
        <v>22</v>
      </c>
      <c r="E128" s="14"/>
      <c r="F128" s="14"/>
      <c r="G128" s="14"/>
      <c r="H128" s="14"/>
      <c r="I128" s="14"/>
      <c r="J128" s="14"/>
      <c r="K128" s="14"/>
      <c r="L128" s="14"/>
      <c r="M128" s="187">
        <f t="shared" ref="M128" si="1173">E128/$D128</f>
        <v>0</v>
      </c>
      <c r="N128" s="15">
        <f t="shared" ref="N128" si="1174">F128/$D128</f>
        <v>0</v>
      </c>
      <c r="O128" s="15">
        <f t="shared" ref="O128" si="1175">G128/$D128</f>
        <v>0</v>
      </c>
      <c r="P128" s="15">
        <f t="shared" ref="P128" si="1176">H128/$D128</f>
        <v>0</v>
      </c>
      <c r="Q128" s="187">
        <f t="shared" ref="Q128" si="1177">I128/$D128</f>
        <v>0</v>
      </c>
      <c r="R128" s="15">
        <f t="shared" ref="R128" si="1178">J128/$D128</f>
        <v>0</v>
      </c>
      <c r="S128" s="15">
        <f t="shared" ref="S128" si="1179">K128/$D128</f>
        <v>0</v>
      </c>
      <c r="T128" s="15">
        <f t="shared" ref="T128" si="1180">L128/$D128</f>
        <v>0</v>
      </c>
      <c r="U128" s="9">
        <f t="shared" ref="U128" si="1181">IFERROR(N128/M128,)</f>
        <v>0</v>
      </c>
      <c r="V128" s="9">
        <f t="shared" ref="V128" si="1182">IFERROR(O128/M128,)</f>
        <v>0</v>
      </c>
      <c r="W128" s="28">
        <f t="shared" ref="W128" si="1183">IFERROR(P128/M128,)</f>
        <v>0</v>
      </c>
      <c r="X128" s="9">
        <f t="shared" ref="X128" si="1184">IFERROR(R128/Q128,)</f>
        <v>0</v>
      </c>
      <c r="Y128" s="9">
        <f t="shared" ref="Y128" si="1185">IFERROR(S128/Q128,)</f>
        <v>0</v>
      </c>
      <c r="Z128" s="28">
        <f t="shared" ref="Z128" si="1186">IFERROR(T128/Q128,)</f>
        <v>0</v>
      </c>
      <c r="AA128" s="8"/>
      <c r="AB128" s="154">
        <f>IF(OR($M128="",$M128=0),0,IF(AB$2&lt;10,VLOOKUP(TEXT($C128,"МММ"),'Расчет нагрузки'!$L$2:$Q$13,AB$2,0),$D128*AB$2))</f>
        <v>0</v>
      </c>
      <c r="AC128" s="154">
        <f>IF(OR($Q128="",$Q128=0),0,IF(AC$2&lt;10,VLOOKUP(TEXT($C128,"МММ"),'Расчет нагрузки'!$L$2:$Q$13,AC$2,0),$D128*AC$2))</f>
        <v>0</v>
      </c>
      <c r="AD128" s="8"/>
      <c r="AE128" s="69">
        <v>1</v>
      </c>
      <c r="AF128" s="69">
        <v>1</v>
      </c>
      <c r="AG128" s="8"/>
      <c r="AH128" s="13">
        <f t="shared" ref="AH128" si="1187">E128</f>
        <v>0</v>
      </c>
      <c r="AI128" s="13">
        <f t="shared" ref="AI128" si="1188">F128</f>
        <v>0</v>
      </c>
      <c r="AJ128" s="13">
        <f t="shared" ref="AJ128" si="1189">G128</f>
        <v>0</v>
      </c>
      <c r="AK128" s="13">
        <f t="shared" ref="AK128" si="1190">H128</f>
        <v>0</v>
      </c>
      <c r="AL128" s="13">
        <f t="shared" ref="AL128" si="1191">I128</f>
        <v>0</v>
      </c>
      <c r="AM128" s="13">
        <f t="shared" ref="AM128" si="1192">J128</f>
        <v>0</v>
      </c>
      <c r="AN128" s="13">
        <f t="shared" ref="AN128" si="1193">K128</f>
        <v>0</v>
      </c>
      <c r="AO128" s="13">
        <f t="shared" ref="AO128" si="1194">L128</f>
        <v>0</v>
      </c>
      <c r="AP128" s="13">
        <f t="shared" ref="AP128" si="1195">E128</f>
        <v>0</v>
      </c>
      <c r="AQ128" s="13">
        <f t="shared" ref="AQ128" si="1196">F128</f>
        <v>0</v>
      </c>
      <c r="AR128" s="13">
        <f t="shared" ref="AR128" si="1197">G128</f>
        <v>0</v>
      </c>
      <c r="AS128" s="13">
        <f t="shared" ref="AS128" si="1198">H128</f>
        <v>0</v>
      </c>
      <c r="AT128" s="13">
        <f t="shared" ref="AT128" si="1199">I128</f>
        <v>0</v>
      </c>
      <c r="AU128" s="13">
        <f t="shared" ref="AU128" si="1200">J128</f>
        <v>0</v>
      </c>
      <c r="AV128" s="13">
        <f t="shared" ref="AV128" si="1201">K128</f>
        <v>0</v>
      </c>
      <c r="AW128" s="13">
        <f t="shared" ref="AW128" si="1202">L128</f>
        <v>0</v>
      </c>
      <c r="AX128" s="4"/>
    </row>
    <row r="129" spans="1:50" outlineLevel="1">
      <c r="A129" s="8" t="str">
        <f>IF(C129=Форма!$B$7*1,"1 месяц",IF(C129&gt;Форма!$B$7,(LEFT(A128,SEARCH(" ",A128,1)-1)+1)&amp;" месяц",""))</f>
        <v/>
      </c>
      <c r="B129" s="32" t="str">
        <f>IF(SUM($E$6:$L129)=0,"-",IF(SUM($E129:$L129)&gt;0,IF(AND($C129&gt;=$B$1,$C129&lt;=$B$2)*1=1,$A$1,"факт"),"прогноз"))</f>
        <v>-</v>
      </c>
      <c r="C129" s="33">
        <v>45017</v>
      </c>
      <c r="D129" s="34">
        <f>VLOOKUP($C129,'F1'!$A:$B,2,0)</f>
        <v>20</v>
      </c>
      <c r="E129" s="14"/>
      <c r="F129" s="14"/>
      <c r="G129" s="14"/>
      <c r="H129" s="14"/>
      <c r="I129" s="14"/>
      <c r="J129" s="14"/>
      <c r="K129" s="14"/>
      <c r="L129" s="14"/>
      <c r="M129" s="187">
        <f t="shared" ref="M129" si="1203">E129/$D129</f>
        <v>0</v>
      </c>
      <c r="N129" s="15">
        <f t="shared" ref="N129" si="1204">F129/$D129</f>
        <v>0</v>
      </c>
      <c r="O129" s="15">
        <f t="shared" ref="O129" si="1205">G129/$D129</f>
        <v>0</v>
      </c>
      <c r="P129" s="15">
        <f t="shared" ref="P129" si="1206">H129/$D129</f>
        <v>0</v>
      </c>
      <c r="Q129" s="187">
        <f t="shared" ref="Q129" si="1207">I129/$D129</f>
        <v>0</v>
      </c>
      <c r="R129" s="15">
        <f t="shared" ref="R129" si="1208">J129/$D129</f>
        <v>0</v>
      </c>
      <c r="S129" s="15">
        <f t="shared" ref="S129" si="1209">K129/$D129</f>
        <v>0</v>
      </c>
      <c r="T129" s="15">
        <f t="shared" ref="T129" si="1210">L129/$D129</f>
        <v>0</v>
      </c>
      <c r="U129" s="9">
        <f t="shared" ref="U129" si="1211">IFERROR(N129/M129,)</f>
        <v>0</v>
      </c>
      <c r="V129" s="9">
        <f t="shared" ref="V129" si="1212">IFERROR(O129/M129,)</f>
        <v>0</v>
      </c>
      <c r="W129" s="28">
        <f t="shared" ref="W129" si="1213">IFERROR(P129/M129,)</f>
        <v>0</v>
      </c>
      <c r="X129" s="9">
        <f t="shared" ref="X129" si="1214">IFERROR(R129/Q129,)</f>
        <v>0</v>
      </c>
      <c r="Y129" s="9">
        <f t="shared" ref="Y129" si="1215">IFERROR(S129/Q129,)</f>
        <v>0</v>
      </c>
      <c r="Z129" s="28">
        <f t="shared" ref="Z129" si="1216">IFERROR(T129/Q129,)</f>
        <v>0</v>
      </c>
      <c r="AA129" s="8"/>
      <c r="AB129" s="154">
        <f>IF(OR($M129="",$M129=0),0,IF(AB$2&lt;10,VLOOKUP(TEXT($C129,"МММ"),'Расчет нагрузки'!$L$2:$Q$13,AB$2,0),$D129*AB$2))</f>
        <v>0</v>
      </c>
      <c r="AC129" s="154">
        <f>IF(OR($Q129="",$Q129=0),0,IF(AC$2&lt;10,VLOOKUP(TEXT($C129,"МММ"),'Расчет нагрузки'!$L$2:$Q$13,AC$2,0),$D129*AC$2))</f>
        <v>0</v>
      </c>
      <c r="AD129" s="8"/>
      <c r="AE129" s="69">
        <v>1</v>
      </c>
      <c r="AF129" s="69">
        <v>1</v>
      </c>
      <c r="AG129" s="8"/>
      <c r="AH129" s="13">
        <f t="shared" ref="AH129" si="1217">E129</f>
        <v>0</v>
      </c>
      <c r="AI129" s="13">
        <f t="shared" ref="AI129" si="1218">F129</f>
        <v>0</v>
      </c>
      <c r="AJ129" s="13">
        <f t="shared" ref="AJ129" si="1219">G129</f>
        <v>0</v>
      </c>
      <c r="AK129" s="13">
        <f t="shared" ref="AK129" si="1220">H129</f>
        <v>0</v>
      </c>
      <c r="AL129" s="13">
        <f t="shared" ref="AL129" si="1221">I129</f>
        <v>0</v>
      </c>
      <c r="AM129" s="13">
        <f t="shared" ref="AM129" si="1222">J129</f>
        <v>0</v>
      </c>
      <c r="AN129" s="13">
        <f t="shared" ref="AN129" si="1223">K129</f>
        <v>0</v>
      </c>
      <c r="AO129" s="13">
        <f t="shared" ref="AO129" si="1224">L129</f>
        <v>0</v>
      </c>
      <c r="AP129" s="13">
        <f t="shared" ref="AP129" si="1225">E129</f>
        <v>0</v>
      </c>
      <c r="AQ129" s="13">
        <f t="shared" ref="AQ129" si="1226">F129</f>
        <v>0</v>
      </c>
      <c r="AR129" s="13">
        <f t="shared" ref="AR129" si="1227">G129</f>
        <v>0</v>
      </c>
      <c r="AS129" s="13">
        <f t="shared" ref="AS129" si="1228">H129</f>
        <v>0</v>
      </c>
      <c r="AT129" s="13">
        <f t="shared" ref="AT129" si="1229">I129</f>
        <v>0</v>
      </c>
      <c r="AU129" s="13">
        <f t="shared" ref="AU129" si="1230">J129</f>
        <v>0</v>
      </c>
      <c r="AV129" s="13">
        <f t="shared" ref="AV129" si="1231">K129</f>
        <v>0</v>
      </c>
      <c r="AW129" s="13">
        <f t="shared" ref="AW129" si="1232">L129</f>
        <v>0</v>
      </c>
      <c r="AX129" s="4"/>
    </row>
    <row r="130" spans="1:50" outlineLevel="1">
      <c r="A130" s="8" t="str">
        <f>IF(C130=Форма!$B$7*1,"1 месяц",IF(C130&gt;Форма!$B$7,(LEFT(A129,SEARCH(" ",A129,1)-1)+1)&amp;" месяц",""))</f>
        <v/>
      </c>
      <c r="B130" s="32" t="str">
        <f>IF(SUM($E$6:$L130)=0,"-",IF(SUM($E130:$L130)&gt;0,IF(AND($C130&gt;=$B$1,$C130&lt;=$B$2)*1=1,$A$1,"факт"),"прогноз"))</f>
        <v>-</v>
      </c>
      <c r="C130" s="33">
        <v>45047</v>
      </c>
      <c r="D130" s="34">
        <f>VLOOKUP($C130,'F1'!$A:$B,2,0)</f>
        <v>20</v>
      </c>
      <c r="E130" s="14"/>
      <c r="F130" s="14"/>
      <c r="G130" s="14"/>
      <c r="H130" s="14"/>
      <c r="I130" s="14"/>
      <c r="J130" s="14"/>
      <c r="K130" s="14"/>
      <c r="L130" s="14"/>
      <c r="M130" s="187">
        <f t="shared" ref="M130:M148" si="1233">E130/$D130</f>
        <v>0</v>
      </c>
      <c r="N130" s="15">
        <f t="shared" ref="N130:N148" si="1234">F130/$D130</f>
        <v>0</v>
      </c>
      <c r="O130" s="15">
        <f t="shared" ref="O130:O148" si="1235">G130/$D130</f>
        <v>0</v>
      </c>
      <c r="P130" s="15">
        <f t="shared" ref="P130:P148" si="1236">H130/$D130</f>
        <v>0</v>
      </c>
      <c r="Q130" s="187">
        <f t="shared" ref="Q130:Q148" si="1237">I130/$D130</f>
        <v>0</v>
      </c>
      <c r="R130" s="15">
        <f t="shared" ref="R130:R148" si="1238">J130/$D130</f>
        <v>0</v>
      </c>
      <c r="S130" s="15">
        <f t="shared" ref="S130:S148" si="1239">K130/$D130</f>
        <v>0</v>
      </c>
      <c r="T130" s="15">
        <f t="shared" ref="T130:T148" si="1240">L130/$D130</f>
        <v>0</v>
      </c>
      <c r="U130" s="9">
        <f t="shared" ref="U130:U148" si="1241">IFERROR(N130/M130,)</f>
        <v>0</v>
      </c>
      <c r="V130" s="9">
        <f t="shared" ref="V130:V148" si="1242">IFERROR(O130/M130,)</f>
        <v>0</v>
      </c>
      <c r="W130" s="28">
        <f t="shared" ref="W130:W148" si="1243">IFERROR(P130/M130,)</f>
        <v>0</v>
      </c>
      <c r="X130" s="9">
        <f t="shared" ref="X130:X148" si="1244">IFERROR(R130/Q130,)</f>
        <v>0</v>
      </c>
      <c r="Y130" s="9">
        <f t="shared" ref="Y130:Y148" si="1245">IFERROR(S130/Q130,)</f>
        <v>0</v>
      </c>
      <c r="Z130" s="28">
        <f t="shared" ref="Z130:Z148" si="1246">IFERROR(T130/Q130,)</f>
        <v>0</v>
      </c>
      <c r="AA130" s="8"/>
      <c r="AB130" s="154">
        <f>IF(OR($M130="",$M130=0),0,IF(AB$2&lt;10,VLOOKUP(TEXT($C130,"МММ"),'Расчет нагрузки'!$L$2:$Q$13,AB$2,0),$D130*AB$2))</f>
        <v>0</v>
      </c>
      <c r="AC130" s="154">
        <f>IF(OR($Q130="",$Q130=0),0,IF(AC$2&lt;10,VLOOKUP(TEXT($C130,"МММ"),'Расчет нагрузки'!$L$2:$Q$13,AC$2,0),$D130*AC$2))</f>
        <v>0</v>
      </c>
      <c r="AD130" s="8"/>
      <c r="AE130" s="69">
        <v>1</v>
      </c>
      <c r="AF130" s="69">
        <v>1</v>
      </c>
      <c r="AG130" s="8"/>
      <c r="AH130" s="13">
        <f t="shared" ref="AH130:AH134" si="1247">E130</f>
        <v>0</v>
      </c>
      <c r="AI130" s="13">
        <f t="shared" ref="AI130:AI134" si="1248">F130</f>
        <v>0</v>
      </c>
      <c r="AJ130" s="13">
        <f t="shared" ref="AJ130:AJ134" si="1249">G130</f>
        <v>0</v>
      </c>
      <c r="AK130" s="13">
        <f t="shared" ref="AK130:AK134" si="1250">H130</f>
        <v>0</v>
      </c>
      <c r="AL130" s="13">
        <f t="shared" ref="AL130:AL134" si="1251">I130</f>
        <v>0</v>
      </c>
      <c r="AM130" s="13">
        <f t="shared" ref="AM130:AM134" si="1252">J130</f>
        <v>0</v>
      </c>
      <c r="AN130" s="13">
        <f t="shared" ref="AN130:AN134" si="1253">K130</f>
        <v>0</v>
      </c>
      <c r="AO130" s="13">
        <f t="shared" ref="AO130:AO134" si="1254">L130</f>
        <v>0</v>
      </c>
      <c r="AP130" s="13">
        <f t="shared" ref="AP130:AP134" si="1255">E130</f>
        <v>0</v>
      </c>
      <c r="AQ130" s="13">
        <f t="shared" ref="AQ130:AQ134" si="1256">F130</f>
        <v>0</v>
      </c>
      <c r="AR130" s="13">
        <f t="shared" ref="AR130:AR134" si="1257">G130</f>
        <v>0</v>
      </c>
      <c r="AS130" s="13">
        <f t="shared" ref="AS130:AS134" si="1258">H130</f>
        <v>0</v>
      </c>
      <c r="AT130" s="13">
        <f t="shared" ref="AT130:AT134" si="1259">I130</f>
        <v>0</v>
      </c>
      <c r="AU130" s="13">
        <f t="shared" ref="AU130:AU134" si="1260">J130</f>
        <v>0</v>
      </c>
      <c r="AV130" s="13">
        <f t="shared" ref="AV130:AV134" si="1261">K130</f>
        <v>0</v>
      </c>
      <c r="AW130" s="13">
        <f t="shared" ref="AW130:AW134" si="1262">L130</f>
        <v>0</v>
      </c>
      <c r="AX130" s="4"/>
    </row>
    <row r="131" spans="1:50" outlineLevel="1">
      <c r="A131" s="8" t="str">
        <f>IF(C131=Форма!$B$7*1,"1 месяц",IF(C131&gt;Форма!$B$7,(LEFT(A130,SEARCH(" ",A130,1)-1)+1)&amp;" месяц",""))</f>
        <v/>
      </c>
      <c r="B131" s="32" t="str">
        <f>IF(SUM($E$6:$L131)=0,"-",IF(SUM($E131:$L131)&gt;0,IF(AND($C131&gt;=$B$1,$C131&lt;=$B$2)*1=1,$A$1,"факт"),"прогноз"))</f>
        <v>-</v>
      </c>
      <c r="C131" s="33">
        <v>45078</v>
      </c>
      <c r="D131" s="34">
        <f>VLOOKUP($C131,'F1'!$A:$B,2,0)</f>
        <v>21</v>
      </c>
      <c r="E131" s="14"/>
      <c r="F131" s="14"/>
      <c r="G131" s="14"/>
      <c r="H131" s="14"/>
      <c r="I131" s="14"/>
      <c r="J131" s="14"/>
      <c r="K131" s="14"/>
      <c r="L131" s="14"/>
      <c r="M131" s="187">
        <f t="shared" si="1233"/>
        <v>0</v>
      </c>
      <c r="N131" s="15">
        <f t="shared" si="1234"/>
        <v>0</v>
      </c>
      <c r="O131" s="15">
        <f t="shared" si="1235"/>
        <v>0</v>
      </c>
      <c r="P131" s="15">
        <f t="shared" si="1236"/>
        <v>0</v>
      </c>
      <c r="Q131" s="187">
        <f t="shared" si="1237"/>
        <v>0</v>
      </c>
      <c r="R131" s="15">
        <f t="shared" si="1238"/>
        <v>0</v>
      </c>
      <c r="S131" s="15">
        <f t="shared" si="1239"/>
        <v>0</v>
      </c>
      <c r="T131" s="15">
        <f t="shared" si="1240"/>
        <v>0</v>
      </c>
      <c r="U131" s="9">
        <f t="shared" si="1241"/>
        <v>0</v>
      </c>
      <c r="V131" s="9">
        <f t="shared" si="1242"/>
        <v>0</v>
      </c>
      <c r="W131" s="28">
        <f t="shared" si="1243"/>
        <v>0</v>
      </c>
      <c r="X131" s="9">
        <f t="shared" si="1244"/>
        <v>0</v>
      </c>
      <c r="Y131" s="9">
        <f t="shared" si="1245"/>
        <v>0</v>
      </c>
      <c r="Z131" s="28">
        <f t="shared" si="1246"/>
        <v>0</v>
      </c>
      <c r="AA131" s="8"/>
      <c r="AB131" s="154">
        <f>IF(OR($M131="",$M131=0),0,IF(AB$2&lt;10,VLOOKUP(TEXT($C131,"МММ"),'Расчет нагрузки'!$L$2:$Q$13,AB$2,0),$D131*AB$2))</f>
        <v>0</v>
      </c>
      <c r="AC131" s="154">
        <f>IF(OR($Q131="",$Q131=0),0,IF(AC$2&lt;10,VLOOKUP(TEXT($C131,"МММ"),'Расчет нагрузки'!$L$2:$Q$13,AC$2,0),$D131*AC$2))</f>
        <v>0</v>
      </c>
      <c r="AD131" s="8"/>
      <c r="AE131" s="69">
        <v>1</v>
      </c>
      <c r="AF131" s="69">
        <v>1</v>
      </c>
      <c r="AG131" s="8"/>
      <c r="AH131" s="13">
        <f t="shared" si="1247"/>
        <v>0</v>
      </c>
      <c r="AI131" s="13">
        <f t="shared" si="1248"/>
        <v>0</v>
      </c>
      <c r="AJ131" s="13">
        <f t="shared" si="1249"/>
        <v>0</v>
      </c>
      <c r="AK131" s="13">
        <f t="shared" si="1250"/>
        <v>0</v>
      </c>
      <c r="AL131" s="13">
        <f t="shared" si="1251"/>
        <v>0</v>
      </c>
      <c r="AM131" s="13">
        <f t="shared" si="1252"/>
        <v>0</v>
      </c>
      <c r="AN131" s="13">
        <f t="shared" si="1253"/>
        <v>0</v>
      </c>
      <c r="AO131" s="13">
        <f t="shared" si="1254"/>
        <v>0</v>
      </c>
      <c r="AP131" s="13">
        <f t="shared" si="1255"/>
        <v>0</v>
      </c>
      <c r="AQ131" s="13">
        <f t="shared" si="1256"/>
        <v>0</v>
      </c>
      <c r="AR131" s="13">
        <f t="shared" si="1257"/>
        <v>0</v>
      </c>
      <c r="AS131" s="13">
        <f t="shared" si="1258"/>
        <v>0</v>
      </c>
      <c r="AT131" s="13">
        <f t="shared" si="1259"/>
        <v>0</v>
      </c>
      <c r="AU131" s="13">
        <f t="shared" si="1260"/>
        <v>0</v>
      </c>
      <c r="AV131" s="13">
        <f t="shared" si="1261"/>
        <v>0</v>
      </c>
      <c r="AW131" s="13">
        <f t="shared" si="1262"/>
        <v>0</v>
      </c>
      <c r="AX131" s="4"/>
    </row>
    <row r="132" spans="1:50" outlineLevel="1">
      <c r="A132" s="8" t="str">
        <f>IF(C132=Форма!$B$7*1,"1 месяц",IF(C132&gt;Форма!$B$7,(LEFT(A131,SEARCH(" ",A131,1)-1)+1)&amp;" месяц",""))</f>
        <v/>
      </c>
      <c r="B132" s="32" t="str">
        <f>IF(SUM($E$6:$L132)=0,"-",IF(SUM($E132:$L132)&gt;0,IF(AND($C132&gt;=$B$1,$C132&lt;=$B$2)*1=1,$A$1,"факт"),"прогноз"))</f>
        <v>-</v>
      </c>
      <c r="C132" s="33">
        <v>45108</v>
      </c>
      <c r="D132" s="34">
        <f>VLOOKUP($C132,'F1'!$A:$B,2,0)</f>
        <v>21</v>
      </c>
      <c r="E132" s="14"/>
      <c r="F132" s="14"/>
      <c r="G132" s="14"/>
      <c r="H132" s="14"/>
      <c r="I132" s="14"/>
      <c r="J132" s="14"/>
      <c r="K132" s="14"/>
      <c r="L132" s="14"/>
      <c r="M132" s="187">
        <f t="shared" si="1233"/>
        <v>0</v>
      </c>
      <c r="N132" s="15">
        <f t="shared" si="1234"/>
        <v>0</v>
      </c>
      <c r="O132" s="15">
        <f t="shared" si="1235"/>
        <v>0</v>
      </c>
      <c r="P132" s="15">
        <f t="shared" si="1236"/>
        <v>0</v>
      </c>
      <c r="Q132" s="187">
        <f t="shared" si="1237"/>
        <v>0</v>
      </c>
      <c r="R132" s="15">
        <f t="shared" si="1238"/>
        <v>0</v>
      </c>
      <c r="S132" s="15">
        <f t="shared" si="1239"/>
        <v>0</v>
      </c>
      <c r="T132" s="15">
        <f t="shared" si="1240"/>
        <v>0</v>
      </c>
      <c r="U132" s="9">
        <f t="shared" si="1241"/>
        <v>0</v>
      </c>
      <c r="V132" s="9">
        <f t="shared" si="1242"/>
        <v>0</v>
      </c>
      <c r="W132" s="28">
        <f t="shared" si="1243"/>
        <v>0</v>
      </c>
      <c r="X132" s="9">
        <f t="shared" si="1244"/>
        <v>0</v>
      </c>
      <c r="Y132" s="9">
        <f t="shared" si="1245"/>
        <v>0</v>
      </c>
      <c r="Z132" s="28">
        <f t="shared" si="1246"/>
        <v>0</v>
      </c>
      <c r="AA132" s="8"/>
      <c r="AB132" s="154">
        <f>IF(OR($M132="",$M132=0),0,IF(AB$2&lt;10,VLOOKUP(TEXT($C132,"МММ"),'Расчет нагрузки'!$L$2:$Q$13,AB$2,0),$D132*AB$2))</f>
        <v>0</v>
      </c>
      <c r="AC132" s="154">
        <f>IF(OR($Q132="",$Q132=0),0,IF(AC$2&lt;10,VLOOKUP(TEXT($C132,"МММ"),'Расчет нагрузки'!$L$2:$Q$13,AC$2,0),$D132*AC$2))</f>
        <v>0</v>
      </c>
      <c r="AD132" s="8"/>
      <c r="AE132" s="69">
        <v>1</v>
      </c>
      <c r="AF132" s="69">
        <v>1</v>
      </c>
      <c r="AG132" s="8"/>
      <c r="AH132" s="13">
        <f t="shared" si="1247"/>
        <v>0</v>
      </c>
      <c r="AI132" s="13">
        <f t="shared" si="1248"/>
        <v>0</v>
      </c>
      <c r="AJ132" s="13">
        <f t="shared" si="1249"/>
        <v>0</v>
      </c>
      <c r="AK132" s="13">
        <f t="shared" si="1250"/>
        <v>0</v>
      </c>
      <c r="AL132" s="13">
        <f t="shared" si="1251"/>
        <v>0</v>
      </c>
      <c r="AM132" s="13">
        <f t="shared" si="1252"/>
        <v>0</v>
      </c>
      <c r="AN132" s="13">
        <f t="shared" si="1253"/>
        <v>0</v>
      </c>
      <c r="AO132" s="13">
        <f t="shared" si="1254"/>
        <v>0</v>
      </c>
      <c r="AP132" s="13">
        <f t="shared" si="1255"/>
        <v>0</v>
      </c>
      <c r="AQ132" s="13">
        <f t="shared" si="1256"/>
        <v>0</v>
      </c>
      <c r="AR132" s="13">
        <f t="shared" si="1257"/>
        <v>0</v>
      </c>
      <c r="AS132" s="13">
        <f t="shared" si="1258"/>
        <v>0</v>
      </c>
      <c r="AT132" s="13">
        <f t="shared" si="1259"/>
        <v>0</v>
      </c>
      <c r="AU132" s="13">
        <f t="shared" si="1260"/>
        <v>0</v>
      </c>
      <c r="AV132" s="13">
        <f t="shared" si="1261"/>
        <v>0</v>
      </c>
      <c r="AW132" s="13">
        <f t="shared" si="1262"/>
        <v>0</v>
      </c>
      <c r="AX132" s="4"/>
    </row>
    <row r="133" spans="1:50" outlineLevel="1">
      <c r="A133" s="8" t="str">
        <f>IF(C133=Форма!$B$7*1,"1 месяц",IF(C133&gt;Форма!$B$7,(LEFT(A132,SEARCH(" ",A132,1)-1)+1)&amp;" месяц",""))</f>
        <v/>
      </c>
      <c r="B133" s="32" t="str">
        <f>IF(SUM($E$6:$L133)=0,"-",IF(SUM($E133:$L133)&gt;0,IF(AND($C133&gt;=$B$1,$C133&lt;=$B$2)*1=1,$A$1,"факт"),"прогноз"))</f>
        <v>-</v>
      </c>
      <c r="C133" s="33">
        <v>45139</v>
      </c>
      <c r="D133" s="34">
        <f>VLOOKUP($C133,'F1'!$A:$B,2,0)</f>
        <v>23</v>
      </c>
      <c r="E133" s="14"/>
      <c r="F133" s="14"/>
      <c r="G133" s="14"/>
      <c r="H133" s="14"/>
      <c r="I133" s="14"/>
      <c r="J133" s="14"/>
      <c r="K133" s="14"/>
      <c r="L133" s="14"/>
      <c r="M133" s="187">
        <f t="shared" si="1233"/>
        <v>0</v>
      </c>
      <c r="N133" s="15">
        <f t="shared" si="1234"/>
        <v>0</v>
      </c>
      <c r="O133" s="15">
        <f t="shared" si="1235"/>
        <v>0</v>
      </c>
      <c r="P133" s="15">
        <f t="shared" si="1236"/>
        <v>0</v>
      </c>
      <c r="Q133" s="187">
        <f t="shared" si="1237"/>
        <v>0</v>
      </c>
      <c r="R133" s="15">
        <f t="shared" si="1238"/>
        <v>0</v>
      </c>
      <c r="S133" s="15">
        <f t="shared" si="1239"/>
        <v>0</v>
      </c>
      <c r="T133" s="15">
        <f t="shared" si="1240"/>
        <v>0</v>
      </c>
      <c r="U133" s="9">
        <f t="shared" si="1241"/>
        <v>0</v>
      </c>
      <c r="V133" s="9">
        <f t="shared" si="1242"/>
        <v>0</v>
      </c>
      <c r="W133" s="28">
        <f t="shared" si="1243"/>
        <v>0</v>
      </c>
      <c r="X133" s="9">
        <f t="shared" si="1244"/>
        <v>0</v>
      </c>
      <c r="Y133" s="9">
        <f t="shared" si="1245"/>
        <v>0</v>
      </c>
      <c r="Z133" s="28">
        <f t="shared" si="1246"/>
        <v>0</v>
      </c>
      <c r="AA133" s="8"/>
      <c r="AB133" s="154">
        <f>IF(OR($M133="",$M133=0),0,IF(AB$2&lt;10,VLOOKUP(TEXT($C133,"МММ"),'Расчет нагрузки'!$L$2:$Q$13,AB$2,0),$D133*AB$2))</f>
        <v>0</v>
      </c>
      <c r="AC133" s="154">
        <f>IF(OR($Q133="",$Q133=0),0,IF(AC$2&lt;10,VLOOKUP(TEXT($C133,"МММ"),'Расчет нагрузки'!$L$2:$Q$13,AC$2,0),$D133*AC$2))</f>
        <v>0</v>
      </c>
      <c r="AD133" s="8"/>
      <c r="AE133" s="69">
        <v>1</v>
      </c>
      <c r="AF133" s="69">
        <v>1</v>
      </c>
      <c r="AG133" s="8"/>
      <c r="AH133" s="13">
        <f t="shared" si="1247"/>
        <v>0</v>
      </c>
      <c r="AI133" s="13">
        <f t="shared" si="1248"/>
        <v>0</v>
      </c>
      <c r="AJ133" s="13">
        <f t="shared" si="1249"/>
        <v>0</v>
      </c>
      <c r="AK133" s="13">
        <f t="shared" si="1250"/>
        <v>0</v>
      </c>
      <c r="AL133" s="13">
        <f t="shared" si="1251"/>
        <v>0</v>
      </c>
      <c r="AM133" s="13">
        <f t="shared" si="1252"/>
        <v>0</v>
      </c>
      <c r="AN133" s="13">
        <f t="shared" si="1253"/>
        <v>0</v>
      </c>
      <c r="AO133" s="13">
        <f t="shared" si="1254"/>
        <v>0</v>
      </c>
      <c r="AP133" s="13">
        <f t="shared" si="1255"/>
        <v>0</v>
      </c>
      <c r="AQ133" s="13">
        <f t="shared" si="1256"/>
        <v>0</v>
      </c>
      <c r="AR133" s="13">
        <f t="shared" si="1257"/>
        <v>0</v>
      </c>
      <c r="AS133" s="13">
        <f t="shared" si="1258"/>
        <v>0</v>
      </c>
      <c r="AT133" s="13">
        <f t="shared" si="1259"/>
        <v>0</v>
      </c>
      <c r="AU133" s="13">
        <f t="shared" si="1260"/>
        <v>0</v>
      </c>
      <c r="AV133" s="13">
        <f t="shared" si="1261"/>
        <v>0</v>
      </c>
      <c r="AW133" s="13">
        <f t="shared" si="1262"/>
        <v>0</v>
      </c>
      <c r="AX133" s="4"/>
    </row>
    <row r="134" spans="1:50" outlineLevel="1">
      <c r="A134" s="8" t="str">
        <f>IF(C134=Форма!$B$7*1,"1 месяц",IF(C134&gt;Форма!$B$7,(LEFT(A133,SEARCH(" ",A133,1)-1)+1)&amp;" месяц",""))</f>
        <v/>
      </c>
      <c r="B134" s="32" t="str">
        <f>IF(SUM($E$6:$L134)=0,"-",IF(SUM($E134:$L134)&gt;0,IF(AND($C134&gt;=$B$1,$C134&lt;=$B$2)*1=1,$A$1,"факт"),"прогноз"))</f>
        <v>-</v>
      </c>
      <c r="C134" s="33">
        <v>45170</v>
      </c>
      <c r="D134" s="34">
        <f>VLOOKUP($C134,'F1'!$A:$B,2,0)</f>
        <v>21</v>
      </c>
      <c r="E134" s="14"/>
      <c r="F134" s="14"/>
      <c r="G134" s="14"/>
      <c r="H134" s="14"/>
      <c r="I134" s="14"/>
      <c r="J134" s="14"/>
      <c r="K134" s="14"/>
      <c r="L134" s="14"/>
      <c r="M134" s="187">
        <f t="shared" si="1233"/>
        <v>0</v>
      </c>
      <c r="N134" s="15">
        <f t="shared" si="1234"/>
        <v>0</v>
      </c>
      <c r="O134" s="15">
        <f t="shared" si="1235"/>
        <v>0</v>
      </c>
      <c r="P134" s="15">
        <f t="shared" si="1236"/>
        <v>0</v>
      </c>
      <c r="Q134" s="187">
        <f t="shared" si="1237"/>
        <v>0</v>
      </c>
      <c r="R134" s="15">
        <f t="shared" si="1238"/>
        <v>0</v>
      </c>
      <c r="S134" s="15">
        <f t="shared" si="1239"/>
        <v>0</v>
      </c>
      <c r="T134" s="15">
        <f t="shared" si="1240"/>
        <v>0</v>
      </c>
      <c r="U134" s="9">
        <f t="shared" si="1241"/>
        <v>0</v>
      </c>
      <c r="V134" s="9">
        <f t="shared" si="1242"/>
        <v>0</v>
      </c>
      <c r="W134" s="28">
        <f t="shared" si="1243"/>
        <v>0</v>
      </c>
      <c r="X134" s="9">
        <f t="shared" si="1244"/>
        <v>0</v>
      </c>
      <c r="Y134" s="9">
        <f t="shared" si="1245"/>
        <v>0</v>
      </c>
      <c r="Z134" s="28">
        <f t="shared" si="1246"/>
        <v>0</v>
      </c>
      <c r="AA134" s="8"/>
      <c r="AB134" s="154">
        <f>IF(OR($M134="",$M134=0),0,IF(AB$2&lt;10,VLOOKUP(TEXT($C134,"МММ"),'Расчет нагрузки'!$L$2:$Q$13,AB$2,0),$D134*AB$2))</f>
        <v>0</v>
      </c>
      <c r="AC134" s="154">
        <f>IF(OR($Q134="",$Q134=0),0,IF(AC$2&lt;10,VLOOKUP(TEXT($C134,"МММ"),'Расчет нагрузки'!$L$2:$Q$13,AC$2,0),$D134*AC$2))</f>
        <v>0</v>
      </c>
      <c r="AD134" s="8"/>
      <c r="AE134" s="69">
        <v>1</v>
      </c>
      <c r="AF134" s="69">
        <v>1</v>
      </c>
      <c r="AG134" s="8"/>
      <c r="AH134" s="13">
        <f t="shared" si="1247"/>
        <v>0</v>
      </c>
      <c r="AI134" s="13">
        <f t="shared" si="1248"/>
        <v>0</v>
      </c>
      <c r="AJ134" s="13">
        <f t="shared" si="1249"/>
        <v>0</v>
      </c>
      <c r="AK134" s="13">
        <f t="shared" si="1250"/>
        <v>0</v>
      </c>
      <c r="AL134" s="13">
        <f t="shared" si="1251"/>
        <v>0</v>
      </c>
      <c r="AM134" s="13">
        <f t="shared" si="1252"/>
        <v>0</v>
      </c>
      <c r="AN134" s="13">
        <f t="shared" si="1253"/>
        <v>0</v>
      </c>
      <c r="AO134" s="13">
        <f t="shared" si="1254"/>
        <v>0</v>
      </c>
      <c r="AP134" s="13">
        <f t="shared" si="1255"/>
        <v>0</v>
      </c>
      <c r="AQ134" s="13">
        <f t="shared" si="1256"/>
        <v>0</v>
      </c>
      <c r="AR134" s="13">
        <f t="shared" si="1257"/>
        <v>0</v>
      </c>
      <c r="AS134" s="13">
        <f t="shared" si="1258"/>
        <v>0</v>
      </c>
      <c r="AT134" s="13">
        <f t="shared" si="1259"/>
        <v>0</v>
      </c>
      <c r="AU134" s="13">
        <f t="shared" si="1260"/>
        <v>0</v>
      </c>
      <c r="AV134" s="13">
        <f t="shared" si="1261"/>
        <v>0</v>
      </c>
      <c r="AW134" s="13">
        <f t="shared" si="1262"/>
        <v>0</v>
      </c>
      <c r="AX134" s="4"/>
    </row>
    <row r="135" spans="1:50" outlineLevel="1">
      <c r="A135" s="8" t="str">
        <f>IF(C135=Форма!$B$7*1,"1 месяц",IF(C135&gt;Форма!$B$7,(LEFT(A134,SEARCH(" ",A134,1)-1)+1)&amp;" месяц",""))</f>
        <v/>
      </c>
      <c r="B135" s="32" t="str">
        <f>IF(SUM($E$6:$L135)=0,"-",IF(SUM($E135:$L135)&gt;0,IF(AND($C135&gt;=$B$1,$C135&lt;=$B$2)*1=1,$A$1,"факт"),"прогноз"))</f>
        <v>-</v>
      </c>
      <c r="C135" s="33">
        <v>45200</v>
      </c>
      <c r="D135" s="34">
        <f>VLOOKUP($C135,'F1'!$A:$B,2,0)</f>
        <v>22</v>
      </c>
      <c r="E135" s="14"/>
      <c r="F135" s="14"/>
      <c r="G135" s="14"/>
      <c r="H135" s="14"/>
      <c r="I135" s="14"/>
      <c r="J135" s="14"/>
      <c r="K135" s="14"/>
      <c r="L135" s="14"/>
      <c r="M135" s="187">
        <f t="shared" ref="M135" si="1263">E135/$D135</f>
        <v>0</v>
      </c>
      <c r="N135" s="15">
        <f t="shared" ref="N135" si="1264">F135/$D135</f>
        <v>0</v>
      </c>
      <c r="O135" s="15">
        <f t="shared" ref="O135" si="1265">G135/$D135</f>
        <v>0</v>
      </c>
      <c r="P135" s="15">
        <f t="shared" ref="P135" si="1266">H135/$D135</f>
        <v>0</v>
      </c>
      <c r="Q135" s="187">
        <f t="shared" ref="Q135" si="1267">I135/$D135</f>
        <v>0</v>
      </c>
      <c r="R135" s="15">
        <f t="shared" ref="R135" si="1268">J135/$D135</f>
        <v>0</v>
      </c>
      <c r="S135" s="15">
        <f t="shared" ref="S135" si="1269">K135/$D135</f>
        <v>0</v>
      </c>
      <c r="T135" s="15">
        <f t="shared" ref="T135" si="1270">L135/$D135</f>
        <v>0</v>
      </c>
      <c r="U135" s="9">
        <f t="shared" ref="U135" si="1271">IFERROR(N135/M135,)</f>
        <v>0</v>
      </c>
      <c r="V135" s="9">
        <f t="shared" ref="V135" si="1272">IFERROR(O135/M135,)</f>
        <v>0</v>
      </c>
      <c r="W135" s="28">
        <f t="shared" ref="W135" si="1273">IFERROR(P135/M135,)</f>
        <v>0</v>
      </c>
      <c r="X135" s="9">
        <f t="shared" ref="X135" si="1274">IFERROR(R135/Q135,)</f>
        <v>0</v>
      </c>
      <c r="Y135" s="9">
        <f t="shared" ref="Y135" si="1275">IFERROR(S135/Q135,)</f>
        <v>0</v>
      </c>
      <c r="Z135" s="28">
        <f t="shared" ref="Z135" si="1276">IFERROR(T135/Q135,)</f>
        <v>0</v>
      </c>
      <c r="AA135" s="8"/>
      <c r="AB135" s="154">
        <f>IF(OR($M135="",$M135=0),0,IF(AB$2&lt;10,VLOOKUP(TEXT($C135,"МММ"),'Расчет нагрузки'!$L$2:$Q$13,AB$2,0),$D135*AB$2))</f>
        <v>0</v>
      </c>
      <c r="AC135" s="154">
        <f>IF(OR($Q135="",$Q135=0),0,IF(AC$2&lt;10,VLOOKUP(TEXT($C135,"МММ"),'Расчет нагрузки'!$L$2:$Q$13,AC$2,0),$D135*AC$2))</f>
        <v>0</v>
      </c>
      <c r="AD135" s="8"/>
      <c r="AE135" s="69">
        <v>1</v>
      </c>
      <c r="AF135" s="69">
        <v>1</v>
      </c>
      <c r="AG135" s="8"/>
      <c r="AH135" s="13">
        <f t="shared" ref="AH135" si="1277">E135</f>
        <v>0</v>
      </c>
      <c r="AI135" s="13">
        <f t="shared" ref="AI135" si="1278">F135</f>
        <v>0</v>
      </c>
      <c r="AJ135" s="13">
        <f t="shared" ref="AJ135" si="1279">G135</f>
        <v>0</v>
      </c>
      <c r="AK135" s="13">
        <f t="shared" ref="AK135" si="1280">H135</f>
        <v>0</v>
      </c>
      <c r="AL135" s="13">
        <f t="shared" ref="AL135" si="1281">I135</f>
        <v>0</v>
      </c>
      <c r="AM135" s="13">
        <f t="shared" ref="AM135" si="1282">J135</f>
        <v>0</v>
      </c>
      <c r="AN135" s="13">
        <f t="shared" ref="AN135" si="1283">K135</f>
        <v>0</v>
      </c>
      <c r="AO135" s="13">
        <f t="shared" ref="AO135" si="1284">L135</f>
        <v>0</v>
      </c>
      <c r="AP135" s="13">
        <f t="shared" ref="AP135" si="1285">E135</f>
        <v>0</v>
      </c>
      <c r="AQ135" s="13">
        <f t="shared" ref="AQ135" si="1286">F135</f>
        <v>0</v>
      </c>
      <c r="AR135" s="13">
        <f t="shared" ref="AR135" si="1287">G135</f>
        <v>0</v>
      </c>
      <c r="AS135" s="13">
        <f t="shared" ref="AS135" si="1288">H135</f>
        <v>0</v>
      </c>
      <c r="AT135" s="13">
        <f t="shared" ref="AT135" si="1289">I135</f>
        <v>0</v>
      </c>
      <c r="AU135" s="13">
        <f t="shared" ref="AU135" si="1290">J135</f>
        <v>0</v>
      </c>
      <c r="AV135" s="13">
        <f t="shared" ref="AV135" si="1291">K135</f>
        <v>0</v>
      </c>
      <c r="AW135" s="13">
        <f t="shared" ref="AW135" si="1292">L135</f>
        <v>0</v>
      </c>
      <c r="AX135" s="4"/>
    </row>
    <row r="136" spans="1:50" outlineLevel="1">
      <c r="A136" s="8" t="str">
        <f>IF(C136=Форма!$B$7*1,"1 месяц",IF(C136&gt;Форма!$B$7,(LEFT(A135,SEARCH(" ",A135,1)-1)+1)&amp;" месяц",""))</f>
        <v/>
      </c>
      <c r="B136" s="32" t="str">
        <f>IF(SUM($E$6:$L136)=0,"-",IF(SUM($E136:$L136)&gt;0,IF(AND($C136&gt;=$B$1,$C136&lt;=$B$2)*1=1,$A$1,"факт"),"прогноз"))</f>
        <v>-</v>
      </c>
      <c r="C136" s="33">
        <v>45231</v>
      </c>
      <c r="D136" s="34">
        <f>VLOOKUP($C136,'F1'!$A:$B,2,0)</f>
        <v>21</v>
      </c>
      <c r="E136" s="14"/>
      <c r="F136" s="14"/>
      <c r="G136" s="14"/>
      <c r="H136" s="14"/>
      <c r="I136" s="14"/>
      <c r="J136" s="14"/>
      <c r="K136" s="14"/>
      <c r="L136" s="14"/>
      <c r="M136" s="187">
        <f t="shared" ref="M136" si="1293">E136/$D136</f>
        <v>0</v>
      </c>
      <c r="N136" s="15">
        <f t="shared" ref="N136" si="1294">F136/$D136</f>
        <v>0</v>
      </c>
      <c r="O136" s="15">
        <f t="shared" ref="O136" si="1295">G136/$D136</f>
        <v>0</v>
      </c>
      <c r="P136" s="15">
        <f t="shared" ref="P136" si="1296">H136/$D136</f>
        <v>0</v>
      </c>
      <c r="Q136" s="187">
        <f t="shared" ref="Q136" si="1297">I136/$D136</f>
        <v>0</v>
      </c>
      <c r="R136" s="15">
        <f t="shared" ref="R136" si="1298">J136/$D136</f>
        <v>0</v>
      </c>
      <c r="S136" s="15">
        <f t="shared" ref="S136" si="1299">K136/$D136</f>
        <v>0</v>
      </c>
      <c r="T136" s="15">
        <f t="shared" ref="T136" si="1300">L136/$D136</f>
        <v>0</v>
      </c>
      <c r="U136" s="9">
        <f t="shared" ref="U136" si="1301">IFERROR(N136/M136,)</f>
        <v>0</v>
      </c>
      <c r="V136" s="9">
        <f t="shared" ref="V136" si="1302">IFERROR(O136/M136,)</f>
        <v>0</v>
      </c>
      <c r="W136" s="28">
        <f t="shared" ref="W136" si="1303">IFERROR(P136/M136,)</f>
        <v>0</v>
      </c>
      <c r="X136" s="9">
        <f t="shared" ref="X136" si="1304">IFERROR(R136/Q136,)</f>
        <v>0</v>
      </c>
      <c r="Y136" s="9">
        <f t="shared" ref="Y136" si="1305">IFERROR(S136/Q136,)</f>
        <v>0</v>
      </c>
      <c r="Z136" s="28">
        <f t="shared" ref="Z136" si="1306">IFERROR(T136/Q136,)</f>
        <v>0</v>
      </c>
      <c r="AA136" s="8"/>
      <c r="AB136" s="154">
        <f>IF(OR($M136="",$M136=0),0,IF(AB$2&lt;10,VLOOKUP(TEXT($C136,"МММ"),'Расчет нагрузки'!$L$2:$Q$13,AB$2,0),$D136*AB$2))</f>
        <v>0</v>
      </c>
      <c r="AC136" s="154">
        <f>IF(OR($Q136="",$Q136=0),0,IF(AC$2&lt;10,VLOOKUP(TEXT($C136,"МММ"),'Расчет нагрузки'!$L$2:$Q$13,AC$2,0),$D136*AC$2))</f>
        <v>0</v>
      </c>
      <c r="AD136" s="8"/>
      <c r="AE136" s="69">
        <v>1</v>
      </c>
      <c r="AF136" s="69">
        <v>1</v>
      </c>
      <c r="AG136" s="8"/>
      <c r="AH136" s="13">
        <f t="shared" ref="AH136" si="1307">E136</f>
        <v>0</v>
      </c>
      <c r="AI136" s="13">
        <f t="shared" ref="AI136" si="1308">F136</f>
        <v>0</v>
      </c>
      <c r="AJ136" s="13">
        <f t="shared" ref="AJ136" si="1309">G136</f>
        <v>0</v>
      </c>
      <c r="AK136" s="13">
        <f t="shared" ref="AK136" si="1310">H136</f>
        <v>0</v>
      </c>
      <c r="AL136" s="13">
        <f t="shared" ref="AL136" si="1311">I136</f>
        <v>0</v>
      </c>
      <c r="AM136" s="13">
        <f t="shared" ref="AM136" si="1312">J136</f>
        <v>0</v>
      </c>
      <c r="AN136" s="13">
        <f t="shared" ref="AN136" si="1313">K136</f>
        <v>0</v>
      </c>
      <c r="AO136" s="13">
        <f t="shared" ref="AO136" si="1314">L136</f>
        <v>0</v>
      </c>
      <c r="AP136" s="13">
        <f t="shared" ref="AP136" si="1315">E136</f>
        <v>0</v>
      </c>
      <c r="AQ136" s="13">
        <f t="shared" ref="AQ136" si="1316">F136</f>
        <v>0</v>
      </c>
      <c r="AR136" s="13">
        <f t="shared" ref="AR136" si="1317">G136</f>
        <v>0</v>
      </c>
      <c r="AS136" s="13">
        <f t="shared" ref="AS136" si="1318">H136</f>
        <v>0</v>
      </c>
      <c r="AT136" s="13">
        <f t="shared" ref="AT136" si="1319">I136</f>
        <v>0</v>
      </c>
      <c r="AU136" s="13">
        <f t="shared" ref="AU136" si="1320">J136</f>
        <v>0</v>
      </c>
      <c r="AV136" s="13">
        <f t="shared" ref="AV136" si="1321">K136</f>
        <v>0</v>
      </c>
      <c r="AW136" s="13">
        <f t="shared" ref="AW136" si="1322">L136</f>
        <v>0</v>
      </c>
      <c r="AX136" s="4"/>
    </row>
    <row r="137" spans="1:50" outlineLevel="1">
      <c r="A137" s="8" t="str">
        <f>IF(C137=Форма!$B$7*1,"1 месяц",IF(C137&gt;Форма!$B$7,(LEFT(A136,SEARCH(" ",A136,1)-1)+1)&amp;" месяц",""))</f>
        <v/>
      </c>
      <c r="B137" s="32" t="str">
        <f>IF(SUM($E$6:$L137)=0,"-",IF(SUM($E137:$L137)&gt;0,IF(AND($C137&gt;=$B$1,$C137&lt;=$B$2)*1=1,$A$1,"факт"),"прогноз"))</f>
        <v>-</v>
      </c>
      <c r="C137" s="33">
        <v>45261</v>
      </c>
      <c r="D137" s="34">
        <f>VLOOKUP($C137,'F1'!$A:$B,2,0)</f>
        <v>21</v>
      </c>
      <c r="E137" s="14"/>
      <c r="F137" s="14"/>
      <c r="G137" s="14"/>
      <c r="H137" s="14"/>
      <c r="I137" s="14"/>
      <c r="J137" s="14"/>
      <c r="K137" s="14"/>
      <c r="L137" s="14"/>
      <c r="M137" s="187">
        <f t="shared" ref="M137:M138" si="1323">E137/$D137</f>
        <v>0</v>
      </c>
      <c r="N137" s="15">
        <f t="shared" ref="N137:N138" si="1324">F137/$D137</f>
        <v>0</v>
      </c>
      <c r="O137" s="15">
        <f t="shared" ref="O137:O138" si="1325">G137/$D137</f>
        <v>0</v>
      </c>
      <c r="P137" s="15">
        <f t="shared" ref="P137:P138" si="1326">H137/$D137</f>
        <v>0</v>
      </c>
      <c r="Q137" s="187">
        <f t="shared" ref="Q137:Q138" si="1327">I137/$D137</f>
        <v>0</v>
      </c>
      <c r="R137" s="15">
        <f t="shared" ref="R137:R138" si="1328">J137/$D137</f>
        <v>0</v>
      </c>
      <c r="S137" s="15">
        <f t="shared" ref="S137:S138" si="1329">K137/$D137</f>
        <v>0</v>
      </c>
      <c r="T137" s="15">
        <f t="shared" ref="T137:T138" si="1330">L137/$D137</f>
        <v>0</v>
      </c>
      <c r="U137" s="9">
        <f t="shared" ref="U137:U138" si="1331">IFERROR(N137/M137,)</f>
        <v>0</v>
      </c>
      <c r="V137" s="9">
        <f t="shared" ref="V137:V138" si="1332">IFERROR(O137/M137,)</f>
        <v>0</v>
      </c>
      <c r="W137" s="28">
        <f t="shared" ref="W137:W138" si="1333">IFERROR(P137/M137,)</f>
        <v>0</v>
      </c>
      <c r="X137" s="9">
        <f t="shared" ref="X137:X138" si="1334">IFERROR(R137/Q137,)</f>
        <v>0</v>
      </c>
      <c r="Y137" s="9">
        <f t="shared" ref="Y137:Y138" si="1335">IFERROR(S137/Q137,)</f>
        <v>0</v>
      </c>
      <c r="Z137" s="28">
        <f t="shared" ref="Z137:Z138" si="1336">IFERROR(T137/Q137,)</f>
        <v>0</v>
      </c>
      <c r="AA137" s="8"/>
      <c r="AB137" s="154">
        <f>IF(OR($M137="",$M137=0),0,IF(AB$2&lt;10,VLOOKUP(TEXT($C137,"МММ"),'Расчет нагрузки'!$L$2:$Q$13,AB$2,0),$D137*AB$2))</f>
        <v>0</v>
      </c>
      <c r="AC137" s="154">
        <f>IF(OR($Q137="",$Q137=0),0,IF(AC$2&lt;10,VLOOKUP(TEXT($C137,"МММ"),'Расчет нагрузки'!$L$2:$Q$13,AC$2,0),$D137*AC$2))</f>
        <v>0</v>
      </c>
      <c r="AD137" s="8"/>
      <c r="AE137" s="69">
        <v>1</v>
      </c>
      <c r="AF137" s="69">
        <v>1</v>
      </c>
      <c r="AG137" s="8"/>
      <c r="AH137" s="13">
        <f t="shared" ref="AH137:AH138" si="1337">E137</f>
        <v>0</v>
      </c>
      <c r="AI137" s="13">
        <f t="shared" ref="AI137:AI138" si="1338">F137</f>
        <v>0</v>
      </c>
      <c r="AJ137" s="13">
        <f t="shared" ref="AJ137:AJ138" si="1339">G137</f>
        <v>0</v>
      </c>
      <c r="AK137" s="13">
        <f t="shared" ref="AK137:AK138" si="1340">H137</f>
        <v>0</v>
      </c>
      <c r="AL137" s="13">
        <f t="shared" ref="AL137:AL138" si="1341">I137</f>
        <v>0</v>
      </c>
      <c r="AM137" s="13">
        <f t="shared" ref="AM137:AM138" si="1342">J137</f>
        <v>0</v>
      </c>
      <c r="AN137" s="13">
        <f t="shared" ref="AN137:AN138" si="1343">K137</f>
        <v>0</v>
      </c>
      <c r="AO137" s="13">
        <f t="shared" ref="AO137:AO138" si="1344">L137</f>
        <v>0</v>
      </c>
      <c r="AP137" s="13">
        <f t="shared" ref="AP137:AP138" si="1345">E137</f>
        <v>0</v>
      </c>
      <c r="AQ137" s="13">
        <f t="shared" ref="AQ137:AQ138" si="1346">F137</f>
        <v>0</v>
      </c>
      <c r="AR137" s="13">
        <f t="shared" ref="AR137:AR138" si="1347">G137</f>
        <v>0</v>
      </c>
      <c r="AS137" s="13">
        <f t="shared" ref="AS137:AS138" si="1348">H137</f>
        <v>0</v>
      </c>
      <c r="AT137" s="13">
        <f t="shared" ref="AT137:AT138" si="1349">I137</f>
        <v>0</v>
      </c>
      <c r="AU137" s="13">
        <f t="shared" ref="AU137:AU138" si="1350">J137</f>
        <v>0</v>
      </c>
      <c r="AV137" s="13">
        <f t="shared" ref="AV137:AV138" si="1351">K137</f>
        <v>0</v>
      </c>
      <c r="AW137" s="13">
        <f t="shared" ref="AW137:AW138" si="1352">L137</f>
        <v>0</v>
      </c>
      <c r="AX137" s="4"/>
    </row>
    <row r="138" spans="1:50" outlineLevel="1">
      <c r="A138" s="8" t="str">
        <f>IF(C138=Форма!$B$7*1,"1 месяц",IF(C138&gt;Форма!$B$7,(LEFT(A137,SEARCH(" ",A137,1)-1)+1)&amp;" месяц",""))</f>
        <v/>
      </c>
      <c r="B138" s="32" t="str">
        <f>IF(SUM($E$6:$L138)=0,"-",IF(SUM($E138:$L138)&gt;0,IF(AND($C138&gt;=$B$1,$C138&lt;=$B$2)*1=1,$A$1,"факт"),"прогноз"))</f>
        <v>-</v>
      </c>
      <c r="C138" s="33">
        <v>45292</v>
      </c>
      <c r="D138" s="34">
        <f>VLOOKUP($C138,'F1'!$A:$B,2,0)</f>
        <v>17</v>
      </c>
      <c r="E138" s="14"/>
      <c r="F138" s="14"/>
      <c r="G138" s="14"/>
      <c r="H138" s="14"/>
      <c r="I138" s="14"/>
      <c r="J138" s="14"/>
      <c r="K138" s="14"/>
      <c r="L138" s="14"/>
      <c r="M138" s="187">
        <f t="shared" si="1323"/>
        <v>0</v>
      </c>
      <c r="N138" s="15">
        <f t="shared" si="1324"/>
        <v>0</v>
      </c>
      <c r="O138" s="15">
        <f t="shared" si="1325"/>
        <v>0</v>
      </c>
      <c r="P138" s="15">
        <f t="shared" si="1326"/>
        <v>0</v>
      </c>
      <c r="Q138" s="187">
        <f t="shared" si="1327"/>
        <v>0</v>
      </c>
      <c r="R138" s="15">
        <f t="shared" si="1328"/>
        <v>0</v>
      </c>
      <c r="S138" s="15">
        <f t="shared" si="1329"/>
        <v>0</v>
      </c>
      <c r="T138" s="15">
        <f t="shared" si="1330"/>
        <v>0</v>
      </c>
      <c r="U138" s="9">
        <f t="shared" si="1331"/>
        <v>0</v>
      </c>
      <c r="V138" s="9">
        <f t="shared" si="1332"/>
        <v>0</v>
      </c>
      <c r="W138" s="28">
        <f t="shared" si="1333"/>
        <v>0</v>
      </c>
      <c r="X138" s="9">
        <f t="shared" si="1334"/>
        <v>0</v>
      </c>
      <c r="Y138" s="9">
        <f t="shared" si="1335"/>
        <v>0</v>
      </c>
      <c r="Z138" s="28">
        <f t="shared" si="1336"/>
        <v>0</v>
      </c>
      <c r="AA138" s="8"/>
      <c r="AB138" s="154">
        <f>IF(OR($M138="",$M138=0),0,IF(AB$2&lt;10,VLOOKUP(TEXT($C138,"МММ"),'Расчет нагрузки'!$L$2:$Q$13,AB$2,0),$D138*AB$2))</f>
        <v>0</v>
      </c>
      <c r="AC138" s="154">
        <f>IF(OR($Q138="",$Q138=0),0,IF(AC$2&lt;10,VLOOKUP(TEXT($C138,"МММ"),'Расчет нагрузки'!$L$2:$Q$13,AC$2,0),$D138*AC$2))</f>
        <v>0</v>
      </c>
      <c r="AD138" s="8"/>
      <c r="AE138" s="69">
        <v>1</v>
      </c>
      <c r="AF138" s="69">
        <v>1</v>
      </c>
      <c r="AG138" s="8"/>
      <c r="AH138" s="13">
        <f t="shared" si="1337"/>
        <v>0</v>
      </c>
      <c r="AI138" s="13">
        <f t="shared" si="1338"/>
        <v>0</v>
      </c>
      <c r="AJ138" s="13">
        <f t="shared" si="1339"/>
        <v>0</v>
      </c>
      <c r="AK138" s="13">
        <f t="shared" si="1340"/>
        <v>0</v>
      </c>
      <c r="AL138" s="13">
        <f t="shared" si="1341"/>
        <v>0</v>
      </c>
      <c r="AM138" s="13">
        <f t="shared" si="1342"/>
        <v>0</v>
      </c>
      <c r="AN138" s="13">
        <f t="shared" si="1343"/>
        <v>0</v>
      </c>
      <c r="AO138" s="13">
        <f t="shared" si="1344"/>
        <v>0</v>
      </c>
      <c r="AP138" s="13">
        <f t="shared" si="1345"/>
        <v>0</v>
      </c>
      <c r="AQ138" s="13">
        <f t="shared" si="1346"/>
        <v>0</v>
      </c>
      <c r="AR138" s="13">
        <f t="shared" si="1347"/>
        <v>0</v>
      </c>
      <c r="AS138" s="13">
        <f t="shared" si="1348"/>
        <v>0</v>
      </c>
      <c r="AT138" s="13">
        <f t="shared" si="1349"/>
        <v>0</v>
      </c>
      <c r="AU138" s="13">
        <f t="shared" si="1350"/>
        <v>0</v>
      </c>
      <c r="AV138" s="13">
        <f t="shared" si="1351"/>
        <v>0</v>
      </c>
      <c r="AW138" s="13">
        <f t="shared" si="1352"/>
        <v>0</v>
      </c>
      <c r="AX138" s="4"/>
    </row>
    <row r="139" spans="1:50" outlineLevel="1">
      <c r="A139" s="8" t="str">
        <f>IF(C139=Форма!$B$7*1,"1 месяц",IF(C139&gt;Форма!$B$7,(LEFT(A138,SEARCH(" ",A138,1)-1)+1)&amp;" месяц",""))</f>
        <v/>
      </c>
      <c r="B139" s="32" t="str">
        <f>IF(SUM($E$6:$L139)=0,"-",IF(SUM($E139:$L139)&gt;0,IF(AND($C139&gt;=$B$1,$C139&lt;=$B$2)*1=1,$A$1,"факт"),"прогноз"))</f>
        <v>-</v>
      </c>
      <c r="C139" s="33">
        <v>45323</v>
      </c>
      <c r="D139" s="34">
        <f>VLOOKUP($C139,'F1'!$A:$B,2,0)</f>
        <v>20</v>
      </c>
      <c r="E139" s="14"/>
      <c r="F139" s="14"/>
      <c r="G139" s="14"/>
      <c r="H139" s="14"/>
      <c r="I139" s="14"/>
      <c r="J139" s="14"/>
      <c r="K139" s="14"/>
      <c r="L139" s="14"/>
      <c r="M139" s="187">
        <f t="shared" ref="M139:M140" si="1353">E139/$D139</f>
        <v>0</v>
      </c>
      <c r="N139" s="15">
        <f t="shared" ref="N139:N140" si="1354">F139/$D139</f>
        <v>0</v>
      </c>
      <c r="O139" s="15">
        <f t="shared" ref="O139:O140" si="1355">G139/$D139</f>
        <v>0</v>
      </c>
      <c r="P139" s="15">
        <f t="shared" ref="P139:P140" si="1356">H139/$D139</f>
        <v>0</v>
      </c>
      <c r="Q139" s="187">
        <f t="shared" ref="Q139:Q140" si="1357">I139/$D139</f>
        <v>0</v>
      </c>
      <c r="R139" s="15">
        <f t="shared" ref="R139:R140" si="1358">J139/$D139</f>
        <v>0</v>
      </c>
      <c r="S139" s="15">
        <f t="shared" ref="S139:S140" si="1359">K139/$D139</f>
        <v>0</v>
      </c>
      <c r="T139" s="15">
        <f t="shared" ref="T139:T140" si="1360">L139/$D139</f>
        <v>0</v>
      </c>
      <c r="U139" s="9">
        <f t="shared" ref="U139:U140" si="1361">IFERROR(N139/M139,)</f>
        <v>0</v>
      </c>
      <c r="V139" s="9">
        <f t="shared" ref="V139:V140" si="1362">IFERROR(O139/M139,)</f>
        <v>0</v>
      </c>
      <c r="W139" s="28">
        <f t="shared" ref="W139:W140" si="1363">IFERROR(P139/M139,)</f>
        <v>0</v>
      </c>
      <c r="X139" s="9">
        <f t="shared" ref="X139:X140" si="1364">IFERROR(R139/Q139,)</f>
        <v>0</v>
      </c>
      <c r="Y139" s="9">
        <f t="shared" ref="Y139:Y140" si="1365">IFERROR(S139/Q139,)</f>
        <v>0</v>
      </c>
      <c r="Z139" s="28">
        <f t="shared" ref="Z139:Z140" si="1366">IFERROR(T139/Q139,)</f>
        <v>0</v>
      </c>
      <c r="AA139" s="8"/>
      <c r="AB139" s="154">
        <f>IF(OR($M139="",$M139=0),0,IF(AB$2&lt;10,VLOOKUP(TEXT($C139,"МММ"),'Расчет нагрузки'!$L$2:$Q$13,AB$2,0),$D139*AB$2))</f>
        <v>0</v>
      </c>
      <c r="AC139" s="154">
        <f>IF(OR($Q139="",$Q139=0),0,IF(AC$2&lt;10,VLOOKUP(TEXT($C139,"МММ"),'Расчет нагрузки'!$L$2:$Q$13,AC$2,0),$D139*AC$2))</f>
        <v>0</v>
      </c>
      <c r="AD139" s="8"/>
      <c r="AE139" s="69">
        <v>1</v>
      </c>
      <c r="AF139" s="69">
        <v>1</v>
      </c>
      <c r="AG139" s="8"/>
      <c r="AH139" s="13">
        <f t="shared" ref="AH139:AH140" si="1367">E139</f>
        <v>0</v>
      </c>
      <c r="AI139" s="13">
        <f t="shared" ref="AI139:AI140" si="1368">F139</f>
        <v>0</v>
      </c>
      <c r="AJ139" s="13">
        <f t="shared" ref="AJ139:AJ140" si="1369">G139</f>
        <v>0</v>
      </c>
      <c r="AK139" s="13">
        <f t="shared" ref="AK139:AK140" si="1370">H139</f>
        <v>0</v>
      </c>
      <c r="AL139" s="13">
        <f t="shared" ref="AL139:AL140" si="1371">I139</f>
        <v>0</v>
      </c>
      <c r="AM139" s="13">
        <f t="shared" ref="AM139:AM140" si="1372">J139</f>
        <v>0</v>
      </c>
      <c r="AN139" s="13">
        <f t="shared" ref="AN139:AN140" si="1373">K139</f>
        <v>0</v>
      </c>
      <c r="AO139" s="13">
        <f t="shared" ref="AO139:AO140" si="1374">L139</f>
        <v>0</v>
      </c>
      <c r="AP139" s="13">
        <f t="shared" ref="AP139:AP140" si="1375">E139</f>
        <v>0</v>
      </c>
      <c r="AQ139" s="13">
        <f t="shared" ref="AQ139:AQ140" si="1376">F139</f>
        <v>0</v>
      </c>
      <c r="AR139" s="13">
        <f t="shared" ref="AR139:AR140" si="1377">G139</f>
        <v>0</v>
      </c>
      <c r="AS139" s="13">
        <f t="shared" ref="AS139:AS140" si="1378">H139</f>
        <v>0</v>
      </c>
      <c r="AT139" s="13">
        <f t="shared" ref="AT139:AT140" si="1379">I139</f>
        <v>0</v>
      </c>
      <c r="AU139" s="13">
        <f t="shared" ref="AU139:AU140" si="1380">J139</f>
        <v>0</v>
      </c>
      <c r="AV139" s="13">
        <f t="shared" ref="AV139:AV140" si="1381">K139</f>
        <v>0</v>
      </c>
      <c r="AW139" s="13">
        <f t="shared" ref="AW139:AW140" si="1382">L139</f>
        <v>0</v>
      </c>
      <c r="AX139" s="4"/>
    </row>
    <row r="140" spans="1:50" outlineLevel="1">
      <c r="A140" s="8" t="str">
        <f>IF(C140=Форма!$B$7*1,"1 месяц",IF(C140&gt;Форма!$B$7,(LEFT(A139,SEARCH(" ",A139,1)-1)+1)&amp;" месяц",""))</f>
        <v/>
      </c>
      <c r="B140" s="32" t="str">
        <f>IF(SUM($E$6:$L140)=0,"-",IF(SUM($E140:$L140)&gt;0,IF(AND($C140&gt;=$B$1,$C140&lt;=$B$2)*1=1,$A$1,"факт"),"прогноз"))</f>
        <v>-</v>
      </c>
      <c r="C140" s="33">
        <v>45352</v>
      </c>
      <c r="D140" s="34">
        <f>VLOOKUP($C140,'F1'!$A:$B,2,0)</f>
        <v>20</v>
      </c>
      <c r="E140" s="14"/>
      <c r="F140" s="14"/>
      <c r="G140" s="14"/>
      <c r="H140" s="14"/>
      <c r="I140" s="14"/>
      <c r="J140" s="14"/>
      <c r="K140" s="14"/>
      <c r="L140" s="14"/>
      <c r="M140" s="187">
        <f t="shared" si="1353"/>
        <v>0</v>
      </c>
      <c r="N140" s="15">
        <f t="shared" si="1354"/>
        <v>0</v>
      </c>
      <c r="O140" s="15">
        <f t="shared" si="1355"/>
        <v>0</v>
      </c>
      <c r="P140" s="15">
        <f t="shared" si="1356"/>
        <v>0</v>
      </c>
      <c r="Q140" s="187">
        <f t="shared" si="1357"/>
        <v>0</v>
      </c>
      <c r="R140" s="15">
        <f t="shared" si="1358"/>
        <v>0</v>
      </c>
      <c r="S140" s="15">
        <f t="shared" si="1359"/>
        <v>0</v>
      </c>
      <c r="T140" s="15">
        <f t="shared" si="1360"/>
        <v>0</v>
      </c>
      <c r="U140" s="9">
        <f t="shared" si="1361"/>
        <v>0</v>
      </c>
      <c r="V140" s="9">
        <f t="shared" si="1362"/>
        <v>0</v>
      </c>
      <c r="W140" s="28">
        <f t="shared" si="1363"/>
        <v>0</v>
      </c>
      <c r="X140" s="9">
        <f t="shared" si="1364"/>
        <v>0</v>
      </c>
      <c r="Y140" s="9">
        <f t="shared" si="1365"/>
        <v>0</v>
      </c>
      <c r="Z140" s="28">
        <f t="shared" si="1366"/>
        <v>0</v>
      </c>
      <c r="AA140" s="8"/>
      <c r="AB140" s="154">
        <f>IF(OR($M140="",$M140=0),0,IF(AB$2&lt;10,VLOOKUP(TEXT($C140,"МММ"),'Расчет нагрузки'!$L$2:$Q$13,AB$2,0),$D140*AB$2))</f>
        <v>0</v>
      </c>
      <c r="AC140" s="154">
        <f>IF(OR($Q140="",$Q140=0),0,IF(AC$2&lt;10,VLOOKUP(TEXT($C140,"МММ"),'Расчет нагрузки'!$L$2:$Q$13,AC$2,0),$D140*AC$2))</f>
        <v>0</v>
      </c>
      <c r="AD140" s="8"/>
      <c r="AE140" s="69">
        <v>1</v>
      </c>
      <c r="AF140" s="69">
        <v>1</v>
      </c>
      <c r="AG140" s="8"/>
      <c r="AH140" s="13">
        <f t="shared" si="1367"/>
        <v>0</v>
      </c>
      <c r="AI140" s="13">
        <f t="shared" si="1368"/>
        <v>0</v>
      </c>
      <c r="AJ140" s="13">
        <f t="shared" si="1369"/>
        <v>0</v>
      </c>
      <c r="AK140" s="13">
        <f t="shared" si="1370"/>
        <v>0</v>
      </c>
      <c r="AL140" s="13">
        <f t="shared" si="1371"/>
        <v>0</v>
      </c>
      <c r="AM140" s="13">
        <f t="shared" si="1372"/>
        <v>0</v>
      </c>
      <c r="AN140" s="13">
        <f t="shared" si="1373"/>
        <v>0</v>
      </c>
      <c r="AO140" s="13">
        <f t="shared" si="1374"/>
        <v>0</v>
      </c>
      <c r="AP140" s="13">
        <f t="shared" si="1375"/>
        <v>0</v>
      </c>
      <c r="AQ140" s="13">
        <f t="shared" si="1376"/>
        <v>0</v>
      </c>
      <c r="AR140" s="13">
        <f t="shared" si="1377"/>
        <v>0</v>
      </c>
      <c r="AS140" s="13">
        <f t="shared" si="1378"/>
        <v>0</v>
      </c>
      <c r="AT140" s="13">
        <f t="shared" si="1379"/>
        <v>0</v>
      </c>
      <c r="AU140" s="13">
        <f t="shared" si="1380"/>
        <v>0</v>
      </c>
      <c r="AV140" s="13">
        <f t="shared" si="1381"/>
        <v>0</v>
      </c>
      <c r="AW140" s="13">
        <f t="shared" si="1382"/>
        <v>0</v>
      </c>
      <c r="AX140" s="4"/>
    </row>
    <row r="141" spans="1:50" outlineLevel="1">
      <c r="A141" s="8" t="str">
        <f>IF(C141=Форма!$B$7*1,"1 месяц",IF(C141&gt;Форма!$B$7,(LEFT(A140,SEARCH(" ",A140,1)-1)+1)&amp;" месяц",""))</f>
        <v/>
      </c>
      <c r="B141" s="32" t="str">
        <f>IF(SUM($E$6:$L141)=0,"-",IF(SUM($E141:$L141)&gt;0,IF(AND($C141&gt;=$B$1,$C141&lt;=$B$2)*1=1,$A$1,"факт"),"прогноз"))</f>
        <v>-</v>
      </c>
      <c r="C141" s="33">
        <v>45383</v>
      </c>
      <c r="D141" s="34">
        <f>VLOOKUP($C141,'F1'!$A:$B,2,0)</f>
        <v>21</v>
      </c>
      <c r="E141" s="14"/>
      <c r="F141" s="14"/>
      <c r="G141" s="14"/>
      <c r="H141" s="14"/>
      <c r="I141" s="14"/>
      <c r="J141" s="14"/>
      <c r="K141" s="14"/>
      <c r="L141" s="14"/>
      <c r="M141" s="187">
        <f t="shared" ref="M141" si="1383">E141/$D141</f>
        <v>0</v>
      </c>
      <c r="N141" s="15">
        <f t="shared" ref="N141" si="1384">F141/$D141</f>
        <v>0</v>
      </c>
      <c r="O141" s="15">
        <f t="shared" ref="O141" si="1385">G141/$D141</f>
        <v>0</v>
      </c>
      <c r="P141" s="15">
        <f t="shared" ref="P141" si="1386">H141/$D141</f>
        <v>0</v>
      </c>
      <c r="Q141" s="187">
        <f t="shared" ref="Q141" si="1387">I141/$D141</f>
        <v>0</v>
      </c>
      <c r="R141" s="15">
        <f t="shared" ref="R141" si="1388">J141/$D141</f>
        <v>0</v>
      </c>
      <c r="S141" s="15">
        <f t="shared" ref="S141" si="1389">K141/$D141</f>
        <v>0</v>
      </c>
      <c r="T141" s="15">
        <f t="shared" ref="T141" si="1390">L141/$D141</f>
        <v>0</v>
      </c>
      <c r="U141" s="9">
        <f t="shared" ref="U141" si="1391">IFERROR(N141/M141,)</f>
        <v>0</v>
      </c>
      <c r="V141" s="9">
        <f t="shared" ref="V141" si="1392">IFERROR(O141/M141,)</f>
        <v>0</v>
      </c>
      <c r="W141" s="28">
        <f t="shared" ref="W141" si="1393">IFERROR(P141/M141,)</f>
        <v>0</v>
      </c>
      <c r="X141" s="9">
        <f t="shared" ref="X141" si="1394">IFERROR(R141/Q141,)</f>
        <v>0</v>
      </c>
      <c r="Y141" s="9">
        <f t="shared" ref="Y141" si="1395">IFERROR(S141/Q141,)</f>
        <v>0</v>
      </c>
      <c r="Z141" s="28">
        <f t="shared" ref="Z141" si="1396">IFERROR(T141/Q141,)</f>
        <v>0</v>
      </c>
      <c r="AA141" s="8"/>
      <c r="AB141" s="154">
        <f>IF(OR($M141="",$M141=0),0,IF(AB$2&lt;10,VLOOKUP(TEXT($C141,"МММ"),'Расчет нагрузки'!$L$2:$Q$13,AB$2,0),$D141*AB$2))</f>
        <v>0</v>
      </c>
      <c r="AC141" s="154">
        <f>IF(OR($Q141="",$Q141=0),0,IF(AC$2&lt;10,VLOOKUP(TEXT($C141,"МММ"),'Расчет нагрузки'!$L$2:$Q$13,AC$2,0),$D141*AC$2))</f>
        <v>0</v>
      </c>
      <c r="AD141" s="8"/>
      <c r="AE141" s="69">
        <v>1</v>
      </c>
      <c r="AF141" s="69">
        <v>1</v>
      </c>
      <c r="AG141" s="8"/>
      <c r="AH141" s="13">
        <f t="shared" ref="AH141" si="1397">E141</f>
        <v>0</v>
      </c>
      <c r="AI141" s="13">
        <f t="shared" ref="AI141" si="1398">F141</f>
        <v>0</v>
      </c>
      <c r="AJ141" s="13">
        <f t="shared" ref="AJ141" si="1399">G141</f>
        <v>0</v>
      </c>
      <c r="AK141" s="13">
        <f t="shared" ref="AK141" si="1400">H141</f>
        <v>0</v>
      </c>
      <c r="AL141" s="13">
        <f t="shared" ref="AL141" si="1401">I141</f>
        <v>0</v>
      </c>
      <c r="AM141" s="13">
        <f t="shared" ref="AM141" si="1402">J141</f>
        <v>0</v>
      </c>
      <c r="AN141" s="13">
        <f t="shared" ref="AN141" si="1403">K141</f>
        <v>0</v>
      </c>
      <c r="AO141" s="13">
        <f t="shared" ref="AO141" si="1404">L141</f>
        <v>0</v>
      </c>
      <c r="AP141" s="13">
        <f t="shared" ref="AP141" si="1405">E141</f>
        <v>0</v>
      </c>
      <c r="AQ141" s="13">
        <f t="shared" ref="AQ141" si="1406">F141</f>
        <v>0</v>
      </c>
      <c r="AR141" s="13">
        <f t="shared" ref="AR141" si="1407">G141</f>
        <v>0</v>
      </c>
      <c r="AS141" s="13">
        <f t="shared" ref="AS141" si="1408">H141</f>
        <v>0</v>
      </c>
      <c r="AT141" s="13">
        <f t="shared" ref="AT141" si="1409">I141</f>
        <v>0</v>
      </c>
      <c r="AU141" s="13">
        <f t="shared" ref="AU141" si="1410">J141</f>
        <v>0</v>
      </c>
      <c r="AV141" s="13">
        <f t="shared" ref="AV141" si="1411">K141</f>
        <v>0</v>
      </c>
      <c r="AW141" s="13">
        <f t="shared" ref="AW141" si="1412">L141</f>
        <v>0</v>
      </c>
      <c r="AX141" s="4"/>
    </row>
    <row r="142" spans="1:50" outlineLevel="1">
      <c r="A142" s="8" t="str">
        <f>IF(C142=Форма!$B$7*1,"1 месяц",IF(C142&gt;Форма!$B$7,(LEFT(A141,SEARCH(" ",A141,1)-1)+1)&amp;" месяц",""))</f>
        <v/>
      </c>
      <c r="B142" s="32" t="str">
        <f>IF(SUM($E$6:$L142)=0,"-",IF(SUM($E142:$L142)&gt;0,IF(AND($C142&gt;=$B$1,$C142&lt;=$B$2)*1=1,$A$1,"факт"),"прогноз"))</f>
        <v>-</v>
      </c>
      <c r="C142" s="33">
        <v>45413</v>
      </c>
      <c r="D142" s="34">
        <f>VLOOKUP($C142,'F1'!$A:$B,2,0)</f>
        <v>20</v>
      </c>
      <c r="E142" s="14"/>
      <c r="F142" s="14"/>
      <c r="G142" s="14"/>
      <c r="H142" s="14"/>
      <c r="I142" s="14"/>
      <c r="J142" s="14"/>
      <c r="K142" s="14"/>
      <c r="L142" s="14"/>
      <c r="M142" s="187">
        <f t="shared" ref="M142" si="1413">E142/$D142</f>
        <v>0</v>
      </c>
      <c r="N142" s="15">
        <f t="shared" ref="N142" si="1414">F142/$D142</f>
        <v>0</v>
      </c>
      <c r="O142" s="15">
        <f t="shared" ref="O142" si="1415">G142/$D142</f>
        <v>0</v>
      </c>
      <c r="P142" s="15">
        <f t="shared" ref="P142" si="1416">H142/$D142</f>
        <v>0</v>
      </c>
      <c r="Q142" s="187">
        <f t="shared" ref="Q142" si="1417">I142/$D142</f>
        <v>0</v>
      </c>
      <c r="R142" s="15">
        <f t="shared" ref="R142" si="1418">J142/$D142</f>
        <v>0</v>
      </c>
      <c r="S142" s="15">
        <f t="shared" ref="S142" si="1419">K142/$D142</f>
        <v>0</v>
      </c>
      <c r="T142" s="15">
        <f t="shared" ref="T142" si="1420">L142/$D142</f>
        <v>0</v>
      </c>
      <c r="U142" s="9">
        <f t="shared" ref="U142" si="1421">IFERROR(N142/M142,)</f>
        <v>0</v>
      </c>
      <c r="V142" s="9">
        <f t="shared" ref="V142" si="1422">IFERROR(O142/M142,)</f>
        <v>0</v>
      </c>
      <c r="W142" s="28">
        <f t="shared" ref="W142" si="1423">IFERROR(P142/M142,)</f>
        <v>0</v>
      </c>
      <c r="X142" s="9">
        <f t="shared" ref="X142" si="1424">IFERROR(R142/Q142,)</f>
        <v>0</v>
      </c>
      <c r="Y142" s="9">
        <f t="shared" ref="Y142" si="1425">IFERROR(S142/Q142,)</f>
        <v>0</v>
      </c>
      <c r="Z142" s="28">
        <f t="shared" ref="Z142" si="1426">IFERROR(T142/Q142,)</f>
        <v>0</v>
      </c>
      <c r="AA142" s="8"/>
      <c r="AB142" s="154">
        <f>IF(OR($M142="",$M142=0),0,IF(AB$2&lt;10,VLOOKUP(TEXT($C142,"МММ"),'Расчет нагрузки'!$L$2:$Q$13,AB$2,0),$D142*AB$2))</f>
        <v>0</v>
      </c>
      <c r="AC142" s="154">
        <f>IF(OR($Q142="",$Q142=0),0,IF(AC$2&lt;10,VLOOKUP(TEXT($C142,"МММ"),'Расчет нагрузки'!$L$2:$Q$13,AC$2,0),$D142*AC$2))</f>
        <v>0</v>
      </c>
      <c r="AD142" s="8"/>
      <c r="AE142" s="69">
        <v>1</v>
      </c>
      <c r="AF142" s="69">
        <v>1</v>
      </c>
      <c r="AG142" s="8"/>
      <c r="AH142" s="13">
        <f t="shared" ref="AH142" si="1427">E142</f>
        <v>0</v>
      </c>
      <c r="AI142" s="13">
        <f t="shared" ref="AI142" si="1428">F142</f>
        <v>0</v>
      </c>
      <c r="AJ142" s="13">
        <f t="shared" ref="AJ142" si="1429">G142</f>
        <v>0</v>
      </c>
      <c r="AK142" s="13">
        <f t="shared" ref="AK142" si="1430">H142</f>
        <v>0</v>
      </c>
      <c r="AL142" s="13">
        <f t="shared" ref="AL142" si="1431">I142</f>
        <v>0</v>
      </c>
      <c r="AM142" s="13">
        <f t="shared" ref="AM142" si="1432">J142</f>
        <v>0</v>
      </c>
      <c r="AN142" s="13">
        <f t="shared" ref="AN142" si="1433">K142</f>
        <v>0</v>
      </c>
      <c r="AO142" s="13">
        <f t="shared" ref="AO142" si="1434">L142</f>
        <v>0</v>
      </c>
      <c r="AP142" s="13">
        <f t="shared" ref="AP142" si="1435">E142</f>
        <v>0</v>
      </c>
      <c r="AQ142" s="13">
        <f t="shared" ref="AQ142" si="1436">F142</f>
        <v>0</v>
      </c>
      <c r="AR142" s="13">
        <f t="shared" ref="AR142" si="1437">G142</f>
        <v>0</v>
      </c>
      <c r="AS142" s="13">
        <f t="shared" ref="AS142" si="1438">H142</f>
        <v>0</v>
      </c>
      <c r="AT142" s="13">
        <f t="shared" ref="AT142" si="1439">I142</f>
        <v>0</v>
      </c>
      <c r="AU142" s="13">
        <f t="shared" ref="AU142" si="1440">J142</f>
        <v>0</v>
      </c>
      <c r="AV142" s="13">
        <f t="shared" ref="AV142" si="1441">K142</f>
        <v>0</v>
      </c>
      <c r="AW142" s="13">
        <f t="shared" ref="AW142" si="1442">L142</f>
        <v>0</v>
      </c>
      <c r="AX142" s="4"/>
    </row>
    <row r="143" spans="1:50" outlineLevel="1">
      <c r="A143" s="8" t="str">
        <f>IF(C143=Форма!$B$7*1,"1 месяц",IF(C143&gt;Форма!$B$7,(LEFT(A142,SEARCH(" ",A142,1)-1)+1)&amp;" месяц",""))</f>
        <v/>
      </c>
      <c r="B143" s="32" t="str">
        <f>IF(SUM($E$6:$L143)=0,"-",IF(SUM($E143:$L143)&gt;0,IF(AND($C143&gt;=$B$1,$C143&lt;=$B$2)*1=1,$A$1,"факт"),"прогноз"))</f>
        <v>-</v>
      </c>
      <c r="C143" s="33">
        <v>45444</v>
      </c>
      <c r="D143" s="34">
        <f>VLOOKUP($C143,'F1'!$A:$B,2,0)</f>
        <v>19</v>
      </c>
      <c r="E143" s="14"/>
      <c r="F143" s="14"/>
      <c r="G143" s="14"/>
      <c r="H143" s="14"/>
      <c r="I143" s="14"/>
      <c r="J143" s="14"/>
      <c r="K143" s="14"/>
      <c r="L143" s="14"/>
      <c r="M143" s="187">
        <f t="shared" ref="M143:M144" si="1443">E143/$D143</f>
        <v>0</v>
      </c>
      <c r="N143" s="15">
        <f t="shared" ref="N143:N144" si="1444">F143/$D143</f>
        <v>0</v>
      </c>
      <c r="O143" s="15">
        <f t="shared" ref="O143:O144" si="1445">G143/$D143</f>
        <v>0</v>
      </c>
      <c r="P143" s="15">
        <f t="shared" ref="P143:P144" si="1446">H143/$D143</f>
        <v>0</v>
      </c>
      <c r="Q143" s="187">
        <f t="shared" ref="Q143:Q144" si="1447">I143/$D143</f>
        <v>0</v>
      </c>
      <c r="R143" s="15">
        <f t="shared" ref="R143:R144" si="1448">J143/$D143</f>
        <v>0</v>
      </c>
      <c r="S143" s="15">
        <f t="shared" ref="S143:S144" si="1449">K143/$D143</f>
        <v>0</v>
      </c>
      <c r="T143" s="15">
        <f t="shared" ref="T143:T144" si="1450">L143/$D143</f>
        <v>0</v>
      </c>
      <c r="U143" s="9">
        <f t="shared" ref="U143:U144" si="1451">IFERROR(N143/M143,)</f>
        <v>0</v>
      </c>
      <c r="V143" s="9">
        <f t="shared" ref="V143:V144" si="1452">IFERROR(O143/M143,)</f>
        <v>0</v>
      </c>
      <c r="W143" s="28">
        <f t="shared" ref="W143:W144" si="1453">IFERROR(P143/M143,)</f>
        <v>0</v>
      </c>
      <c r="X143" s="9">
        <f t="shared" ref="X143:X144" si="1454">IFERROR(R143/Q143,)</f>
        <v>0</v>
      </c>
      <c r="Y143" s="9">
        <f t="shared" ref="Y143:Y144" si="1455">IFERROR(S143/Q143,)</f>
        <v>0</v>
      </c>
      <c r="Z143" s="28">
        <f t="shared" ref="Z143:Z144" si="1456">IFERROR(T143/Q143,)</f>
        <v>0</v>
      </c>
      <c r="AA143" s="8"/>
      <c r="AB143" s="154">
        <f>IF(OR($M143="",$M143=0),0,IF(AB$2&lt;10,VLOOKUP(TEXT($C143,"МММ"),'Расчет нагрузки'!$L$2:$Q$13,AB$2,0),$D143*AB$2))</f>
        <v>0</v>
      </c>
      <c r="AC143" s="154">
        <f>IF(OR($Q143="",$Q143=0),0,IF(AC$2&lt;10,VLOOKUP(TEXT($C143,"МММ"),'Расчет нагрузки'!$L$2:$Q$13,AC$2,0),$D143*AC$2))</f>
        <v>0</v>
      </c>
      <c r="AD143" s="8"/>
      <c r="AE143" s="69">
        <v>1</v>
      </c>
      <c r="AF143" s="69">
        <v>1</v>
      </c>
      <c r="AG143" s="8"/>
      <c r="AH143" s="13">
        <f t="shared" ref="AH143:AH144" si="1457">E143</f>
        <v>0</v>
      </c>
      <c r="AI143" s="13">
        <f t="shared" ref="AI143:AI144" si="1458">F143</f>
        <v>0</v>
      </c>
      <c r="AJ143" s="13">
        <f t="shared" ref="AJ143:AJ144" si="1459">G143</f>
        <v>0</v>
      </c>
      <c r="AK143" s="13">
        <f t="shared" ref="AK143:AK144" si="1460">H143</f>
        <v>0</v>
      </c>
      <c r="AL143" s="13">
        <f t="shared" ref="AL143:AL144" si="1461">I143</f>
        <v>0</v>
      </c>
      <c r="AM143" s="13">
        <f t="shared" ref="AM143:AM144" si="1462">J143</f>
        <v>0</v>
      </c>
      <c r="AN143" s="13">
        <f t="shared" ref="AN143:AN144" si="1463">K143</f>
        <v>0</v>
      </c>
      <c r="AO143" s="13">
        <f t="shared" ref="AO143:AO144" si="1464">L143</f>
        <v>0</v>
      </c>
      <c r="AP143" s="13">
        <f t="shared" ref="AP143:AP144" si="1465">E143</f>
        <v>0</v>
      </c>
      <c r="AQ143" s="13">
        <f t="shared" ref="AQ143:AQ144" si="1466">F143</f>
        <v>0</v>
      </c>
      <c r="AR143" s="13">
        <f t="shared" ref="AR143:AR144" si="1467">G143</f>
        <v>0</v>
      </c>
      <c r="AS143" s="13">
        <f t="shared" ref="AS143:AS144" si="1468">H143</f>
        <v>0</v>
      </c>
      <c r="AT143" s="13">
        <f t="shared" ref="AT143:AT144" si="1469">I143</f>
        <v>0</v>
      </c>
      <c r="AU143" s="13">
        <f t="shared" ref="AU143:AU144" si="1470">J143</f>
        <v>0</v>
      </c>
      <c r="AV143" s="13">
        <f t="shared" ref="AV143:AV144" si="1471">K143</f>
        <v>0</v>
      </c>
      <c r="AW143" s="13">
        <f t="shared" ref="AW143:AW144" si="1472">L143</f>
        <v>0</v>
      </c>
      <c r="AX143" s="4"/>
    </row>
    <row r="144" spans="1:50" outlineLevel="1">
      <c r="A144" s="8" t="str">
        <f>IF(C144=Форма!$B$7*1,"1 месяц",IF(C144&gt;Форма!$B$7,(LEFT(A143,SEARCH(" ",A143,1)-1)+1)&amp;" месяц",""))</f>
        <v/>
      </c>
      <c r="B144" s="32" t="str">
        <f>IF(SUM($E$6:$L144)=0,"-",IF(SUM($E144:$L144)&gt;0,IF(AND($C144&gt;=$B$1,$C144&lt;=$B$2)*1=1,$A$1,"факт"),"прогноз"))</f>
        <v>-</v>
      </c>
      <c r="C144" s="33">
        <v>45474</v>
      </c>
      <c r="D144" s="34">
        <f>VLOOKUP($C144,'F1'!$A:$B,2,0)</f>
        <v>23</v>
      </c>
      <c r="E144" s="14"/>
      <c r="F144" s="14"/>
      <c r="G144" s="14"/>
      <c r="H144" s="14"/>
      <c r="I144" s="14"/>
      <c r="J144" s="14"/>
      <c r="K144" s="14"/>
      <c r="L144" s="14"/>
      <c r="M144" s="187">
        <f t="shared" si="1443"/>
        <v>0</v>
      </c>
      <c r="N144" s="15">
        <f t="shared" si="1444"/>
        <v>0</v>
      </c>
      <c r="O144" s="15">
        <f t="shared" si="1445"/>
        <v>0</v>
      </c>
      <c r="P144" s="15">
        <f t="shared" si="1446"/>
        <v>0</v>
      </c>
      <c r="Q144" s="187">
        <f t="shared" si="1447"/>
        <v>0</v>
      </c>
      <c r="R144" s="15">
        <f t="shared" si="1448"/>
        <v>0</v>
      </c>
      <c r="S144" s="15">
        <f t="shared" si="1449"/>
        <v>0</v>
      </c>
      <c r="T144" s="15">
        <f t="shared" si="1450"/>
        <v>0</v>
      </c>
      <c r="U144" s="9">
        <f t="shared" si="1451"/>
        <v>0</v>
      </c>
      <c r="V144" s="9">
        <f t="shared" si="1452"/>
        <v>0</v>
      </c>
      <c r="W144" s="28">
        <f t="shared" si="1453"/>
        <v>0</v>
      </c>
      <c r="X144" s="9">
        <f t="shared" si="1454"/>
        <v>0</v>
      </c>
      <c r="Y144" s="9">
        <f t="shared" si="1455"/>
        <v>0</v>
      </c>
      <c r="Z144" s="28">
        <f t="shared" si="1456"/>
        <v>0</v>
      </c>
      <c r="AA144" s="8"/>
      <c r="AB144" s="154">
        <f>IF(OR($M144="",$M144=0),0,IF(AB$2&lt;10,VLOOKUP(TEXT($C144,"МММ"),'Расчет нагрузки'!$L$2:$Q$13,AB$2,0),$D144*AB$2))</f>
        <v>0</v>
      </c>
      <c r="AC144" s="154">
        <f>IF(OR($Q144="",$Q144=0),0,IF(AC$2&lt;10,VLOOKUP(TEXT($C144,"МММ"),'Расчет нагрузки'!$L$2:$Q$13,AC$2,0),$D144*AC$2))</f>
        <v>0</v>
      </c>
      <c r="AD144" s="8"/>
      <c r="AE144" s="69">
        <v>1</v>
      </c>
      <c r="AF144" s="69">
        <v>1</v>
      </c>
      <c r="AG144" s="8"/>
      <c r="AH144" s="13">
        <f t="shared" si="1457"/>
        <v>0</v>
      </c>
      <c r="AI144" s="13">
        <f t="shared" si="1458"/>
        <v>0</v>
      </c>
      <c r="AJ144" s="13">
        <f t="shared" si="1459"/>
        <v>0</v>
      </c>
      <c r="AK144" s="13">
        <f t="shared" si="1460"/>
        <v>0</v>
      </c>
      <c r="AL144" s="13">
        <f t="shared" si="1461"/>
        <v>0</v>
      </c>
      <c r="AM144" s="13">
        <f t="shared" si="1462"/>
        <v>0</v>
      </c>
      <c r="AN144" s="13">
        <f t="shared" si="1463"/>
        <v>0</v>
      </c>
      <c r="AO144" s="13">
        <f t="shared" si="1464"/>
        <v>0</v>
      </c>
      <c r="AP144" s="13">
        <f t="shared" si="1465"/>
        <v>0</v>
      </c>
      <c r="AQ144" s="13">
        <f t="shared" si="1466"/>
        <v>0</v>
      </c>
      <c r="AR144" s="13">
        <f t="shared" si="1467"/>
        <v>0</v>
      </c>
      <c r="AS144" s="13">
        <f t="shared" si="1468"/>
        <v>0</v>
      </c>
      <c r="AT144" s="13">
        <f t="shared" si="1469"/>
        <v>0</v>
      </c>
      <c r="AU144" s="13">
        <f t="shared" si="1470"/>
        <v>0</v>
      </c>
      <c r="AV144" s="13">
        <f t="shared" si="1471"/>
        <v>0</v>
      </c>
      <c r="AW144" s="13">
        <f t="shared" si="1472"/>
        <v>0</v>
      </c>
      <c r="AX144" s="4"/>
    </row>
    <row r="145" spans="1:50" outlineLevel="1">
      <c r="A145" s="8" t="str">
        <f>IF(C145=Форма!$B$7*1,"1 месяц",IF(C145&gt;Форма!$B$7,(LEFT(A144,SEARCH(" ",A144,1)-1)+1)&amp;" месяц",""))</f>
        <v/>
      </c>
      <c r="B145" s="32" t="str">
        <f>IF(SUM($E$6:$L145)=0,"-",IF(SUM($E145:$L145)&gt;0,IF(AND($C145&gt;=$B$1,$C145&lt;=$B$2)*1=1,$A$1,"факт"),"прогноз"))</f>
        <v>-</v>
      </c>
      <c r="C145" s="33">
        <v>45505</v>
      </c>
      <c r="D145" s="34">
        <f>VLOOKUP($C145,'F1'!$A:$B,2,0)</f>
        <v>22</v>
      </c>
      <c r="E145" s="60"/>
      <c r="F145" s="60"/>
      <c r="G145" s="59"/>
      <c r="H145" s="59"/>
      <c r="I145" s="60"/>
      <c r="J145" s="60"/>
      <c r="K145" s="59"/>
      <c r="L145" s="59"/>
      <c r="M145" s="187">
        <f t="shared" si="1233"/>
        <v>0</v>
      </c>
      <c r="N145" s="15">
        <f t="shared" si="1234"/>
        <v>0</v>
      </c>
      <c r="O145" s="15">
        <f t="shared" si="1235"/>
        <v>0</v>
      </c>
      <c r="P145" s="15">
        <f t="shared" si="1236"/>
        <v>0</v>
      </c>
      <c r="Q145" s="187">
        <f t="shared" si="1237"/>
        <v>0</v>
      </c>
      <c r="R145" s="15">
        <f t="shared" si="1238"/>
        <v>0</v>
      </c>
      <c r="S145" s="15">
        <f t="shared" si="1239"/>
        <v>0</v>
      </c>
      <c r="T145" s="15">
        <f t="shared" si="1240"/>
        <v>0</v>
      </c>
      <c r="U145" s="9">
        <f t="shared" si="1241"/>
        <v>0</v>
      </c>
      <c r="V145" s="9">
        <f t="shared" si="1242"/>
        <v>0</v>
      </c>
      <c r="W145" s="28">
        <f t="shared" si="1243"/>
        <v>0</v>
      </c>
      <c r="X145" s="9">
        <f t="shared" si="1244"/>
        <v>0</v>
      </c>
      <c r="Y145" s="9">
        <f t="shared" si="1245"/>
        <v>0</v>
      </c>
      <c r="Z145" s="28">
        <f t="shared" si="1246"/>
        <v>0</v>
      </c>
      <c r="AA145" s="8"/>
      <c r="AB145" s="154">
        <f>IF(OR($M145="",$M145=0),0,IF(AB$2&lt;10,VLOOKUP(TEXT($C145,"МММ"),'Расчет нагрузки'!$L$2:$Q$13,AB$2,0),$D145*AB$2))</f>
        <v>0</v>
      </c>
      <c r="AC145" s="154">
        <f>IF(OR($Q145="",$Q145=0),0,IF(AC$2&lt;10,VLOOKUP(TEXT($C145,"МММ"),'Расчет нагрузки'!$L$2:$Q$13,AC$2,0),$D145*AC$2))</f>
        <v>0</v>
      </c>
      <c r="AD145" s="8"/>
      <c r="AE145" s="69">
        <v>1</v>
      </c>
      <c r="AF145" s="69">
        <v>1</v>
      </c>
      <c r="AG145" s="8"/>
      <c r="AH145" s="17">
        <f t="shared" ref="AH143:AH149" si="1473">M145*$D145*AE145</f>
        <v>0</v>
      </c>
      <c r="AI145" s="17">
        <f t="shared" ref="AI143:AI148" si="1474">IF(AI$2*AH145&lt;0,0,AI$2*AH145)</f>
        <v>0</v>
      </c>
      <c r="AJ145" s="17">
        <f t="shared" ref="AJ143:AJ148" si="1475">AJ$2*AH145</f>
        <v>0</v>
      </c>
      <c r="AK145" s="17">
        <f t="shared" ref="AK143:AK148" si="1476">AK$2*AH145</f>
        <v>0</v>
      </c>
      <c r="AL145" s="17">
        <f t="shared" ref="AL143:AL149" si="1477">Q145*$D145*AF145</f>
        <v>0</v>
      </c>
      <c r="AM145" s="17">
        <f t="shared" ref="AM143:AM148" si="1478">IF(AM$2*AL145&lt;0,0,AM$2*AL145)</f>
        <v>0</v>
      </c>
      <c r="AN145" s="17">
        <f t="shared" ref="AN143:AN148" si="1479">AN$2*AL145</f>
        <v>0</v>
      </c>
      <c r="AO145" s="17">
        <f t="shared" ref="AO143:AO148" si="1480">AO$2*AL145</f>
        <v>0</v>
      </c>
      <c r="AP145" s="18">
        <f t="shared" ref="AP143:AP148" si="1481">MIN(AH145,AB145*AE145)</f>
        <v>0</v>
      </c>
      <c r="AQ145" s="18">
        <f t="shared" ref="AQ143:AQ148" si="1482">IF(AQ$2*AP145&lt;0,0,AQ$2*AP145)</f>
        <v>0</v>
      </c>
      <c r="AR145" s="18">
        <f t="shared" ref="AR143:AR148" si="1483">AR$2*AP145</f>
        <v>0</v>
      </c>
      <c r="AS145" s="18">
        <f t="shared" ref="AS143:AS148" si="1484">AS$2*AP145</f>
        <v>0</v>
      </c>
      <c r="AT145" s="18">
        <f t="shared" ref="AT143:AT148" si="1485">MIN(AL145,AC145*AF145)</f>
        <v>0</v>
      </c>
      <c r="AU145" s="18">
        <f t="shared" ref="AU143:AU148" si="1486">IF(AU$2*AT145&lt;0,0,AU$2*AT145)</f>
        <v>0</v>
      </c>
      <c r="AV145" s="18">
        <f t="shared" ref="AV143:AV148" si="1487">AV$2*AT145</f>
        <v>0</v>
      </c>
      <c r="AW145" s="18">
        <f t="shared" ref="AW143:AW148" si="1488">AW$2*AT145</f>
        <v>0</v>
      </c>
      <c r="AX145" s="4"/>
    </row>
    <row r="146" spans="1:50" outlineLevel="1">
      <c r="A146" s="8" t="str">
        <f>IF(C146=Форма!$B$7*1,"1 месяц",IF(C146&gt;Форма!$B$7,(LEFT(A145,SEARCH(" ",A145,1)-1)+1)&amp;" месяц",""))</f>
        <v/>
      </c>
      <c r="B146" s="32" t="str">
        <f>IF(SUM($E$6:$L146)=0,"-",IF(SUM($E146:$L146)&gt;0,IF(AND($C146&gt;=$B$1,$C146&lt;=$B$2)*1=1,$A$1,"факт"),"прогноз"))</f>
        <v>-</v>
      </c>
      <c r="C146" s="33">
        <v>45536</v>
      </c>
      <c r="D146" s="34">
        <f>VLOOKUP($C146,'F1'!$A:$B,2,0)</f>
        <v>21</v>
      </c>
      <c r="E146" s="60"/>
      <c r="F146" s="60"/>
      <c r="G146" s="59"/>
      <c r="H146" s="59"/>
      <c r="I146" s="60"/>
      <c r="J146" s="60"/>
      <c r="K146" s="59"/>
      <c r="L146" s="59"/>
      <c r="M146" s="187">
        <f t="shared" si="1233"/>
        <v>0</v>
      </c>
      <c r="N146" s="15">
        <f t="shared" si="1234"/>
        <v>0</v>
      </c>
      <c r="O146" s="15">
        <f t="shared" si="1235"/>
        <v>0</v>
      </c>
      <c r="P146" s="15">
        <f t="shared" si="1236"/>
        <v>0</v>
      </c>
      <c r="Q146" s="187">
        <f t="shared" si="1237"/>
        <v>0</v>
      </c>
      <c r="R146" s="15">
        <f t="shared" si="1238"/>
        <v>0</v>
      </c>
      <c r="S146" s="15">
        <f t="shared" si="1239"/>
        <v>0</v>
      </c>
      <c r="T146" s="15">
        <f t="shared" si="1240"/>
        <v>0</v>
      </c>
      <c r="U146" s="9">
        <f t="shared" si="1241"/>
        <v>0</v>
      </c>
      <c r="V146" s="9">
        <f t="shared" si="1242"/>
        <v>0</v>
      </c>
      <c r="W146" s="28">
        <f t="shared" si="1243"/>
        <v>0</v>
      </c>
      <c r="X146" s="9">
        <f t="shared" si="1244"/>
        <v>0</v>
      </c>
      <c r="Y146" s="9">
        <f t="shared" si="1245"/>
        <v>0</v>
      </c>
      <c r="Z146" s="28">
        <f t="shared" si="1246"/>
        <v>0</v>
      </c>
      <c r="AA146" s="8"/>
      <c r="AB146" s="154">
        <f>IF(OR($M146="",$M146=0),0,IF(AB$2&lt;10,VLOOKUP(TEXT($C146,"МММ"),'Расчет нагрузки'!$L$2:$Q$13,AB$2,0),$D146*AB$2))</f>
        <v>0</v>
      </c>
      <c r="AC146" s="154">
        <f>IF(OR($Q146="",$Q146=0),0,IF(AC$2&lt;10,VLOOKUP(TEXT($C146,"МММ"),'Расчет нагрузки'!$L$2:$Q$13,AC$2,0),$D146*AC$2))</f>
        <v>0</v>
      </c>
      <c r="AD146" s="8"/>
      <c r="AE146" s="69">
        <v>1</v>
      </c>
      <c r="AF146" s="69">
        <v>1</v>
      </c>
      <c r="AG146" s="8"/>
      <c r="AH146" s="17">
        <f t="shared" si="1473"/>
        <v>0</v>
      </c>
      <c r="AI146" s="17">
        <f t="shared" si="1474"/>
        <v>0</v>
      </c>
      <c r="AJ146" s="17">
        <f t="shared" si="1475"/>
        <v>0</v>
      </c>
      <c r="AK146" s="17">
        <f t="shared" si="1476"/>
        <v>0</v>
      </c>
      <c r="AL146" s="17">
        <f t="shared" si="1477"/>
        <v>0</v>
      </c>
      <c r="AM146" s="17">
        <f t="shared" si="1478"/>
        <v>0</v>
      </c>
      <c r="AN146" s="17">
        <f t="shared" si="1479"/>
        <v>0</v>
      </c>
      <c r="AO146" s="17">
        <f t="shared" si="1480"/>
        <v>0</v>
      </c>
      <c r="AP146" s="18">
        <f t="shared" si="1481"/>
        <v>0</v>
      </c>
      <c r="AQ146" s="18">
        <f t="shared" si="1482"/>
        <v>0</v>
      </c>
      <c r="AR146" s="18">
        <f t="shared" si="1483"/>
        <v>0</v>
      </c>
      <c r="AS146" s="18">
        <f t="shared" si="1484"/>
        <v>0</v>
      </c>
      <c r="AT146" s="18">
        <f t="shared" si="1485"/>
        <v>0</v>
      </c>
      <c r="AU146" s="18">
        <f t="shared" si="1486"/>
        <v>0</v>
      </c>
      <c r="AV146" s="18">
        <f t="shared" si="1487"/>
        <v>0</v>
      </c>
      <c r="AW146" s="18">
        <f t="shared" si="1488"/>
        <v>0</v>
      </c>
      <c r="AX146" s="4"/>
    </row>
    <row r="147" spans="1:50" outlineLevel="1">
      <c r="A147" s="8" t="str">
        <f>IF(C147=Форма!$B$7*1,"1 месяц",IF(C147&gt;Форма!$B$7,(LEFT(A146,SEARCH(" ",A146,1)-1)+1)&amp;" месяц",""))</f>
        <v/>
      </c>
      <c r="B147" s="32" t="str">
        <f>IF(SUM($E$6:$L147)=0,"-",IF(SUM($E147:$L147)&gt;0,IF(AND($C147&gt;=$B$1,$C147&lt;=$B$2)*1=1,$A$1,"факт"),"прогноз"))</f>
        <v>-</v>
      </c>
      <c r="C147" s="33">
        <v>45566</v>
      </c>
      <c r="D147" s="34">
        <f>VLOOKUP($C147,'F1'!$A:$B,2,0)</f>
        <v>23</v>
      </c>
      <c r="E147" s="60"/>
      <c r="F147" s="60"/>
      <c r="G147" s="59"/>
      <c r="H147" s="59"/>
      <c r="I147" s="60"/>
      <c r="J147" s="60"/>
      <c r="K147" s="59"/>
      <c r="L147" s="59"/>
      <c r="M147" s="187">
        <f t="shared" si="1233"/>
        <v>0</v>
      </c>
      <c r="N147" s="15">
        <f t="shared" si="1234"/>
        <v>0</v>
      </c>
      <c r="O147" s="15">
        <f t="shared" si="1235"/>
        <v>0</v>
      </c>
      <c r="P147" s="15">
        <f t="shared" si="1236"/>
        <v>0</v>
      </c>
      <c r="Q147" s="187">
        <f t="shared" si="1237"/>
        <v>0</v>
      </c>
      <c r="R147" s="15">
        <f t="shared" si="1238"/>
        <v>0</v>
      </c>
      <c r="S147" s="15">
        <f t="shared" si="1239"/>
        <v>0</v>
      </c>
      <c r="T147" s="15">
        <f t="shared" si="1240"/>
        <v>0</v>
      </c>
      <c r="U147" s="9">
        <f t="shared" si="1241"/>
        <v>0</v>
      </c>
      <c r="V147" s="9">
        <f t="shared" si="1242"/>
        <v>0</v>
      </c>
      <c r="W147" s="28">
        <f t="shared" si="1243"/>
        <v>0</v>
      </c>
      <c r="X147" s="9">
        <f t="shared" si="1244"/>
        <v>0</v>
      </c>
      <c r="Y147" s="9">
        <f t="shared" si="1245"/>
        <v>0</v>
      </c>
      <c r="Z147" s="28">
        <f t="shared" si="1246"/>
        <v>0</v>
      </c>
      <c r="AA147" s="8"/>
      <c r="AB147" s="154">
        <f>IF(OR($M147="",$M147=0),0,IF(AB$2&lt;10,VLOOKUP(TEXT($C147,"МММ"),'Расчет нагрузки'!$L$2:$Q$13,AB$2,0),$D147*AB$2))</f>
        <v>0</v>
      </c>
      <c r="AC147" s="154">
        <f>IF(OR($Q147="",$Q147=0),0,IF(AC$2&lt;10,VLOOKUP(TEXT($C147,"МММ"),'Расчет нагрузки'!$L$2:$Q$13,AC$2,0),$D147*AC$2))</f>
        <v>0</v>
      </c>
      <c r="AD147" s="8"/>
      <c r="AE147" s="69">
        <v>1</v>
      </c>
      <c r="AF147" s="69">
        <v>1</v>
      </c>
      <c r="AG147" s="8"/>
      <c r="AH147" s="17">
        <f t="shared" si="1473"/>
        <v>0</v>
      </c>
      <c r="AI147" s="17">
        <f t="shared" si="1474"/>
        <v>0</v>
      </c>
      <c r="AJ147" s="17">
        <f t="shared" si="1475"/>
        <v>0</v>
      </c>
      <c r="AK147" s="17">
        <f t="shared" si="1476"/>
        <v>0</v>
      </c>
      <c r="AL147" s="17">
        <f t="shared" si="1477"/>
        <v>0</v>
      </c>
      <c r="AM147" s="17">
        <f t="shared" si="1478"/>
        <v>0</v>
      </c>
      <c r="AN147" s="17">
        <f t="shared" si="1479"/>
        <v>0</v>
      </c>
      <c r="AO147" s="17">
        <f t="shared" si="1480"/>
        <v>0</v>
      </c>
      <c r="AP147" s="18">
        <f t="shared" si="1481"/>
        <v>0</v>
      </c>
      <c r="AQ147" s="18">
        <f t="shared" si="1482"/>
        <v>0</v>
      </c>
      <c r="AR147" s="18">
        <f t="shared" si="1483"/>
        <v>0</v>
      </c>
      <c r="AS147" s="18">
        <f t="shared" si="1484"/>
        <v>0</v>
      </c>
      <c r="AT147" s="18">
        <f t="shared" si="1485"/>
        <v>0</v>
      </c>
      <c r="AU147" s="18">
        <f t="shared" si="1486"/>
        <v>0</v>
      </c>
      <c r="AV147" s="18">
        <f t="shared" si="1487"/>
        <v>0</v>
      </c>
      <c r="AW147" s="18">
        <f t="shared" si="1488"/>
        <v>0</v>
      </c>
      <c r="AX147" s="4"/>
    </row>
    <row r="148" spans="1:50" outlineLevel="1">
      <c r="A148" s="8" t="str">
        <f>IF(C148=Форма!$B$7*1,"1 месяц",IF(C148&gt;Форма!$B$7,(LEFT(A147,SEARCH(" ",A147,1)-1)+1)&amp;" месяц",""))</f>
        <v/>
      </c>
      <c r="B148" s="32" t="str">
        <f>IF(SUM($E$6:$L148)=0,"-",IF(SUM($E148:$L148)&gt;0,IF(AND($C148&gt;=$B$1,$C148&lt;=$B$2)*1=1,$A$1,"факт"),"прогноз"))</f>
        <v>-</v>
      </c>
      <c r="C148" s="33">
        <v>45597</v>
      </c>
      <c r="D148" s="34">
        <f>VLOOKUP($C148,'F1'!$A:$B,2,0)</f>
        <v>21</v>
      </c>
      <c r="E148" s="60"/>
      <c r="F148" s="60"/>
      <c r="G148" s="59"/>
      <c r="H148" s="59"/>
      <c r="I148" s="60"/>
      <c r="J148" s="60"/>
      <c r="K148" s="59"/>
      <c r="L148" s="59"/>
      <c r="M148" s="187">
        <f t="shared" si="1233"/>
        <v>0</v>
      </c>
      <c r="N148" s="15">
        <f t="shared" si="1234"/>
        <v>0</v>
      </c>
      <c r="O148" s="15">
        <f t="shared" si="1235"/>
        <v>0</v>
      </c>
      <c r="P148" s="15">
        <f t="shared" si="1236"/>
        <v>0</v>
      </c>
      <c r="Q148" s="187">
        <f t="shared" si="1237"/>
        <v>0</v>
      </c>
      <c r="R148" s="15">
        <f t="shared" si="1238"/>
        <v>0</v>
      </c>
      <c r="S148" s="15">
        <f t="shared" si="1239"/>
        <v>0</v>
      </c>
      <c r="T148" s="15">
        <f t="shared" si="1240"/>
        <v>0</v>
      </c>
      <c r="U148" s="9">
        <f t="shared" si="1241"/>
        <v>0</v>
      </c>
      <c r="V148" s="9">
        <f t="shared" si="1242"/>
        <v>0</v>
      </c>
      <c r="W148" s="28">
        <f t="shared" si="1243"/>
        <v>0</v>
      </c>
      <c r="X148" s="9">
        <f t="shared" si="1244"/>
        <v>0</v>
      </c>
      <c r="Y148" s="9">
        <f t="shared" si="1245"/>
        <v>0</v>
      </c>
      <c r="Z148" s="28">
        <f t="shared" si="1246"/>
        <v>0</v>
      </c>
      <c r="AA148" s="8"/>
      <c r="AB148" s="154">
        <f>IF(OR($M148="",$M148=0),0,IF(AB$2&lt;10,VLOOKUP(TEXT($C148,"МММ"),'Расчет нагрузки'!$L$2:$Q$13,AB$2,0),$D148*AB$2))</f>
        <v>0</v>
      </c>
      <c r="AC148" s="154">
        <f>IF(OR($Q148="",$Q148=0),0,IF(AC$2&lt;10,VLOOKUP(TEXT($C148,"МММ"),'Расчет нагрузки'!$L$2:$Q$13,AC$2,0),$D148*AC$2))</f>
        <v>0</v>
      </c>
      <c r="AD148" s="8"/>
      <c r="AE148" s="69">
        <v>1</v>
      </c>
      <c r="AF148" s="69">
        <v>1</v>
      </c>
      <c r="AG148" s="8"/>
      <c r="AH148" s="17">
        <f t="shared" si="1473"/>
        <v>0</v>
      </c>
      <c r="AI148" s="17">
        <f t="shared" si="1474"/>
        <v>0</v>
      </c>
      <c r="AJ148" s="17">
        <f t="shared" si="1475"/>
        <v>0</v>
      </c>
      <c r="AK148" s="17">
        <f t="shared" si="1476"/>
        <v>0</v>
      </c>
      <c r="AL148" s="17">
        <f t="shared" si="1477"/>
        <v>0</v>
      </c>
      <c r="AM148" s="17">
        <f t="shared" si="1478"/>
        <v>0</v>
      </c>
      <c r="AN148" s="17">
        <f t="shared" si="1479"/>
        <v>0</v>
      </c>
      <c r="AO148" s="17">
        <f t="shared" si="1480"/>
        <v>0</v>
      </c>
      <c r="AP148" s="18">
        <f t="shared" si="1481"/>
        <v>0</v>
      </c>
      <c r="AQ148" s="18">
        <f t="shared" si="1482"/>
        <v>0</v>
      </c>
      <c r="AR148" s="18">
        <f t="shared" si="1483"/>
        <v>0</v>
      </c>
      <c r="AS148" s="18">
        <f t="shared" si="1484"/>
        <v>0</v>
      </c>
      <c r="AT148" s="18">
        <f t="shared" si="1485"/>
        <v>0</v>
      </c>
      <c r="AU148" s="18">
        <f t="shared" si="1486"/>
        <v>0</v>
      </c>
      <c r="AV148" s="18">
        <f t="shared" si="1487"/>
        <v>0</v>
      </c>
      <c r="AW148" s="18">
        <f t="shared" si="1488"/>
        <v>0</v>
      </c>
      <c r="AX148" s="4"/>
    </row>
    <row r="149" spans="1:50" outlineLevel="1">
      <c r="A149" s="8" t="str">
        <f>IF(C149=Форма!$B$7*1,"1 месяц",IF(C149&gt;Форма!$B$7,(LEFT(A148,SEARCH(" ",A148,1)-1)+1)&amp;" месяц",""))</f>
        <v/>
      </c>
      <c r="B149" s="32" t="str">
        <f>IF(SUM($E$6:$L149)=0,"-",IF(SUM($E149:$L149)&gt;0,IF(AND($C149&gt;=$B$1,$C149&lt;=$B$2)*1=1,$A$1,"факт"),"прогноз"))</f>
        <v>-</v>
      </c>
      <c r="C149" s="33">
        <v>45627</v>
      </c>
      <c r="D149" s="34">
        <f>VLOOKUP($C149,'F1'!$A:$B,2,0)</f>
        <v>21</v>
      </c>
      <c r="E149" s="60"/>
      <c r="F149" s="60"/>
      <c r="G149" s="59"/>
      <c r="H149" s="59"/>
      <c r="I149" s="60"/>
      <c r="J149" s="60"/>
      <c r="K149" s="59"/>
      <c r="L149" s="59"/>
      <c r="M149" s="187">
        <f t="shared" ref="M149" si="1489">E149/$D149</f>
        <v>0</v>
      </c>
      <c r="N149" s="15">
        <f t="shared" ref="N149" si="1490">F149/$D149</f>
        <v>0</v>
      </c>
      <c r="O149" s="15">
        <f t="shared" ref="O149" si="1491">G149/$D149</f>
        <v>0</v>
      </c>
      <c r="P149" s="15">
        <f t="shared" ref="P149" si="1492">H149/$D149</f>
        <v>0</v>
      </c>
      <c r="Q149" s="187">
        <f t="shared" ref="Q149" si="1493">I149/$D149</f>
        <v>0</v>
      </c>
      <c r="R149" s="15">
        <f t="shared" ref="R149" si="1494">J149/$D149</f>
        <v>0</v>
      </c>
      <c r="S149" s="15">
        <f t="shared" ref="S149" si="1495">K149/$D149</f>
        <v>0</v>
      </c>
      <c r="T149" s="15">
        <f t="shared" ref="T149" si="1496">L149/$D149</f>
        <v>0</v>
      </c>
      <c r="U149" s="9">
        <f t="shared" ref="U149" si="1497">IFERROR(N149/M149,)</f>
        <v>0</v>
      </c>
      <c r="V149" s="9">
        <f t="shared" ref="V149" si="1498">IFERROR(O149/M149,)</f>
        <v>0</v>
      </c>
      <c r="W149" s="28">
        <f t="shared" ref="W149" si="1499">IFERROR(P149/M149,)</f>
        <v>0</v>
      </c>
      <c r="X149" s="9">
        <f t="shared" ref="X149" si="1500">IFERROR(R149/Q149,)</f>
        <v>0</v>
      </c>
      <c r="Y149" s="9">
        <f t="shared" ref="Y149" si="1501">IFERROR(S149/Q149,)</f>
        <v>0</v>
      </c>
      <c r="Z149" s="28">
        <f t="shared" ref="Z149" si="1502">IFERROR(T149/Q149,)</f>
        <v>0</v>
      </c>
      <c r="AA149" s="8"/>
      <c r="AB149" s="154">
        <f>IF(OR($M149="",$M149=0),0,IF(AB$2&lt;10,VLOOKUP(TEXT($C149,"МММ"),'Расчет нагрузки'!$L$2:$Q$13,AB$2,0),$D149*AB$2))</f>
        <v>0</v>
      </c>
      <c r="AC149" s="154">
        <f>IF(OR($Q149="",$Q149=0),0,IF(AC$2&lt;10,VLOOKUP(TEXT($C149,"МММ"),'Расчет нагрузки'!$L$2:$Q$13,AC$2,0),$D149*AC$2))</f>
        <v>0</v>
      </c>
      <c r="AD149" s="8"/>
      <c r="AE149" s="69">
        <v>1</v>
      </c>
      <c r="AF149" s="69">
        <v>1</v>
      </c>
      <c r="AG149" s="8"/>
      <c r="AH149" s="17">
        <f t="shared" si="1473"/>
        <v>0</v>
      </c>
      <c r="AI149" s="17">
        <f t="shared" ref="AI149" si="1503">IF(AI$2*AH149&lt;0,0,AI$2*AH149)</f>
        <v>0</v>
      </c>
      <c r="AJ149" s="17">
        <f t="shared" ref="AJ149" si="1504">AJ$2*AH149</f>
        <v>0</v>
      </c>
      <c r="AK149" s="17">
        <f t="shared" ref="AK149" si="1505">AK$2*AH149</f>
        <v>0</v>
      </c>
      <c r="AL149" s="17">
        <f t="shared" si="1477"/>
        <v>0</v>
      </c>
      <c r="AM149" s="17">
        <f t="shared" ref="AM149" si="1506">IF(AM$2*AL149&lt;0,0,AM$2*AL149)</f>
        <v>0</v>
      </c>
      <c r="AN149" s="17">
        <f t="shared" ref="AN149" si="1507">AN$2*AL149</f>
        <v>0</v>
      </c>
      <c r="AO149" s="17">
        <f t="shared" ref="AO149" si="1508">AO$2*AL149</f>
        <v>0</v>
      </c>
      <c r="AP149" s="18">
        <f t="shared" ref="AP149" si="1509">MIN(AH149,AB149*AE149)</f>
        <v>0</v>
      </c>
      <c r="AQ149" s="18">
        <f>IF(AQ$2*AP149&lt;0,0,AQ$2*AP149)</f>
        <v>0</v>
      </c>
      <c r="AR149" s="18">
        <f t="shared" ref="AR149" si="1510">AR$2*AP149</f>
        <v>0</v>
      </c>
      <c r="AS149" s="18">
        <f t="shared" ref="AS149" si="1511">AS$2*AP149</f>
        <v>0</v>
      </c>
      <c r="AT149" s="18">
        <f t="shared" ref="AT149" si="1512">MIN(AL149,AC149*AF149)</f>
        <v>0</v>
      </c>
      <c r="AU149" s="18">
        <f>IF(AU$2*AT149&lt;0,0,AU$2*AT149)</f>
        <v>0</v>
      </c>
      <c r="AV149" s="18">
        <f t="shared" ref="AV149" si="1513">AV$2*AT149</f>
        <v>0</v>
      </c>
      <c r="AW149" s="18">
        <f t="shared" ref="AW149" si="1514">AW$2*AT149</f>
        <v>0</v>
      </c>
      <c r="AX149" s="4"/>
    </row>
    <row r="150" spans="1:50" outlineLevel="1">
      <c r="A150" s="8" t="str">
        <f>IF(C150=Форма!$B$7*1,"1 месяц",IF(C150&gt;Форма!$B$7,(LEFT(A149,SEARCH(" ",A149,1)-1)+1)&amp;" месяц",""))</f>
        <v/>
      </c>
      <c r="B150" s="32" t="str">
        <f>IF(SUM($E$6:$L150)=0,"-",IF(SUM($E150:$L150)&gt;0,IF(AND($C150&gt;=$B$1,$C150&lt;=$B$2)*1=1,$A$1,"факт"),"прогноз"))</f>
        <v>-</v>
      </c>
      <c r="C150" s="33">
        <v>45658</v>
      </c>
      <c r="D150" s="34">
        <f>VLOOKUP($C150,'F1'!$A:$B,2,0)</f>
        <v>17</v>
      </c>
      <c r="E150" s="60"/>
      <c r="F150" s="60"/>
      <c r="G150" s="59"/>
      <c r="H150" s="59"/>
      <c r="I150" s="60"/>
      <c r="J150" s="60"/>
      <c r="K150" s="59"/>
      <c r="L150" s="59"/>
      <c r="M150" s="187">
        <f t="shared" ref="M150:M213" si="1515">E150/$D150</f>
        <v>0</v>
      </c>
      <c r="N150" s="15">
        <f t="shared" ref="N150:N213" si="1516">F150/$D150</f>
        <v>0</v>
      </c>
      <c r="O150" s="15">
        <f t="shared" ref="O150:O213" si="1517">G150/$D150</f>
        <v>0</v>
      </c>
      <c r="P150" s="15">
        <f t="shared" ref="P150:P213" si="1518">H150/$D150</f>
        <v>0</v>
      </c>
      <c r="Q150" s="187">
        <f t="shared" ref="Q150:Q213" si="1519">I150/$D150</f>
        <v>0</v>
      </c>
      <c r="R150" s="15">
        <f t="shared" ref="R150:R213" si="1520">J150/$D150</f>
        <v>0</v>
      </c>
      <c r="S150" s="15">
        <f t="shared" ref="S150:S213" si="1521">K150/$D150</f>
        <v>0</v>
      </c>
      <c r="T150" s="15">
        <f t="shared" ref="T150:T213" si="1522">L150/$D150</f>
        <v>0</v>
      </c>
      <c r="U150" s="9">
        <f t="shared" ref="U150:U213" si="1523">IFERROR(N150/M150,)</f>
        <v>0</v>
      </c>
      <c r="V150" s="9">
        <f t="shared" ref="V150:V213" si="1524">IFERROR(O150/M150,)</f>
        <v>0</v>
      </c>
      <c r="W150" s="28">
        <f t="shared" ref="W150:W213" si="1525">IFERROR(P150/M150,)</f>
        <v>0</v>
      </c>
      <c r="X150" s="9">
        <f t="shared" ref="X150:X213" si="1526">IFERROR(R150/Q150,)</f>
        <v>0</v>
      </c>
      <c r="Y150" s="9">
        <f t="shared" ref="Y150:Y213" si="1527">IFERROR(S150/Q150,)</f>
        <v>0</v>
      </c>
      <c r="Z150" s="28">
        <f t="shared" ref="Z150:Z213" si="1528">IFERROR(T150/Q150,)</f>
        <v>0</v>
      </c>
      <c r="AA150" s="8"/>
      <c r="AB150" s="154">
        <f>IF(OR($M150="",$M150=0),0,IF(AB$2&lt;10,VLOOKUP(TEXT($C150,"МММ"),'Расчет нагрузки'!$L$2:$Q$13,AB$2,0),$D150*AB$2))</f>
        <v>0</v>
      </c>
      <c r="AC150" s="154">
        <f>IF(OR($Q150="",$Q150=0),0,IF(AC$2&lt;10,VLOOKUP(TEXT($C150,"МММ"),'Расчет нагрузки'!$L$2:$Q$13,AC$2,0),$D150*AC$2))</f>
        <v>0</v>
      </c>
      <c r="AD150" s="8"/>
      <c r="AE150" s="69">
        <v>1</v>
      </c>
      <c r="AF150" s="69">
        <v>1</v>
      </c>
      <c r="AG150" s="8"/>
      <c r="AH150" s="17">
        <f t="shared" ref="AH150:AH161" si="1529">M150*$D150*AE150</f>
        <v>0</v>
      </c>
      <c r="AI150" s="17">
        <f t="shared" ref="AI150:AI161" si="1530">IF(AI$2*AH150&lt;0,0,AI$2*AH150)</f>
        <v>0</v>
      </c>
      <c r="AJ150" s="17">
        <f t="shared" ref="AJ150:AJ161" si="1531">AJ$2*AH150</f>
        <v>0</v>
      </c>
      <c r="AK150" s="17">
        <f t="shared" ref="AK150:AK161" si="1532">AK$2*AH150</f>
        <v>0</v>
      </c>
      <c r="AL150" s="17">
        <f t="shared" ref="AL150:AL161" si="1533">Q150*$D150*AF150</f>
        <v>0</v>
      </c>
      <c r="AM150" s="17">
        <f t="shared" ref="AM150:AM161" si="1534">IF(AM$2*AL150&lt;0,0,AM$2*AL150)</f>
        <v>0</v>
      </c>
      <c r="AN150" s="17">
        <f t="shared" ref="AN150:AN161" si="1535">AN$2*AL150</f>
        <v>0</v>
      </c>
      <c r="AO150" s="17">
        <f t="shared" ref="AO150:AO161" si="1536">AO$2*AL150</f>
        <v>0</v>
      </c>
      <c r="AP150" s="18">
        <f t="shared" ref="AP150:AP161" si="1537">MIN(AH150,AB150*AE150)</f>
        <v>0</v>
      </c>
      <c r="AQ150" s="18">
        <f t="shared" ref="AQ150:AQ161" si="1538">IF(AQ$2*AP150&lt;0,0,AQ$2*AP150)</f>
        <v>0</v>
      </c>
      <c r="AR150" s="18">
        <f t="shared" ref="AR150:AR161" si="1539">AR$2*AP150</f>
        <v>0</v>
      </c>
      <c r="AS150" s="18">
        <f t="shared" ref="AS150:AS161" si="1540">AS$2*AP150</f>
        <v>0</v>
      </c>
      <c r="AT150" s="18">
        <f t="shared" ref="AT150:AT161" si="1541">MIN(AL150,AC150*AF150)</f>
        <v>0</v>
      </c>
      <c r="AU150" s="18">
        <f t="shared" ref="AU150:AU161" si="1542">IF(AU$2*AT150&lt;0,0,AU$2*AT150)</f>
        <v>0</v>
      </c>
      <c r="AV150" s="18">
        <f t="shared" ref="AV150:AV161" si="1543">AV$2*AT150</f>
        <v>0</v>
      </c>
      <c r="AW150" s="18">
        <f t="shared" ref="AW150:AW161" si="1544">AW$2*AT150</f>
        <v>0</v>
      </c>
      <c r="AX150" s="4"/>
    </row>
    <row r="151" spans="1:50" outlineLevel="1">
      <c r="A151" s="8" t="str">
        <f>IF(C151=Форма!$B$7*1,"1 месяц",IF(C151&gt;Форма!$B$7,(LEFT(A150,SEARCH(" ",A150,1)-1)+1)&amp;" месяц",""))</f>
        <v/>
      </c>
      <c r="B151" s="32" t="str">
        <f>IF(SUM($E$6:$L151)=0,"-",IF(SUM($E151:$L151)&gt;0,IF(AND($C151&gt;=$B$1,$C151&lt;=$B$2)*1=1,$A$1,"факт"),"прогноз"))</f>
        <v>-</v>
      </c>
      <c r="C151" s="33">
        <v>45689</v>
      </c>
      <c r="D151" s="34">
        <f>VLOOKUP($C151,'F1'!$A:$B,2,0)</f>
        <v>20</v>
      </c>
      <c r="E151" s="60"/>
      <c r="F151" s="60"/>
      <c r="G151" s="59"/>
      <c r="H151" s="59"/>
      <c r="I151" s="60"/>
      <c r="J151" s="60"/>
      <c r="K151" s="59"/>
      <c r="L151" s="59"/>
      <c r="M151" s="187">
        <f t="shared" si="1515"/>
        <v>0</v>
      </c>
      <c r="N151" s="15">
        <f t="shared" si="1516"/>
        <v>0</v>
      </c>
      <c r="O151" s="15">
        <f t="shared" si="1517"/>
        <v>0</v>
      </c>
      <c r="P151" s="15">
        <f t="shared" si="1518"/>
        <v>0</v>
      </c>
      <c r="Q151" s="187">
        <f t="shared" si="1519"/>
        <v>0</v>
      </c>
      <c r="R151" s="15">
        <f t="shared" si="1520"/>
        <v>0</v>
      </c>
      <c r="S151" s="15">
        <f t="shared" si="1521"/>
        <v>0</v>
      </c>
      <c r="T151" s="15">
        <f t="shared" si="1522"/>
        <v>0</v>
      </c>
      <c r="U151" s="9">
        <f t="shared" si="1523"/>
        <v>0</v>
      </c>
      <c r="V151" s="9">
        <f t="shared" si="1524"/>
        <v>0</v>
      </c>
      <c r="W151" s="28">
        <f t="shared" si="1525"/>
        <v>0</v>
      </c>
      <c r="X151" s="9">
        <f t="shared" si="1526"/>
        <v>0</v>
      </c>
      <c r="Y151" s="9">
        <f t="shared" si="1527"/>
        <v>0</v>
      </c>
      <c r="Z151" s="28">
        <f t="shared" si="1528"/>
        <v>0</v>
      </c>
      <c r="AA151" s="8"/>
      <c r="AB151" s="154">
        <f>IF(OR($M151="",$M151=0),0,IF(AB$2&lt;10,VLOOKUP(TEXT($C151,"МММ"),'Расчет нагрузки'!$L$2:$Q$13,AB$2,0),$D151*AB$2))</f>
        <v>0</v>
      </c>
      <c r="AC151" s="154">
        <f>IF(OR($Q151="",$Q151=0),0,IF(AC$2&lt;10,VLOOKUP(TEXT($C151,"МММ"),'Расчет нагрузки'!$L$2:$Q$13,AC$2,0),$D151*AC$2))</f>
        <v>0</v>
      </c>
      <c r="AD151" s="8"/>
      <c r="AE151" s="69">
        <v>1</v>
      </c>
      <c r="AF151" s="69">
        <v>1</v>
      </c>
      <c r="AG151" s="8"/>
      <c r="AH151" s="17">
        <f t="shared" si="1529"/>
        <v>0</v>
      </c>
      <c r="AI151" s="17">
        <f t="shared" si="1530"/>
        <v>0</v>
      </c>
      <c r="AJ151" s="17">
        <f t="shared" si="1531"/>
        <v>0</v>
      </c>
      <c r="AK151" s="17">
        <f t="shared" si="1532"/>
        <v>0</v>
      </c>
      <c r="AL151" s="17">
        <f t="shared" si="1533"/>
        <v>0</v>
      </c>
      <c r="AM151" s="17">
        <f t="shared" si="1534"/>
        <v>0</v>
      </c>
      <c r="AN151" s="17">
        <f t="shared" si="1535"/>
        <v>0</v>
      </c>
      <c r="AO151" s="17">
        <f t="shared" si="1536"/>
        <v>0</v>
      </c>
      <c r="AP151" s="18">
        <f t="shared" si="1537"/>
        <v>0</v>
      </c>
      <c r="AQ151" s="18">
        <f t="shared" si="1538"/>
        <v>0</v>
      </c>
      <c r="AR151" s="18">
        <f t="shared" si="1539"/>
        <v>0</v>
      </c>
      <c r="AS151" s="18">
        <f t="shared" si="1540"/>
        <v>0</v>
      </c>
      <c r="AT151" s="18">
        <f t="shared" si="1541"/>
        <v>0</v>
      </c>
      <c r="AU151" s="18">
        <f t="shared" si="1542"/>
        <v>0</v>
      </c>
      <c r="AV151" s="18">
        <f t="shared" si="1543"/>
        <v>0</v>
      </c>
      <c r="AW151" s="18">
        <f t="shared" si="1544"/>
        <v>0</v>
      </c>
      <c r="AX151" s="4"/>
    </row>
    <row r="152" spans="1:50" outlineLevel="1">
      <c r="A152" s="8" t="str">
        <f>IF(C152=Форма!$B$7*1,"1 месяц",IF(C152&gt;Форма!$B$7,(LEFT(A151,SEARCH(" ",A151,1)-1)+1)&amp;" месяц",""))</f>
        <v/>
      </c>
      <c r="B152" s="32" t="str">
        <f>IF(SUM($E$6:$L152)=0,"-",IF(SUM($E152:$L152)&gt;0,IF(AND($C152&gt;=$B$1,$C152&lt;=$B$2)*1=1,$A$1,"факт"),"прогноз"))</f>
        <v>-</v>
      </c>
      <c r="C152" s="33">
        <v>45717</v>
      </c>
      <c r="D152" s="34">
        <f>VLOOKUP($C152,'F1'!$A:$B,2,0)</f>
        <v>21</v>
      </c>
      <c r="E152" s="60"/>
      <c r="F152" s="60"/>
      <c r="G152" s="59"/>
      <c r="H152" s="59"/>
      <c r="I152" s="60"/>
      <c r="J152" s="60"/>
      <c r="K152" s="59"/>
      <c r="L152" s="59"/>
      <c r="M152" s="187">
        <f t="shared" si="1515"/>
        <v>0</v>
      </c>
      <c r="N152" s="15">
        <f t="shared" si="1516"/>
        <v>0</v>
      </c>
      <c r="O152" s="15">
        <f t="shared" si="1517"/>
        <v>0</v>
      </c>
      <c r="P152" s="15">
        <f t="shared" si="1518"/>
        <v>0</v>
      </c>
      <c r="Q152" s="187">
        <f t="shared" si="1519"/>
        <v>0</v>
      </c>
      <c r="R152" s="15">
        <f t="shared" si="1520"/>
        <v>0</v>
      </c>
      <c r="S152" s="15">
        <f t="shared" si="1521"/>
        <v>0</v>
      </c>
      <c r="T152" s="15">
        <f t="shared" si="1522"/>
        <v>0</v>
      </c>
      <c r="U152" s="9">
        <f t="shared" si="1523"/>
        <v>0</v>
      </c>
      <c r="V152" s="9">
        <f t="shared" si="1524"/>
        <v>0</v>
      </c>
      <c r="W152" s="28">
        <f t="shared" si="1525"/>
        <v>0</v>
      </c>
      <c r="X152" s="9">
        <f t="shared" si="1526"/>
        <v>0</v>
      </c>
      <c r="Y152" s="9">
        <f t="shared" si="1527"/>
        <v>0</v>
      </c>
      <c r="Z152" s="28">
        <f t="shared" si="1528"/>
        <v>0</v>
      </c>
      <c r="AA152" s="8"/>
      <c r="AB152" s="154">
        <f>IF(OR($M152="",$M152=0),0,IF(AB$2&lt;10,VLOOKUP(TEXT($C152,"МММ"),'Расчет нагрузки'!$L$2:$Q$13,AB$2,0),$D152*AB$2))</f>
        <v>0</v>
      </c>
      <c r="AC152" s="154">
        <f>IF(OR($Q152="",$Q152=0),0,IF(AC$2&lt;10,VLOOKUP(TEXT($C152,"МММ"),'Расчет нагрузки'!$L$2:$Q$13,AC$2,0),$D152*AC$2))</f>
        <v>0</v>
      </c>
      <c r="AD152" s="8"/>
      <c r="AE152" s="69">
        <v>1</v>
      </c>
      <c r="AF152" s="69">
        <v>1</v>
      </c>
      <c r="AG152" s="8"/>
      <c r="AH152" s="17">
        <f t="shared" si="1529"/>
        <v>0</v>
      </c>
      <c r="AI152" s="17">
        <f t="shared" si="1530"/>
        <v>0</v>
      </c>
      <c r="AJ152" s="17">
        <f t="shared" si="1531"/>
        <v>0</v>
      </c>
      <c r="AK152" s="17">
        <f t="shared" si="1532"/>
        <v>0</v>
      </c>
      <c r="AL152" s="17">
        <f t="shared" si="1533"/>
        <v>0</v>
      </c>
      <c r="AM152" s="17">
        <f t="shared" si="1534"/>
        <v>0</v>
      </c>
      <c r="AN152" s="17">
        <f t="shared" si="1535"/>
        <v>0</v>
      </c>
      <c r="AO152" s="17">
        <f t="shared" si="1536"/>
        <v>0</v>
      </c>
      <c r="AP152" s="18">
        <f t="shared" si="1537"/>
        <v>0</v>
      </c>
      <c r="AQ152" s="18">
        <f t="shared" si="1538"/>
        <v>0</v>
      </c>
      <c r="AR152" s="18">
        <f t="shared" si="1539"/>
        <v>0</v>
      </c>
      <c r="AS152" s="18">
        <f t="shared" si="1540"/>
        <v>0</v>
      </c>
      <c r="AT152" s="18">
        <f t="shared" si="1541"/>
        <v>0</v>
      </c>
      <c r="AU152" s="18">
        <f t="shared" si="1542"/>
        <v>0</v>
      </c>
      <c r="AV152" s="18">
        <f t="shared" si="1543"/>
        <v>0</v>
      </c>
      <c r="AW152" s="18">
        <f t="shared" si="1544"/>
        <v>0</v>
      </c>
      <c r="AX152" s="4"/>
    </row>
    <row r="153" spans="1:50" outlineLevel="1">
      <c r="A153" s="8" t="str">
        <f>IF(C153=Форма!$B$7*1,"1 месяц",IF(C153&gt;Форма!$B$7,(LEFT(A152,SEARCH(" ",A152,1)-1)+1)&amp;" месяц",""))</f>
        <v/>
      </c>
      <c r="B153" s="32" t="str">
        <f>IF(SUM($E$6:$L153)=0,"-",IF(SUM($E153:$L153)&gt;0,IF(AND($C153&gt;=$B$1,$C153&lt;=$B$2)*1=1,$A$1,"факт"),"прогноз"))</f>
        <v>-</v>
      </c>
      <c r="C153" s="33">
        <v>45748</v>
      </c>
      <c r="D153" s="34">
        <f>VLOOKUP($C153,'F1'!$A:$B,2,0)</f>
        <v>22</v>
      </c>
      <c r="E153" s="60"/>
      <c r="F153" s="60"/>
      <c r="G153" s="59"/>
      <c r="H153" s="59"/>
      <c r="I153" s="60"/>
      <c r="J153" s="60"/>
      <c r="K153" s="59"/>
      <c r="L153" s="59"/>
      <c r="M153" s="187">
        <f t="shared" si="1515"/>
        <v>0</v>
      </c>
      <c r="N153" s="15">
        <f t="shared" si="1516"/>
        <v>0</v>
      </c>
      <c r="O153" s="15">
        <f t="shared" si="1517"/>
        <v>0</v>
      </c>
      <c r="P153" s="15">
        <f t="shared" si="1518"/>
        <v>0</v>
      </c>
      <c r="Q153" s="187">
        <f t="shared" si="1519"/>
        <v>0</v>
      </c>
      <c r="R153" s="15">
        <f t="shared" si="1520"/>
        <v>0</v>
      </c>
      <c r="S153" s="15">
        <f t="shared" si="1521"/>
        <v>0</v>
      </c>
      <c r="T153" s="15">
        <f t="shared" si="1522"/>
        <v>0</v>
      </c>
      <c r="U153" s="9">
        <f t="shared" si="1523"/>
        <v>0</v>
      </c>
      <c r="V153" s="9">
        <f t="shared" si="1524"/>
        <v>0</v>
      </c>
      <c r="W153" s="28">
        <f t="shared" si="1525"/>
        <v>0</v>
      </c>
      <c r="X153" s="9">
        <f t="shared" si="1526"/>
        <v>0</v>
      </c>
      <c r="Y153" s="9">
        <f t="shared" si="1527"/>
        <v>0</v>
      </c>
      <c r="Z153" s="28">
        <f t="shared" si="1528"/>
        <v>0</v>
      </c>
      <c r="AA153" s="8"/>
      <c r="AB153" s="154">
        <f>IF(OR($M153="",$M153=0),0,IF(AB$2&lt;10,VLOOKUP(TEXT($C153,"МММ"),'Расчет нагрузки'!$L$2:$Q$13,AB$2,0),$D153*AB$2))</f>
        <v>0</v>
      </c>
      <c r="AC153" s="154">
        <f>IF(OR($Q153="",$Q153=0),0,IF(AC$2&lt;10,VLOOKUP(TEXT($C153,"МММ"),'Расчет нагрузки'!$L$2:$Q$13,AC$2,0),$D153*AC$2))</f>
        <v>0</v>
      </c>
      <c r="AD153" s="8"/>
      <c r="AE153" s="69">
        <v>1</v>
      </c>
      <c r="AF153" s="69">
        <v>1</v>
      </c>
      <c r="AG153" s="8"/>
      <c r="AH153" s="17">
        <f t="shared" si="1529"/>
        <v>0</v>
      </c>
      <c r="AI153" s="17">
        <f t="shared" si="1530"/>
        <v>0</v>
      </c>
      <c r="AJ153" s="17">
        <f t="shared" si="1531"/>
        <v>0</v>
      </c>
      <c r="AK153" s="17">
        <f t="shared" si="1532"/>
        <v>0</v>
      </c>
      <c r="AL153" s="17">
        <f t="shared" si="1533"/>
        <v>0</v>
      </c>
      <c r="AM153" s="17">
        <f t="shared" si="1534"/>
        <v>0</v>
      </c>
      <c r="AN153" s="17">
        <f t="shared" si="1535"/>
        <v>0</v>
      </c>
      <c r="AO153" s="17">
        <f t="shared" si="1536"/>
        <v>0</v>
      </c>
      <c r="AP153" s="18">
        <f t="shared" si="1537"/>
        <v>0</v>
      </c>
      <c r="AQ153" s="18">
        <f t="shared" si="1538"/>
        <v>0</v>
      </c>
      <c r="AR153" s="18">
        <f t="shared" si="1539"/>
        <v>0</v>
      </c>
      <c r="AS153" s="18">
        <f t="shared" si="1540"/>
        <v>0</v>
      </c>
      <c r="AT153" s="18">
        <f t="shared" si="1541"/>
        <v>0</v>
      </c>
      <c r="AU153" s="18">
        <f t="shared" si="1542"/>
        <v>0</v>
      </c>
      <c r="AV153" s="18">
        <f t="shared" si="1543"/>
        <v>0</v>
      </c>
      <c r="AW153" s="18">
        <f t="shared" si="1544"/>
        <v>0</v>
      </c>
      <c r="AX153" s="4"/>
    </row>
    <row r="154" spans="1:50" outlineLevel="1">
      <c r="A154" s="8" t="str">
        <f>IF(C154=Форма!$B$7*1,"1 месяц",IF(C154&gt;Форма!$B$7,(LEFT(A153,SEARCH(" ",A153,1)-1)+1)&amp;" месяц",""))</f>
        <v/>
      </c>
      <c r="B154" s="32" t="str">
        <f>IF(SUM($E$6:$L154)=0,"-",IF(SUM($E154:$L154)&gt;0,IF(AND($C154&gt;=$B$1,$C154&lt;=$B$2)*1=1,$A$1,"факт"),"прогноз"))</f>
        <v>-</v>
      </c>
      <c r="C154" s="33">
        <v>45778</v>
      </c>
      <c r="D154" s="34">
        <f>VLOOKUP($C154,'F1'!$A:$B,2,0)</f>
        <v>18</v>
      </c>
      <c r="E154" s="60"/>
      <c r="F154" s="60"/>
      <c r="G154" s="59"/>
      <c r="H154" s="59"/>
      <c r="I154" s="60"/>
      <c r="J154" s="60"/>
      <c r="K154" s="59"/>
      <c r="L154" s="59"/>
      <c r="M154" s="187">
        <f t="shared" si="1515"/>
        <v>0</v>
      </c>
      <c r="N154" s="15">
        <f t="shared" si="1516"/>
        <v>0</v>
      </c>
      <c r="O154" s="15">
        <f t="shared" si="1517"/>
        <v>0</v>
      </c>
      <c r="P154" s="15">
        <f t="shared" si="1518"/>
        <v>0</v>
      </c>
      <c r="Q154" s="187">
        <f t="shared" si="1519"/>
        <v>0</v>
      </c>
      <c r="R154" s="15">
        <f t="shared" si="1520"/>
        <v>0</v>
      </c>
      <c r="S154" s="15">
        <f t="shared" si="1521"/>
        <v>0</v>
      </c>
      <c r="T154" s="15">
        <f t="shared" si="1522"/>
        <v>0</v>
      </c>
      <c r="U154" s="9">
        <f t="shared" si="1523"/>
        <v>0</v>
      </c>
      <c r="V154" s="9">
        <f t="shared" si="1524"/>
        <v>0</v>
      </c>
      <c r="W154" s="28">
        <f t="shared" si="1525"/>
        <v>0</v>
      </c>
      <c r="X154" s="9">
        <f t="shared" si="1526"/>
        <v>0</v>
      </c>
      <c r="Y154" s="9">
        <f t="shared" si="1527"/>
        <v>0</v>
      </c>
      <c r="Z154" s="28">
        <f t="shared" si="1528"/>
        <v>0</v>
      </c>
      <c r="AA154" s="8"/>
      <c r="AB154" s="154">
        <f>IF(OR($M154="",$M154=0),0,IF(AB$2&lt;10,VLOOKUP(TEXT($C154,"МММ"),'Расчет нагрузки'!$L$2:$Q$13,AB$2,0),$D154*AB$2))</f>
        <v>0</v>
      </c>
      <c r="AC154" s="154">
        <f>IF(OR($Q154="",$Q154=0),0,IF(AC$2&lt;10,VLOOKUP(TEXT($C154,"МММ"),'Расчет нагрузки'!$L$2:$Q$13,AC$2,0),$D154*AC$2))</f>
        <v>0</v>
      </c>
      <c r="AD154" s="8"/>
      <c r="AE154" s="69">
        <v>1</v>
      </c>
      <c r="AF154" s="69">
        <v>1</v>
      </c>
      <c r="AG154" s="8"/>
      <c r="AH154" s="17">
        <f t="shared" si="1529"/>
        <v>0</v>
      </c>
      <c r="AI154" s="17">
        <f t="shared" si="1530"/>
        <v>0</v>
      </c>
      <c r="AJ154" s="17">
        <f t="shared" si="1531"/>
        <v>0</v>
      </c>
      <c r="AK154" s="17">
        <f t="shared" si="1532"/>
        <v>0</v>
      </c>
      <c r="AL154" s="17">
        <f t="shared" si="1533"/>
        <v>0</v>
      </c>
      <c r="AM154" s="17">
        <f t="shared" si="1534"/>
        <v>0</v>
      </c>
      <c r="AN154" s="17">
        <f t="shared" si="1535"/>
        <v>0</v>
      </c>
      <c r="AO154" s="17">
        <f t="shared" si="1536"/>
        <v>0</v>
      </c>
      <c r="AP154" s="18">
        <f t="shared" si="1537"/>
        <v>0</v>
      </c>
      <c r="AQ154" s="18">
        <f t="shared" si="1538"/>
        <v>0</v>
      </c>
      <c r="AR154" s="18">
        <f t="shared" si="1539"/>
        <v>0</v>
      </c>
      <c r="AS154" s="18">
        <f t="shared" si="1540"/>
        <v>0</v>
      </c>
      <c r="AT154" s="18">
        <f t="shared" si="1541"/>
        <v>0</v>
      </c>
      <c r="AU154" s="18">
        <f t="shared" si="1542"/>
        <v>0</v>
      </c>
      <c r="AV154" s="18">
        <f t="shared" si="1543"/>
        <v>0</v>
      </c>
      <c r="AW154" s="18">
        <f t="shared" si="1544"/>
        <v>0</v>
      </c>
      <c r="AX154" s="4"/>
    </row>
    <row r="155" spans="1:50" outlineLevel="1">
      <c r="A155" s="8" t="str">
        <f>IF(C155=Форма!$B$7*1,"1 месяц",IF(C155&gt;Форма!$B$7,(LEFT(A154,SEARCH(" ",A154,1)-1)+1)&amp;" месяц",""))</f>
        <v/>
      </c>
      <c r="B155" s="32" t="str">
        <f>IF(SUM($E$6:$L155)=0,"-",IF(SUM($E155:$L155)&gt;0,IF(AND($C155&gt;=$B$1,$C155&lt;=$B$2)*1=1,$A$1,"факт"),"прогноз"))</f>
        <v>-</v>
      </c>
      <c r="C155" s="33">
        <v>45809</v>
      </c>
      <c r="D155" s="34">
        <f>VLOOKUP($C155,'F1'!$A:$B,2,0)</f>
        <v>19</v>
      </c>
      <c r="E155" s="60"/>
      <c r="F155" s="60"/>
      <c r="G155" s="59"/>
      <c r="H155" s="59"/>
      <c r="I155" s="60"/>
      <c r="J155" s="60"/>
      <c r="K155" s="59"/>
      <c r="L155" s="59"/>
      <c r="M155" s="187">
        <f t="shared" si="1515"/>
        <v>0</v>
      </c>
      <c r="N155" s="15">
        <f t="shared" si="1516"/>
        <v>0</v>
      </c>
      <c r="O155" s="15">
        <f t="shared" si="1517"/>
        <v>0</v>
      </c>
      <c r="P155" s="15">
        <f t="shared" si="1518"/>
        <v>0</v>
      </c>
      <c r="Q155" s="187">
        <f t="shared" si="1519"/>
        <v>0</v>
      </c>
      <c r="R155" s="15">
        <f t="shared" si="1520"/>
        <v>0</v>
      </c>
      <c r="S155" s="15">
        <f t="shared" si="1521"/>
        <v>0</v>
      </c>
      <c r="T155" s="15">
        <f t="shared" si="1522"/>
        <v>0</v>
      </c>
      <c r="U155" s="9">
        <f t="shared" si="1523"/>
        <v>0</v>
      </c>
      <c r="V155" s="9">
        <f t="shared" si="1524"/>
        <v>0</v>
      </c>
      <c r="W155" s="28">
        <f t="shared" si="1525"/>
        <v>0</v>
      </c>
      <c r="X155" s="9">
        <f t="shared" si="1526"/>
        <v>0</v>
      </c>
      <c r="Y155" s="9">
        <f t="shared" si="1527"/>
        <v>0</v>
      </c>
      <c r="Z155" s="28">
        <f t="shared" si="1528"/>
        <v>0</v>
      </c>
      <c r="AA155" s="8"/>
      <c r="AB155" s="154">
        <f>IF(OR($M155="",$M155=0),0,IF(AB$2&lt;10,VLOOKUP(TEXT($C155,"МММ"),'Расчет нагрузки'!$L$2:$Q$13,AB$2,0),$D155*AB$2))</f>
        <v>0</v>
      </c>
      <c r="AC155" s="154">
        <f>IF(OR($Q155="",$Q155=0),0,IF(AC$2&lt;10,VLOOKUP(TEXT($C155,"МММ"),'Расчет нагрузки'!$L$2:$Q$13,AC$2,0),$D155*AC$2))</f>
        <v>0</v>
      </c>
      <c r="AD155" s="8"/>
      <c r="AE155" s="69">
        <v>1</v>
      </c>
      <c r="AF155" s="69">
        <v>1</v>
      </c>
      <c r="AG155" s="8"/>
      <c r="AH155" s="17">
        <f t="shared" si="1529"/>
        <v>0</v>
      </c>
      <c r="AI155" s="17">
        <f t="shared" si="1530"/>
        <v>0</v>
      </c>
      <c r="AJ155" s="17">
        <f t="shared" si="1531"/>
        <v>0</v>
      </c>
      <c r="AK155" s="17">
        <f t="shared" si="1532"/>
        <v>0</v>
      </c>
      <c r="AL155" s="17">
        <f t="shared" si="1533"/>
        <v>0</v>
      </c>
      <c r="AM155" s="17">
        <f t="shared" si="1534"/>
        <v>0</v>
      </c>
      <c r="AN155" s="17">
        <f t="shared" si="1535"/>
        <v>0</v>
      </c>
      <c r="AO155" s="17">
        <f t="shared" si="1536"/>
        <v>0</v>
      </c>
      <c r="AP155" s="18">
        <f t="shared" si="1537"/>
        <v>0</v>
      </c>
      <c r="AQ155" s="18">
        <f t="shared" si="1538"/>
        <v>0</v>
      </c>
      <c r="AR155" s="18">
        <f t="shared" si="1539"/>
        <v>0</v>
      </c>
      <c r="AS155" s="18">
        <f t="shared" si="1540"/>
        <v>0</v>
      </c>
      <c r="AT155" s="18">
        <f t="shared" si="1541"/>
        <v>0</v>
      </c>
      <c r="AU155" s="18">
        <f t="shared" si="1542"/>
        <v>0</v>
      </c>
      <c r="AV155" s="18">
        <f t="shared" si="1543"/>
        <v>0</v>
      </c>
      <c r="AW155" s="18">
        <f t="shared" si="1544"/>
        <v>0</v>
      </c>
      <c r="AX155" s="4"/>
    </row>
    <row r="156" spans="1:50" outlineLevel="1">
      <c r="A156" s="8" t="str">
        <f>IF(C156=Форма!$B$7*1,"1 месяц",IF(C156&gt;Форма!$B$7,(LEFT(A155,SEARCH(" ",A155,1)-1)+1)&amp;" месяц",""))</f>
        <v/>
      </c>
      <c r="B156" s="32" t="str">
        <f>IF(SUM($E$6:$L156)=0,"-",IF(SUM($E156:$L156)&gt;0,IF(AND($C156&gt;=$B$1,$C156&lt;=$B$2)*1=1,$A$1,"факт"),"прогноз"))</f>
        <v>-</v>
      </c>
      <c r="C156" s="33">
        <v>45839</v>
      </c>
      <c r="D156" s="34">
        <f>VLOOKUP($C156,'F1'!$A:$B,2,0)</f>
        <v>23</v>
      </c>
      <c r="E156" s="60"/>
      <c r="F156" s="60"/>
      <c r="G156" s="59"/>
      <c r="H156" s="59"/>
      <c r="I156" s="60"/>
      <c r="J156" s="60"/>
      <c r="K156" s="59"/>
      <c r="L156" s="59"/>
      <c r="M156" s="187">
        <f t="shared" si="1515"/>
        <v>0</v>
      </c>
      <c r="N156" s="15">
        <f t="shared" si="1516"/>
        <v>0</v>
      </c>
      <c r="O156" s="15">
        <f t="shared" si="1517"/>
        <v>0</v>
      </c>
      <c r="P156" s="15">
        <f t="shared" si="1518"/>
        <v>0</v>
      </c>
      <c r="Q156" s="187">
        <f t="shared" si="1519"/>
        <v>0</v>
      </c>
      <c r="R156" s="15">
        <f t="shared" si="1520"/>
        <v>0</v>
      </c>
      <c r="S156" s="15">
        <f t="shared" si="1521"/>
        <v>0</v>
      </c>
      <c r="T156" s="15">
        <f t="shared" si="1522"/>
        <v>0</v>
      </c>
      <c r="U156" s="9">
        <f t="shared" si="1523"/>
        <v>0</v>
      </c>
      <c r="V156" s="9">
        <f t="shared" si="1524"/>
        <v>0</v>
      </c>
      <c r="W156" s="28">
        <f t="shared" si="1525"/>
        <v>0</v>
      </c>
      <c r="X156" s="9">
        <f t="shared" si="1526"/>
        <v>0</v>
      </c>
      <c r="Y156" s="9">
        <f t="shared" si="1527"/>
        <v>0</v>
      </c>
      <c r="Z156" s="28">
        <f t="shared" si="1528"/>
        <v>0</v>
      </c>
      <c r="AA156" s="8"/>
      <c r="AB156" s="154">
        <f>IF(OR($M156="",$M156=0),0,IF(AB$2&lt;10,VLOOKUP(TEXT($C156,"МММ"),'Расчет нагрузки'!$L$2:$Q$13,AB$2,0),$D156*AB$2))</f>
        <v>0</v>
      </c>
      <c r="AC156" s="154">
        <f>IF(OR($Q156="",$Q156=0),0,IF(AC$2&lt;10,VLOOKUP(TEXT($C156,"МММ"),'Расчет нагрузки'!$L$2:$Q$13,AC$2,0),$D156*AC$2))</f>
        <v>0</v>
      </c>
      <c r="AD156" s="8"/>
      <c r="AE156" s="69">
        <v>1</v>
      </c>
      <c r="AF156" s="69">
        <v>1</v>
      </c>
      <c r="AG156" s="8"/>
      <c r="AH156" s="17">
        <f t="shared" si="1529"/>
        <v>0</v>
      </c>
      <c r="AI156" s="17">
        <f t="shared" si="1530"/>
        <v>0</v>
      </c>
      <c r="AJ156" s="17">
        <f t="shared" si="1531"/>
        <v>0</v>
      </c>
      <c r="AK156" s="17">
        <f t="shared" si="1532"/>
        <v>0</v>
      </c>
      <c r="AL156" s="17">
        <f t="shared" si="1533"/>
        <v>0</v>
      </c>
      <c r="AM156" s="17">
        <f t="shared" si="1534"/>
        <v>0</v>
      </c>
      <c r="AN156" s="17">
        <f t="shared" si="1535"/>
        <v>0</v>
      </c>
      <c r="AO156" s="17">
        <f t="shared" si="1536"/>
        <v>0</v>
      </c>
      <c r="AP156" s="18">
        <f t="shared" si="1537"/>
        <v>0</v>
      </c>
      <c r="AQ156" s="18">
        <f t="shared" si="1538"/>
        <v>0</v>
      </c>
      <c r="AR156" s="18">
        <f t="shared" si="1539"/>
        <v>0</v>
      </c>
      <c r="AS156" s="18">
        <f t="shared" si="1540"/>
        <v>0</v>
      </c>
      <c r="AT156" s="18">
        <f t="shared" si="1541"/>
        <v>0</v>
      </c>
      <c r="AU156" s="18">
        <f t="shared" si="1542"/>
        <v>0</v>
      </c>
      <c r="AV156" s="18">
        <f t="shared" si="1543"/>
        <v>0</v>
      </c>
      <c r="AW156" s="18">
        <f t="shared" si="1544"/>
        <v>0</v>
      </c>
      <c r="AX156" s="4"/>
    </row>
    <row r="157" spans="1:50" outlineLevel="1">
      <c r="A157" s="8" t="str">
        <f>IF(C157=Форма!$B$7*1,"1 месяц",IF(C157&gt;Форма!$B$7,(LEFT(A156,SEARCH(" ",A156,1)-1)+1)&amp;" месяц",""))</f>
        <v/>
      </c>
      <c r="B157" s="32" t="str">
        <f>IF(SUM($E$6:$L157)=0,"-",IF(SUM($E157:$L157)&gt;0,IF(AND($C157&gt;=$B$1,$C157&lt;=$B$2)*1=1,$A$1,"факт"),"прогноз"))</f>
        <v>-</v>
      </c>
      <c r="C157" s="33">
        <v>45870</v>
      </c>
      <c r="D157" s="34">
        <f>VLOOKUP($C157,'F1'!$A:$B,2,0)</f>
        <v>21</v>
      </c>
      <c r="E157" s="60"/>
      <c r="F157" s="60"/>
      <c r="G157" s="59"/>
      <c r="H157" s="59"/>
      <c r="I157" s="60"/>
      <c r="J157" s="60"/>
      <c r="K157" s="59"/>
      <c r="L157" s="59"/>
      <c r="M157" s="187">
        <f t="shared" si="1515"/>
        <v>0</v>
      </c>
      <c r="N157" s="15">
        <f t="shared" si="1516"/>
        <v>0</v>
      </c>
      <c r="O157" s="15">
        <f t="shared" si="1517"/>
        <v>0</v>
      </c>
      <c r="P157" s="15">
        <f t="shared" si="1518"/>
        <v>0</v>
      </c>
      <c r="Q157" s="187">
        <f t="shared" si="1519"/>
        <v>0</v>
      </c>
      <c r="R157" s="15">
        <f t="shared" si="1520"/>
        <v>0</v>
      </c>
      <c r="S157" s="15">
        <f t="shared" si="1521"/>
        <v>0</v>
      </c>
      <c r="T157" s="15">
        <f t="shared" si="1522"/>
        <v>0</v>
      </c>
      <c r="U157" s="9">
        <f t="shared" si="1523"/>
        <v>0</v>
      </c>
      <c r="V157" s="9">
        <f t="shared" si="1524"/>
        <v>0</v>
      </c>
      <c r="W157" s="28">
        <f t="shared" si="1525"/>
        <v>0</v>
      </c>
      <c r="X157" s="9">
        <f t="shared" si="1526"/>
        <v>0</v>
      </c>
      <c r="Y157" s="9">
        <f t="shared" si="1527"/>
        <v>0</v>
      </c>
      <c r="Z157" s="28">
        <f t="shared" si="1528"/>
        <v>0</v>
      </c>
      <c r="AA157" s="8"/>
      <c r="AB157" s="154">
        <f>IF(OR($M157="",$M157=0),0,IF(AB$2&lt;10,VLOOKUP(TEXT($C157,"МММ"),'Расчет нагрузки'!$L$2:$Q$13,AB$2,0),$D157*AB$2))</f>
        <v>0</v>
      </c>
      <c r="AC157" s="154">
        <f>IF(OR($Q157="",$Q157=0),0,IF(AC$2&lt;10,VLOOKUP(TEXT($C157,"МММ"),'Расчет нагрузки'!$L$2:$Q$13,AC$2,0),$D157*AC$2))</f>
        <v>0</v>
      </c>
      <c r="AD157" s="8"/>
      <c r="AE157" s="69">
        <v>1</v>
      </c>
      <c r="AF157" s="69">
        <v>1</v>
      </c>
      <c r="AG157" s="8"/>
      <c r="AH157" s="17">
        <f t="shared" si="1529"/>
        <v>0</v>
      </c>
      <c r="AI157" s="17">
        <f t="shared" si="1530"/>
        <v>0</v>
      </c>
      <c r="AJ157" s="17">
        <f t="shared" si="1531"/>
        <v>0</v>
      </c>
      <c r="AK157" s="17">
        <f t="shared" si="1532"/>
        <v>0</v>
      </c>
      <c r="AL157" s="17">
        <f t="shared" si="1533"/>
        <v>0</v>
      </c>
      <c r="AM157" s="17">
        <f t="shared" si="1534"/>
        <v>0</v>
      </c>
      <c r="AN157" s="17">
        <f t="shared" si="1535"/>
        <v>0</v>
      </c>
      <c r="AO157" s="17">
        <f t="shared" si="1536"/>
        <v>0</v>
      </c>
      <c r="AP157" s="18">
        <f t="shared" si="1537"/>
        <v>0</v>
      </c>
      <c r="AQ157" s="18">
        <f t="shared" si="1538"/>
        <v>0</v>
      </c>
      <c r="AR157" s="18">
        <f t="shared" si="1539"/>
        <v>0</v>
      </c>
      <c r="AS157" s="18">
        <f t="shared" si="1540"/>
        <v>0</v>
      </c>
      <c r="AT157" s="18">
        <f t="shared" si="1541"/>
        <v>0</v>
      </c>
      <c r="AU157" s="18">
        <f t="shared" si="1542"/>
        <v>0</v>
      </c>
      <c r="AV157" s="18">
        <f t="shared" si="1543"/>
        <v>0</v>
      </c>
      <c r="AW157" s="18">
        <f t="shared" si="1544"/>
        <v>0</v>
      </c>
      <c r="AX157" s="4"/>
    </row>
    <row r="158" spans="1:50" outlineLevel="1">
      <c r="A158" s="8" t="str">
        <f>IF(C158=Форма!$B$7*1,"1 месяц",IF(C158&gt;Форма!$B$7,(LEFT(A157,SEARCH(" ",A157,1)-1)+1)&amp;" месяц",""))</f>
        <v/>
      </c>
      <c r="B158" s="32" t="str">
        <f>IF(SUM($E$6:$L158)=0,"-",IF(SUM($E158:$L158)&gt;0,IF(AND($C158&gt;=$B$1,$C158&lt;=$B$2)*1=1,$A$1,"факт"),"прогноз"))</f>
        <v>-</v>
      </c>
      <c r="C158" s="33">
        <v>45901</v>
      </c>
      <c r="D158" s="34">
        <f>VLOOKUP($C158,'F1'!$A:$B,2,0)</f>
        <v>22</v>
      </c>
      <c r="E158" s="60"/>
      <c r="F158" s="60"/>
      <c r="G158" s="59"/>
      <c r="H158" s="59"/>
      <c r="I158" s="60"/>
      <c r="J158" s="60"/>
      <c r="K158" s="59"/>
      <c r="L158" s="59"/>
      <c r="M158" s="187">
        <f t="shared" si="1515"/>
        <v>0</v>
      </c>
      <c r="N158" s="15">
        <f t="shared" si="1516"/>
        <v>0</v>
      </c>
      <c r="O158" s="15">
        <f t="shared" si="1517"/>
        <v>0</v>
      </c>
      <c r="P158" s="15">
        <f t="shared" si="1518"/>
        <v>0</v>
      </c>
      <c r="Q158" s="187">
        <f t="shared" si="1519"/>
        <v>0</v>
      </c>
      <c r="R158" s="15">
        <f t="shared" si="1520"/>
        <v>0</v>
      </c>
      <c r="S158" s="15">
        <f t="shared" si="1521"/>
        <v>0</v>
      </c>
      <c r="T158" s="15">
        <f t="shared" si="1522"/>
        <v>0</v>
      </c>
      <c r="U158" s="9">
        <f t="shared" si="1523"/>
        <v>0</v>
      </c>
      <c r="V158" s="9">
        <f t="shared" si="1524"/>
        <v>0</v>
      </c>
      <c r="W158" s="28">
        <f t="shared" si="1525"/>
        <v>0</v>
      </c>
      <c r="X158" s="9">
        <f t="shared" si="1526"/>
        <v>0</v>
      </c>
      <c r="Y158" s="9">
        <f t="shared" si="1527"/>
        <v>0</v>
      </c>
      <c r="Z158" s="28">
        <f t="shared" si="1528"/>
        <v>0</v>
      </c>
      <c r="AA158" s="8"/>
      <c r="AB158" s="154">
        <f>IF(OR($M158="",$M158=0),0,IF(AB$2&lt;10,VLOOKUP(TEXT($C158,"МММ"),'Расчет нагрузки'!$L$2:$Q$13,AB$2,0),$D158*AB$2))</f>
        <v>0</v>
      </c>
      <c r="AC158" s="154">
        <f>IF(OR($Q158="",$Q158=0),0,IF(AC$2&lt;10,VLOOKUP(TEXT($C158,"МММ"),'Расчет нагрузки'!$L$2:$Q$13,AC$2,0),$D158*AC$2))</f>
        <v>0</v>
      </c>
      <c r="AD158" s="8"/>
      <c r="AE158" s="69">
        <v>1</v>
      </c>
      <c r="AF158" s="69">
        <v>1</v>
      </c>
      <c r="AG158" s="8"/>
      <c r="AH158" s="17">
        <f t="shared" si="1529"/>
        <v>0</v>
      </c>
      <c r="AI158" s="17">
        <f t="shared" si="1530"/>
        <v>0</v>
      </c>
      <c r="AJ158" s="17">
        <f t="shared" si="1531"/>
        <v>0</v>
      </c>
      <c r="AK158" s="17">
        <f t="shared" si="1532"/>
        <v>0</v>
      </c>
      <c r="AL158" s="17">
        <f t="shared" si="1533"/>
        <v>0</v>
      </c>
      <c r="AM158" s="17">
        <f t="shared" si="1534"/>
        <v>0</v>
      </c>
      <c r="AN158" s="17">
        <f t="shared" si="1535"/>
        <v>0</v>
      </c>
      <c r="AO158" s="17">
        <f t="shared" si="1536"/>
        <v>0</v>
      </c>
      <c r="AP158" s="18">
        <f t="shared" si="1537"/>
        <v>0</v>
      </c>
      <c r="AQ158" s="18">
        <f t="shared" si="1538"/>
        <v>0</v>
      </c>
      <c r="AR158" s="18">
        <f t="shared" si="1539"/>
        <v>0</v>
      </c>
      <c r="AS158" s="18">
        <f t="shared" si="1540"/>
        <v>0</v>
      </c>
      <c r="AT158" s="18">
        <f t="shared" si="1541"/>
        <v>0</v>
      </c>
      <c r="AU158" s="18">
        <f t="shared" si="1542"/>
        <v>0</v>
      </c>
      <c r="AV158" s="18">
        <f t="shared" si="1543"/>
        <v>0</v>
      </c>
      <c r="AW158" s="18">
        <f t="shared" si="1544"/>
        <v>0</v>
      </c>
      <c r="AX158" s="4"/>
    </row>
    <row r="159" spans="1:50" outlineLevel="1">
      <c r="A159" s="8" t="str">
        <f>IF(C159=Форма!$B$7*1,"1 месяц",IF(C159&gt;Форма!$B$7,(LEFT(A158,SEARCH(" ",A158,1)-1)+1)&amp;" месяц",""))</f>
        <v/>
      </c>
      <c r="B159" s="32" t="str">
        <f>IF(SUM($E$6:$L159)=0,"-",IF(SUM($E159:$L159)&gt;0,IF(AND($C159&gt;=$B$1,$C159&lt;=$B$2)*1=1,$A$1,"факт"),"прогноз"))</f>
        <v>-</v>
      </c>
      <c r="C159" s="33">
        <v>45931</v>
      </c>
      <c r="D159" s="34">
        <f>VLOOKUP($C159,'F1'!$A:$B,2,0)</f>
        <v>23</v>
      </c>
      <c r="E159" s="60"/>
      <c r="F159" s="60"/>
      <c r="G159" s="59"/>
      <c r="H159" s="59"/>
      <c r="I159" s="60"/>
      <c r="J159" s="60"/>
      <c r="K159" s="59"/>
      <c r="L159" s="59"/>
      <c r="M159" s="187">
        <f t="shared" si="1515"/>
        <v>0</v>
      </c>
      <c r="N159" s="15">
        <f t="shared" si="1516"/>
        <v>0</v>
      </c>
      <c r="O159" s="15">
        <f t="shared" si="1517"/>
        <v>0</v>
      </c>
      <c r="P159" s="15">
        <f t="shared" si="1518"/>
        <v>0</v>
      </c>
      <c r="Q159" s="187">
        <f t="shared" si="1519"/>
        <v>0</v>
      </c>
      <c r="R159" s="15">
        <f t="shared" si="1520"/>
        <v>0</v>
      </c>
      <c r="S159" s="15">
        <f t="shared" si="1521"/>
        <v>0</v>
      </c>
      <c r="T159" s="15">
        <f t="shared" si="1522"/>
        <v>0</v>
      </c>
      <c r="U159" s="9">
        <f t="shared" si="1523"/>
        <v>0</v>
      </c>
      <c r="V159" s="9">
        <f t="shared" si="1524"/>
        <v>0</v>
      </c>
      <c r="W159" s="28">
        <f t="shared" si="1525"/>
        <v>0</v>
      </c>
      <c r="X159" s="9">
        <f t="shared" si="1526"/>
        <v>0</v>
      </c>
      <c r="Y159" s="9">
        <f t="shared" si="1527"/>
        <v>0</v>
      </c>
      <c r="Z159" s="28">
        <f t="shared" si="1528"/>
        <v>0</v>
      </c>
      <c r="AA159" s="8"/>
      <c r="AB159" s="154">
        <f>IF(OR($M159="",$M159=0),0,IF(AB$2&lt;10,VLOOKUP(TEXT($C159,"МММ"),'Расчет нагрузки'!$L$2:$Q$13,AB$2,0),$D159*AB$2))</f>
        <v>0</v>
      </c>
      <c r="AC159" s="154">
        <f>IF(OR($Q159="",$Q159=0),0,IF(AC$2&lt;10,VLOOKUP(TEXT($C159,"МММ"),'Расчет нагрузки'!$L$2:$Q$13,AC$2,0),$D159*AC$2))</f>
        <v>0</v>
      </c>
      <c r="AD159" s="8"/>
      <c r="AE159" s="69">
        <v>1</v>
      </c>
      <c r="AF159" s="69">
        <v>1</v>
      </c>
      <c r="AG159" s="8"/>
      <c r="AH159" s="17">
        <f t="shared" si="1529"/>
        <v>0</v>
      </c>
      <c r="AI159" s="17">
        <f t="shared" si="1530"/>
        <v>0</v>
      </c>
      <c r="AJ159" s="17">
        <f t="shared" si="1531"/>
        <v>0</v>
      </c>
      <c r="AK159" s="17">
        <f t="shared" si="1532"/>
        <v>0</v>
      </c>
      <c r="AL159" s="17">
        <f t="shared" si="1533"/>
        <v>0</v>
      </c>
      <c r="AM159" s="17">
        <f t="shared" si="1534"/>
        <v>0</v>
      </c>
      <c r="AN159" s="17">
        <f t="shared" si="1535"/>
        <v>0</v>
      </c>
      <c r="AO159" s="17">
        <f t="shared" si="1536"/>
        <v>0</v>
      </c>
      <c r="AP159" s="18">
        <f t="shared" si="1537"/>
        <v>0</v>
      </c>
      <c r="AQ159" s="18">
        <f t="shared" si="1538"/>
        <v>0</v>
      </c>
      <c r="AR159" s="18">
        <f t="shared" si="1539"/>
        <v>0</v>
      </c>
      <c r="AS159" s="18">
        <f t="shared" si="1540"/>
        <v>0</v>
      </c>
      <c r="AT159" s="18">
        <f t="shared" si="1541"/>
        <v>0</v>
      </c>
      <c r="AU159" s="18">
        <f t="shared" si="1542"/>
        <v>0</v>
      </c>
      <c r="AV159" s="18">
        <f t="shared" si="1543"/>
        <v>0</v>
      </c>
      <c r="AW159" s="18">
        <f t="shared" si="1544"/>
        <v>0</v>
      </c>
      <c r="AX159" s="4"/>
    </row>
    <row r="160" spans="1:50" outlineLevel="1">
      <c r="A160" s="8" t="str">
        <f>IF(C160=Форма!$B$7*1,"1 месяц",IF(C160&gt;Форма!$B$7,(LEFT(A159,SEARCH(" ",A159,1)-1)+1)&amp;" месяц",""))</f>
        <v/>
      </c>
      <c r="B160" s="32" t="str">
        <f>IF(SUM($E$6:$L160)=0,"-",IF(SUM($E160:$L160)&gt;0,IF(AND($C160&gt;=$B$1,$C160&lt;=$B$2)*1=1,$A$1,"факт"),"прогноз"))</f>
        <v>-</v>
      </c>
      <c r="C160" s="33">
        <v>45962</v>
      </c>
      <c r="D160" s="34">
        <f>VLOOKUP($C160,'F1'!$A:$B,2,0)</f>
        <v>19</v>
      </c>
      <c r="E160" s="60"/>
      <c r="F160" s="60"/>
      <c r="G160" s="59"/>
      <c r="H160" s="59"/>
      <c r="I160" s="60"/>
      <c r="J160" s="60"/>
      <c r="K160" s="59"/>
      <c r="L160" s="59"/>
      <c r="M160" s="187">
        <f t="shared" si="1515"/>
        <v>0</v>
      </c>
      <c r="N160" s="15">
        <f t="shared" si="1516"/>
        <v>0</v>
      </c>
      <c r="O160" s="15">
        <f t="shared" si="1517"/>
        <v>0</v>
      </c>
      <c r="P160" s="15">
        <f t="shared" si="1518"/>
        <v>0</v>
      </c>
      <c r="Q160" s="187">
        <f t="shared" si="1519"/>
        <v>0</v>
      </c>
      <c r="R160" s="15">
        <f t="shared" si="1520"/>
        <v>0</v>
      </c>
      <c r="S160" s="15">
        <f t="shared" si="1521"/>
        <v>0</v>
      </c>
      <c r="T160" s="15">
        <f t="shared" si="1522"/>
        <v>0</v>
      </c>
      <c r="U160" s="9">
        <f t="shared" si="1523"/>
        <v>0</v>
      </c>
      <c r="V160" s="9">
        <f t="shared" si="1524"/>
        <v>0</v>
      </c>
      <c r="W160" s="28">
        <f t="shared" si="1525"/>
        <v>0</v>
      </c>
      <c r="X160" s="9">
        <f t="shared" si="1526"/>
        <v>0</v>
      </c>
      <c r="Y160" s="9">
        <f t="shared" si="1527"/>
        <v>0</v>
      </c>
      <c r="Z160" s="28">
        <f t="shared" si="1528"/>
        <v>0</v>
      </c>
      <c r="AA160" s="8"/>
      <c r="AB160" s="154">
        <f>IF(OR($M160="",$M160=0),0,IF(AB$2&lt;10,VLOOKUP(TEXT($C160,"МММ"),'Расчет нагрузки'!$L$2:$Q$13,AB$2,0),$D160*AB$2))</f>
        <v>0</v>
      </c>
      <c r="AC160" s="154">
        <f>IF(OR($Q160="",$Q160=0),0,IF(AC$2&lt;10,VLOOKUP(TEXT($C160,"МММ"),'Расчет нагрузки'!$L$2:$Q$13,AC$2,0),$D160*AC$2))</f>
        <v>0</v>
      </c>
      <c r="AD160" s="8"/>
      <c r="AE160" s="69">
        <v>1</v>
      </c>
      <c r="AF160" s="69">
        <v>1</v>
      </c>
      <c r="AG160" s="8"/>
      <c r="AH160" s="17">
        <f t="shared" si="1529"/>
        <v>0</v>
      </c>
      <c r="AI160" s="17">
        <f t="shared" si="1530"/>
        <v>0</v>
      </c>
      <c r="AJ160" s="17">
        <f t="shared" si="1531"/>
        <v>0</v>
      </c>
      <c r="AK160" s="17">
        <f t="shared" si="1532"/>
        <v>0</v>
      </c>
      <c r="AL160" s="17">
        <f t="shared" si="1533"/>
        <v>0</v>
      </c>
      <c r="AM160" s="17">
        <f t="shared" si="1534"/>
        <v>0</v>
      </c>
      <c r="AN160" s="17">
        <f t="shared" si="1535"/>
        <v>0</v>
      </c>
      <c r="AO160" s="17">
        <f t="shared" si="1536"/>
        <v>0</v>
      </c>
      <c r="AP160" s="18">
        <f t="shared" si="1537"/>
        <v>0</v>
      </c>
      <c r="AQ160" s="18">
        <f t="shared" si="1538"/>
        <v>0</v>
      </c>
      <c r="AR160" s="18">
        <f t="shared" si="1539"/>
        <v>0</v>
      </c>
      <c r="AS160" s="18">
        <f t="shared" si="1540"/>
        <v>0</v>
      </c>
      <c r="AT160" s="18">
        <f t="shared" si="1541"/>
        <v>0</v>
      </c>
      <c r="AU160" s="18">
        <f t="shared" si="1542"/>
        <v>0</v>
      </c>
      <c r="AV160" s="18">
        <f t="shared" si="1543"/>
        <v>0</v>
      </c>
      <c r="AW160" s="18">
        <f t="shared" si="1544"/>
        <v>0</v>
      </c>
      <c r="AX160" s="4"/>
    </row>
    <row r="161" spans="1:50" outlineLevel="1">
      <c r="A161" s="8" t="str">
        <f>IF(C161=Форма!$B$7*1,"1 месяц",IF(C161&gt;Форма!$B$7,(LEFT(A160,SEARCH(" ",A160,1)-1)+1)&amp;" месяц",""))</f>
        <v/>
      </c>
      <c r="B161" s="32" t="str">
        <f>IF(SUM($E$6:$L161)=0,"-",IF(SUM($E161:$L161)&gt;0,IF(AND($C161&gt;=$B$1,$C161&lt;=$B$2)*1=1,$A$1,"факт"),"прогноз"))</f>
        <v>-</v>
      </c>
      <c r="C161" s="33">
        <v>45992</v>
      </c>
      <c r="D161" s="34">
        <f>VLOOKUP($C161,'F1'!$A:$B,2,0)</f>
        <v>22</v>
      </c>
      <c r="E161" s="60"/>
      <c r="F161" s="60"/>
      <c r="G161" s="59"/>
      <c r="H161" s="59"/>
      <c r="I161" s="60"/>
      <c r="J161" s="60"/>
      <c r="K161" s="59"/>
      <c r="L161" s="59"/>
      <c r="M161" s="187">
        <f t="shared" si="1515"/>
        <v>0</v>
      </c>
      <c r="N161" s="15">
        <f t="shared" si="1516"/>
        <v>0</v>
      </c>
      <c r="O161" s="15">
        <f t="shared" si="1517"/>
        <v>0</v>
      </c>
      <c r="P161" s="15">
        <f t="shared" si="1518"/>
        <v>0</v>
      </c>
      <c r="Q161" s="187">
        <f t="shared" si="1519"/>
        <v>0</v>
      </c>
      <c r="R161" s="15">
        <f t="shared" si="1520"/>
        <v>0</v>
      </c>
      <c r="S161" s="15">
        <f t="shared" si="1521"/>
        <v>0</v>
      </c>
      <c r="T161" s="15">
        <f t="shared" si="1522"/>
        <v>0</v>
      </c>
      <c r="U161" s="9">
        <f t="shared" si="1523"/>
        <v>0</v>
      </c>
      <c r="V161" s="9">
        <f t="shared" si="1524"/>
        <v>0</v>
      </c>
      <c r="W161" s="28">
        <f t="shared" si="1525"/>
        <v>0</v>
      </c>
      <c r="X161" s="9">
        <f t="shared" si="1526"/>
        <v>0</v>
      </c>
      <c r="Y161" s="9">
        <f t="shared" si="1527"/>
        <v>0</v>
      </c>
      <c r="Z161" s="28">
        <f t="shared" si="1528"/>
        <v>0</v>
      </c>
      <c r="AA161" s="8"/>
      <c r="AB161" s="154">
        <f>IF(OR($M161="",$M161=0),0,IF(AB$2&lt;10,VLOOKUP(TEXT($C161,"МММ"),'Расчет нагрузки'!$L$2:$Q$13,AB$2,0),$D161*AB$2))</f>
        <v>0</v>
      </c>
      <c r="AC161" s="154">
        <f>IF(OR($Q161="",$Q161=0),0,IF(AC$2&lt;10,VLOOKUP(TEXT($C161,"МММ"),'Расчет нагрузки'!$L$2:$Q$13,AC$2,0),$D161*AC$2))</f>
        <v>0</v>
      </c>
      <c r="AD161" s="8"/>
      <c r="AE161" s="69">
        <v>1</v>
      </c>
      <c r="AF161" s="69">
        <v>1</v>
      </c>
      <c r="AG161" s="8"/>
      <c r="AH161" s="17">
        <f t="shared" si="1529"/>
        <v>0</v>
      </c>
      <c r="AI161" s="17">
        <f t="shared" si="1530"/>
        <v>0</v>
      </c>
      <c r="AJ161" s="17">
        <f t="shared" si="1531"/>
        <v>0</v>
      </c>
      <c r="AK161" s="17">
        <f t="shared" si="1532"/>
        <v>0</v>
      </c>
      <c r="AL161" s="17">
        <f t="shared" si="1533"/>
        <v>0</v>
      </c>
      <c r="AM161" s="17">
        <f t="shared" si="1534"/>
        <v>0</v>
      </c>
      <c r="AN161" s="17">
        <f t="shared" si="1535"/>
        <v>0</v>
      </c>
      <c r="AO161" s="17">
        <f t="shared" si="1536"/>
        <v>0</v>
      </c>
      <c r="AP161" s="18">
        <f t="shared" si="1537"/>
        <v>0</v>
      </c>
      <c r="AQ161" s="18">
        <f t="shared" si="1538"/>
        <v>0</v>
      </c>
      <c r="AR161" s="18">
        <f t="shared" si="1539"/>
        <v>0</v>
      </c>
      <c r="AS161" s="18">
        <f t="shared" si="1540"/>
        <v>0</v>
      </c>
      <c r="AT161" s="18">
        <f t="shared" si="1541"/>
        <v>0</v>
      </c>
      <c r="AU161" s="18">
        <f t="shared" si="1542"/>
        <v>0</v>
      </c>
      <c r="AV161" s="18">
        <f t="shared" si="1543"/>
        <v>0</v>
      </c>
      <c r="AW161" s="18">
        <f t="shared" si="1544"/>
        <v>0</v>
      </c>
      <c r="AX161" s="4"/>
    </row>
    <row r="162" spans="1:50" outlineLevel="1">
      <c r="A162" s="8" t="str">
        <f>IF(C162=Форма!$B$7*1,"1 месяц",IF(C162&gt;Форма!$B$7,(LEFT(A161,SEARCH(" ",A161,1)-1)+1)&amp;" месяц",""))</f>
        <v>1 месяц</v>
      </c>
      <c r="B162" s="32" t="str">
        <f>IF(SUM($E$6:$L162)=0,"-",IF(SUM($E162:$L162)&gt;0,IF(AND($C162&gt;=$B$1,$C162&lt;=$B$2)*1=1,$A$1,"факт"),"прогноз"))</f>
        <v>-</v>
      </c>
      <c r="C162" s="33">
        <v>46023</v>
      </c>
      <c r="D162" s="34">
        <f>VLOOKUP($C162,'F1'!$A:$B,2,0)</f>
        <v>15</v>
      </c>
      <c r="E162" s="60"/>
      <c r="F162" s="60"/>
      <c r="G162" s="59"/>
      <c r="H162" s="59"/>
      <c r="I162" s="60"/>
      <c r="J162" s="60"/>
      <c r="K162" s="59"/>
      <c r="L162" s="59"/>
      <c r="M162" s="187">
        <f t="shared" si="1515"/>
        <v>0</v>
      </c>
      <c r="N162" s="15">
        <f t="shared" si="1516"/>
        <v>0</v>
      </c>
      <c r="O162" s="15">
        <f t="shared" si="1517"/>
        <v>0</v>
      </c>
      <c r="P162" s="15">
        <f t="shared" si="1518"/>
        <v>0</v>
      </c>
      <c r="Q162" s="187">
        <f t="shared" si="1519"/>
        <v>0</v>
      </c>
      <c r="R162" s="15">
        <f t="shared" si="1520"/>
        <v>0</v>
      </c>
      <c r="S162" s="15">
        <f t="shared" si="1521"/>
        <v>0</v>
      </c>
      <c r="T162" s="15">
        <f t="shared" si="1522"/>
        <v>0</v>
      </c>
      <c r="U162" s="9">
        <f t="shared" si="1523"/>
        <v>0</v>
      </c>
      <c r="V162" s="9">
        <f t="shared" si="1524"/>
        <v>0</v>
      </c>
      <c r="W162" s="28">
        <f t="shared" si="1525"/>
        <v>0</v>
      </c>
      <c r="X162" s="9">
        <f t="shared" si="1526"/>
        <v>0</v>
      </c>
      <c r="Y162" s="9">
        <f t="shared" si="1527"/>
        <v>0</v>
      </c>
      <c r="Z162" s="28">
        <f t="shared" si="1528"/>
        <v>0</v>
      </c>
      <c r="AA162" s="8"/>
      <c r="AB162" s="154">
        <f>IF(OR($M162="",$M162=0),0,IF(AB$2&lt;10,VLOOKUP(TEXT($C162,"МММ"),'Расчет нагрузки'!$L$2:$Q$13,AB$2,0),$D162*AB$2))</f>
        <v>0</v>
      </c>
      <c r="AC162" s="154">
        <f>IF(OR($Q162="",$Q162=0),0,IF(AC$2&lt;10,VLOOKUP(TEXT($C162,"МММ"),'Расчет нагрузки'!$L$2:$Q$13,AC$2,0),$D162*AC$2))</f>
        <v>0</v>
      </c>
      <c r="AD162" s="8"/>
      <c r="AE162" s="69">
        <v>1</v>
      </c>
      <c r="AF162" s="69">
        <v>1</v>
      </c>
      <c r="AG162" s="8"/>
      <c r="AH162" s="17">
        <f t="shared" ref="AH162:AH173" si="1545">M162*$D162*AE162</f>
        <v>0</v>
      </c>
      <c r="AI162" s="17">
        <f t="shared" ref="AI162:AI173" si="1546">IF(AI$2*AH162&lt;0,0,AI$2*AH162)</f>
        <v>0</v>
      </c>
      <c r="AJ162" s="17">
        <f t="shared" ref="AJ162:AJ173" si="1547">AJ$2*AH162</f>
        <v>0</v>
      </c>
      <c r="AK162" s="17">
        <f t="shared" ref="AK162:AK173" si="1548">AK$2*AH162</f>
        <v>0</v>
      </c>
      <c r="AL162" s="17">
        <f t="shared" ref="AL162:AL173" si="1549">Q162*$D162*AF162</f>
        <v>0</v>
      </c>
      <c r="AM162" s="17">
        <f t="shared" ref="AM162:AM173" si="1550">IF(AM$2*AL162&lt;0,0,AM$2*AL162)</f>
        <v>0</v>
      </c>
      <c r="AN162" s="17">
        <f t="shared" ref="AN162:AN173" si="1551">AN$2*AL162</f>
        <v>0</v>
      </c>
      <c r="AO162" s="17">
        <f t="shared" ref="AO162:AO173" si="1552">AO$2*AL162</f>
        <v>0</v>
      </c>
      <c r="AP162" s="18">
        <f t="shared" ref="AP162:AP173" si="1553">MIN(AH162,AB162*AE162)</f>
        <v>0</v>
      </c>
      <c r="AQ162" s="18">
        <f t="shared" ref="AQ162:AQ173" si="1554">IF(AQ$2*AP162&lt;0,0,AQ$2*AP162)</f>
        <v>0</v>
      </c>
      <c r="AR162" s="18">
        <f t="shared" ref="AR162:AR173" si="1555">AR$2*AP162</f>
        <v>0</v>
      </c>
      <c r="AS162" s="18">
        <f t="shared" ref="AS162:AS173" si="1556">AS$2*AP162</f>
        <v>0</v>
      </c>
      <c r="AT162" s="18">
        <f t="shared" ref="AT162:AT173" si="1557">MIN(AL162,AC162*AF162)</f>
        <v>0</v>
      </c>
      <c r="AU162" s="18">
        <f t="shared" ref="AU162:AU173" si="1558">IF(AU$2*AT162&lt;0,0,AU$2*AT162)</f>
        <v>0</v>
      </c>
      <c r="AV162" s="18">
        <f t="shared" ref="AV162:AV173" si="1559">AV$2*AT162</f>
        <v>0</v>
      </c>
      <c r="AW162" s="18">
        <f t="shared" ref="AW162:AW173" si="1560">AW$2*AT162</f>
        <v>0</v>
      </c>
      <c r="AX162" s="4"/>
    </row>
    <row r="163" spans="1:50" outlineLevel="1">
      <c r="A163" s="8" t="str">
        <f>IF(C163=Форма!$B$7*1,"1 месяц",IF(C163&gt;Форма!$B$7,(LEFT(A162,SEARCH(" ",A162,1)-1)+1)&amp;" месяц",""))</f>
        <v>2 месяц</v>
      </c>
      <c r="B163" s="32" t="str">
        <f>IF(SUM($E$6:$L163)=0,"-",IF(SUM($E163:$L163)&gt;0,IF(AND($C163&gt;=$B$1,$C163&lt;=$B$2)*1=1,$A$1,"факт"),"прогноз"))</f>
        <v>-</v>
      </c>
      <c r="C163" s="33">
        <v>46054</v>
      </c>
      <c r="D163" s="34">
        <f>VLOOKUP($C163,'F1'!$A:$B,2,0)</f>
        <v>19</v>
      </c>
      <c r="E163" s="60"/>
      <c r="F163" s="60"/>
      <c r="G163" s="59"/>
      <c r="H163" s="59"/>
      <c r="I163" s="60"/>
      <c r="J163" s="60"/>
      <c r="K163" s="59"/>
      <c r="L163" s="59"/>
      <c r="M163" s="187">
        <f t="shared" si="1515"/>
        <v>0</v>
      </c>
      <c r="N163" s="15">
        <f t="shared" si="1516"/>
        <v>0</v>
      </c>
      <c r="O163" s="15">
        <f t="shared" si="1517"/>
        <v>0</v>
      </c>
      <c r="P163" s="15">
        <f t="shared" si="1518"/>
        <v>0</v>
      </c>
      <c r="Q163" s="187">
        <f t="shared" si="1519"/>
        <v>0</v>
      </c>
      <c r="R163" s="15">
        <f t="shared" si="1520"/>
        <v>0</v>
      </c>
      <c r="S163" s="15">
        <f t="shared" si="1521"/>
        <v>0</v>
      </c>
      <c r="T163" s="15">
        <f t="shared" si="1522"/>
        <v>0</v>
      </c>
      <c r="U163" s="9">
        <f t="shared" si="1523"/>
        <v>0</v>
      </c>
      <c r="V163" s="9">
        <f t="shared" si="1524"/>
        <v>0</v>
      </c>
      <c r="W163" s="28">
        <f t="shared" si="1525"/>
        <v>0</v>
      </c>
      <c r="X163" s="9">
        <f t="shared" si="1526"/>
        <v>0</v>
      </c>
      <c r="Y163" s="9">
        <f t="shared" si="1527"/>
        <v>0</v>
      </c>
      <c r="Z163" s="28">
        <f t="shared" si="1528"/>
        <v>0</v>
      </c>
      <c r="AA163" s="8"/>
      <c r="AB163" s="154">
        <f>IF(OR($M163="",$M163=0),0,IF(AB$2&lt;10,VLOOKUP(TEXT($C163,"МММ"),'Расчет нагрузки'!$L$2:$Q$13,AB$2,0),$D163*AB$2))</f>
        <v>0</v>
      </c>
      <c r="AC163" s="154">
        <f>IF(OR($Q163="",$Q163=0),0,IF(AC$2&lt;10,VLOOKUP(TEXT($C163,"МММ"),'Расчет нагрузки'!$L$2:$Q$13,AC$2,0),$D163*AC$2))</f>
        <v>0</v>
      </c>
      <c r="AD163" s="8"/>
      <c r="AE163" s="69">
        <v>1</v>
      </c>
      <c r="AF163" s="69">
        <v>1</v>
      </c>
      <c r="AG163" s="8"/>
      <c r="AH163" s="17">
        <f t="shared" si="1545"/>
        <v>0</v>
      </c>
      <c r="AI163" s="17">
        <f t="shared" si="1546"/>
        <v>0</v>
      </c>
      <c r="AJ163" s="17">
        <f t="shared" si="1547"/>
        <v>0</v>
      </c>
      <c r="AK163" s="17">
        <f t="shared" si="1548"/>
        <v>0</v>
      </c>
      <c r="AL163" s="17">
        <f t="shared" si="1549"/>
        <v>0</v>
      </c>
      <c r="AM163" s="17">
        <f t="shared" si="1550"/>
        <v>0</v>
      </c>
      <c r="AN163" s="17">
        <f t="shared" si="1551"/>
        <v>0</v>
      </c>
      <c r="AO163" s="17">
        <f t="shared" si="1552"/>
        <v>0</v>
      </c>
      <c r="AP163" s="18">
        <f t="shared" si="1553"/>
        <v>0</v>
      </c>
      <c r="AQ163" s="18">
        <f t="shared" si="1554"/>
        <v>0</v>
      </c>
      <c r="AR163" s="18">
        <f t="shared" si="1555"/>
        <v>0</v>
      </c>
      <c r="AS163" s="18">
        <f t="shared" si="1556"/>
        <v>0</v>
      </c>
      <c r="AT163" s="18">
        <f t="shared" si="1557"/>
        <v>0</v>
      </c>
      <c r="AU163" s="18">
        <f t="shared" si="1558"/>
        <v>0</v>
      </c>
      <c r="AV163" s="18">
        <f t="shared" si="1559"/>
        <v>0</v>
      </c>
      <c r="AW163" s="18">
        <f t="shared" si="1560"/>
        <v>0</v>
      </c>
      <c r="AX163" s="4"/>
    </row>
    <row r="164" spans="1:50" outlineLevel="1">
      <c r="A164" s="8" t="str">
        <f>IF(C164=Форма!$B$7*1,"1 месяц",IF(C164&gt;Форма!$B$7,(LEFT(A163,SEARCH(" ",A163,1)-1)+1)&amp;" месяц",""))</f>
        <v>3 месяц</v>
      </c>
      <c r="B164" s="32" t="str">
        <f>IF(SUM($E$6:$L164)=0,"-",IF(SUM($E164:$L164)&gt;0,IF(AND($C164&gt;=$B$1,$C164&lt;=$B$2)*1=1,$A$1,"факт"),"прогноз"))</f>
        <v>-</v>
      </c>
      <c r="C164" s="33">
        <v>46082</v>
      </c>
      <c r="D164" s="34">
        <f>VLOOKUP($C164,'F1'!$A:$B,2,0)</f>
        <v>21</v>
      </c>
      <c r="E164" s="60"/>
      <c r="F164" s="60"/>
      <c r="G164" s="59"/>
      <c r="H164" s="59"/>
      <c r="I164" s="60"/>
      <c r="J164" s="60"/>
      <c r="K164" s="59"/>
      <c r="L164" s="59"/>
      <c r="M164" s="187">
        <f t="shared" si="1515"/>
        <v>0</v>
      </c>
      <c r="N164" s="15">
        <f t="shared" si="1516"/>
        <v>0</v>
      </c>
      <c r="O164" s="15">
        <f t="shared" si="1517"/>
        <v>0</v>
      </c>
      <c r="P164" s="15">
        <f t="shared" si="1518"/>
        <v>0</v>
      </c>
      <c r="Q164" s="187">
        <f t="shared" si="1519"/>
        <v>0</v>
      </c>
      <c r="R164" s="15">
        <f t="shared" si="1520"/>
        <v>0</v>
      </c>
      <c r="S164" s="15">
        <f t="shared" si="1521"/>
        <v>0</v>
      </c>
      <c r="T164" s="15">
        <f t="shared" si="1522"/>
        <v>0</v>
      </c>
      <c r="U164" s="9">
        <f t="shared" si="1523"/>
        <v>0</v>
      </c>
      <c r="V164" s="9">
        <f t="shared" si="1524"/>
        <v>0</v>
      </c>
      <c r="W164" s="28">
        <f t="shared" si="1525"/>
        <v>0</v>
      </c>
      <c r="X164" s="9">
        <f t="shared" si="1526"/>
        <v>0</v>
      </c>
      <c r="Y164" s="9">
        <f t="shared" si="1527"/>
        <v>0</v>
      </c>
      <c r="Z164" s="28">
        <f t="shared" si="1528"/>
        <v>0</v>
      </c>
      <c r="AA164" s="8"/>
      <c r="AB164" s="154">
        <f>IF(OR($M164="",$M164=0),0,IF(AB$2&lt;10,VLOOKUP(TEXT($C164,"МММ"),'Расчет нагрузки'!$L$2:$Q$13,AB$2,0),$D164*AB$2))</f>
        <v>0</v>
      </c>
      <c r="AC164" s="154">
        <f>IF(OR($Q164="",$Q164=0),0,IF(AC$2&lt;10,VLOOKUP(TEXT($C164,"МММ"),'Расчет нагрузки'!$L$2:$Q$13,AC$2,0),$D164*AC$2))</f>
        <v>0</v>
      </c>
      <c r="AD164" s="8"/>
      <c r="AE164" s="69">
        <v>1</v>
      </c>
      <c r="AF164" s="69">
        <v>1</v>
      </c>
      <c r="AG164" s="8"/>
      <c r="AH164" s="17">
        <f t="shared" si="1545"/>
        <v>0</v>
      </c>
      <c r="AI164" s="17">
        <f t="shared" si="1546"/>
        <v>0</v>
      </c>
      <c r="AJ164" s="17">
        <f t="shared" si="1547"/>
        <v>0</v>
      </c>
      <c r="AK164" s="17">
        <f t="shared" si="1548"/>
        <v>0</v>
      </c>
      <c r="AL164" s="17">
        <f t="shared" si="1549"/>
        <v>0</v>
      </c>
      <c r="AM164" s="17">
        <f t="shared" si="1550"/>
        <v>0</v>
      </c>
      <c r="AN164" s="17">
        <f t="shared" si="1551"/>
        <v>0</v>
      </c>
      <c r="AO164" s="17">
        <f t="shared" si="1552"/>
        <v>0</v>
      </c>
      <c r="AP164" s="18">
        <f t="shared" si="1553"/>
        <v>0</v>
      </c>
      <c r="AQ164" s="18">
        <f t="shared" si="1554"/>
        <v>0</v>
      </c>
      <c r="AR164" s="18">
        <f t="shared" si="1555"/>
        <v>0</v>
      </c>
      <c r="AS164" s="18">
        <f t="shared" si="1556"/>
        <v>0</v>
      </c>
      <c r="AT164" s="18">
        <f t="shared" si="1557"/>
        <v>0</v>
      </c>
      <c r="AU164" s="18">
        <f t="shared" si="1558"/>
        <v>0</v>
      </c>
      <c r="AV164" s="18">
        <f t="shared" si="1559"/>
        <v>0</v>
      </c>
      <c r="AW164" s="18">
        <f t="shared" si="1560"/>
        <v>0</v>
      </c>
      <c r="AX164" s="4"/>
    </row>
    <row r="165" spans="1:50" outlineLevel="1">
      <c r="A165" s="8" t="str">
        <f>IF(C165=Форма!$B$7*1,"1 месяц",IF(C165&gt;Форма!$B$7,(LEFT(A164,SEARCH(" ",A164,1)-1)+1)&amp;" месяц",""))</f>
        <v>4 месяц</v>
      </c>
      <c r="B165" s="32" t="str">
        <f>IF(SUM($E$6:$L165)=0,"-",IF(SUM($E165:$L165)&gt;0,IF(AND($C165&gt;=$B$1,$C165&lt;=$B$2)*1=1,$A$1,"факт"),"прогноз"))</f>
        <v>-</v>
      </c>
      <c r="C165" s="33">
        <v>46113</v>
      </c>
      <c r="D165" s="34">
        <f>VLOOKUP($C165,'F1'!$A:$B,2,0)</f>
        <v>22</v>
      </c>
      <c r="E165" s="60"/>
      <c r="F165" s="60"/>
      <c r="G165" s="59"/>
      <c r="H165" s="59"/>
      <c r="I165" s="60"/>
      <c r="J165" s="60"/>
      <c r="K165" s="59"/>
      <c r="L165" s="59"/>
      <c r="M165" s="187">
        <f t="shared" si="1515"/>
        <v>0</v>
      </c>
      <c r="N165" s="15">
        <f t="shared" si="1516"/>
        <v>0</v>
      </c>
      <c r="O165" s="15">
        <f t="shared" si="1517"/>
        <v>0</v>
      </c>
      <c r="P165" s="15">
        <f t="shared" si="1518"/>
        <v>0</v>
      </c>
      <c r="Q165" s="187">
        <f t="shared" si="1519"/>
        <v>0</v>
      </c>
      <c r="R165" s="15">
        <f t="shared" si="1520"/>
        <v>0</v>
      </c>
      <c r="S165" s="15">
        <f t="shared" si="1521"/>
        <v>0</v>
      </c>
      <c r="T165" s="15">
        <f t="shared" si="1522"/>
        <v>0</v>
      </c>
      <c r="U165" s="9">
        <f t="shared" si="1523"/>
        <v>0</v>
      </c>
      <c r="V165" s="9">
        <f t="shared" si="1524"/>
        <v>0</v>
      </c>
      <c r="W165" s="28">
        <f t="shared" si="1525"/>
        <v>0</v>
      </c>
      <c r="X165" s="9">
        <f t="shared" si="1526"/>
        <v>0</v>
      </c>
      <c r="Y165" s="9">
        <f t="shared" si="1527"/>
        <v>0</v>
      </c>
      <c r="Z165" s="28">
        <f t="shared" si="1528"/>
        <v>0</v>
      </c>
      <c r="AA165" s="8"/>
      <c r="AB165" s="154">
        <f>IF(OR($M165="",$M165=0),0,IF(AB$2&lt;10,VLOOKUP(TEXT($C165,"МММ"),'Расчет нагрузки'!$L$2:$Q$13,AB$2,0),$D165*AB$2))</f>
        <v>0</v>
      </c>
      <c r="AC165" s="154">
        <f>IF(OR($Q165="",$Q165=0),0,IF(AC$2&lt;10,VLOOKUP(TEXT($C165,"МММ"),'Расчет нагрузки'!$L$2:$Q$13,AC$2,0),$D165*AC$2))</f>
        <v>0</v>
      </c>
      <c r="AD165" s="8"/>
      <c r="AE165" s="69">
        <v>1</v>
      </c>
      <c r="AF165" s="69">
        <v>1</v>
      </c>
      <c r="AG165" s="8"/>
      <c r="AH165" s="17">
        <f t="shared" si="1545"/>
        <v>0</v>
      </c>
      <c r="AI165" s="17">
        <f t="shared" si="1546"/>
        <v>0</v>
      </c>
      <c r="AJ165" s="17">
        <f t="shared" si="1547"/>
        <v>0</v>
      </c>
      <c r="AK165" s="17">
        <f t="shared" si="1548"/>
        <v>0</v>
      </c>
      <c r="AL165" s="17">
        <f t="shared" si="1549"/>
        <v>0</v>
      </c>
      <c r="AM165" s="17">
        <f t="shared" si="1550"/>
        <v>0</v>
      </c>
      <c r="AN165" s="17">
        <f t="shared" si="1551"/>
        <v>0</v>
      </c>
      <c r="AO165" s="17">
        <f t="shared" si="1552"/>
        <v>0</v>
      </c>
      <c r="AP165" s="18">
        <f t="shared" si="1553"/>
        <v>0</v>
      </c>
      <c r="AQ165" s="18">
        <f t="shared" si="1554"/>
        <v>0</v>
      </c>
      <c r="AR165" s="18">
        <f t="shared" si="1555"/>
        <v>0</v>
      </c>
      <c r="AS165" s="18">
        <f t="shared" si="1556"/>
        <v>0</v>
      </c>
      <c r="AT165" s="18">
        <f t="shared" si="1557"/>
        <v>0</v>
      </c>
      <c r="AU165" s="18">
        <f t="shared" si="1558"/>
        <v>0</v>
      </c>
      <c r="AV165" s="18">
        <f t="shared" si="1559"/>
        <v>0</v>
      </c>
      <c r="AW165" s="18">
        <f t="shared" si="1560"/>
        <v>0</v>
      </c>
      <c r="AX165" s="4"/>
    </row>
    <row r="166" spans="1:50" outlineLevel="1">
      <c r="A166" s="8" t="str">
        <f>IF(C166=Форма!$B$7*1,"1 месяц",IF(C166&gt;Форма!$B$7,(LEFT(A165,SEARCH(" ",A165,1)-1)+1)&amp;" месяц",""))</f>
        <v>5 месяц</v>
      </c>
      <c r="B166" s="32" t="str">
        <f>IF(SUM($E$6:$L166)=0,"-",IF(SUM($E166:$L166)&gt;0,IF(AND($C166&gt;=$B$1,$C166&lt;=$B$2)*1=1,$A$1,"факт"),"прогноз"))</f>
        <v>-</v>
      </c>
      <c r="C166" s="33">
        <v>46143</v>
      </c>
      <c r="D166" s="34">
        <f>VLOOKUP($C166,'F1'!$A:$B,2,0)</f>
        <v>18</v>
      </c>
      <c r="E166" s="60"/>
      <c r="F166" s="60"/>
      <c r="G166" s="59"/>
      <c r="H166" s="59"/>
      <c r="I166" s="60"/>
      <c r="J166" s="60"/>
      <c r="K166" s="59"/>
      <c r="L166" s="59"/>
      <c r="M166" s="187">
        <f t="shared" si="1515"/>
        <v>0</v>
      </c>
      <c r="N166" s="15">
        <f t="shared" si="1516"/>
        <v>0</v>
      </c>
      <c r="O166" s="15">
        <f t="shared" si="1517"/>
        <v>0</v>
      </c>
      <c r="P166" s="15">
        <f t="shared" si="1518"/>
        <v>0</v>
      </c>
      <c r="Q166" s="187">
        <f t="shared" si="1519"/>
        <v>0</v>
      </c>
      <c r="R166" s="15">
        <f t="shared" si="1520"/>
        <v>0</v>
      </c>
      <c r="S166" s="15">
        <f t="shared" si="1521"/>
        <v>0</v>
      </c>
      <c r="T166" s="15">
        <f t="shared" si="1522"/>
        <v>0</v>
      </c>
      <c r="U166" s="9">
        <f t="shared" si="1523"/>
        <v>0</v>
      </c>
      <c r="V166" s="9">
        <f t="shared" si="1524"/>
        <v>0</v>
      </c>
      <c r="W166" s="28">
        <f t="shared" si="1525"/>
        <v>0</v>
      </c>
      <c r="X166" s="9">
        <f t="shared" si="1526"/>
        <v>0</v>
      </c>
      <c r="Y166" s="9">
        <f t="shared" si="1527"/>
        <v>0</v>
      </c>
      <c r="Z166" s="28">
        <f t="shared" si="1528"/>
        <v>0</v>
      </c>
      <c r="AA166" s="8"/>
      <c r="AB166" s="154">
        <f>IF(OR($M166="",$M166=0),0,IF(AB$2&lt;10,VLOOKUP(TEXT($C166,"МММ"),'Расчет нагрузки'!$L$2:$Q$13,AB$2,0),$D166*AB$2))</f>
        <v>0</v>
      </c>
      <c r="AC166" s="154">
        <f>IF(OR($Q166="",$Q166=0),0,IF(AC$2&lt;10,VLOOKUP(TEXT($C166,"МММ"),'Расчет нагрузки'!$L$2:$Q$13,AC$2,0),$D166*AC$2))</f>
        <v>0</v>
      </c>
      <c r="AD166" s="8"/>
      <c r="AE166" s="69">
        <v>1</v>
      </c>
      <c r="AF166" s="69">
        <v>1</v>
      </c>
      <c r="AG166" s="8"/>
      <c r="AH166" s="17">
        <f t="shared" si="1545"/>
        <v>0</v>
      </c>
      <c r="AI166" s="17">
        <f t="shared" si="1546"/>
        <v>0</v>
      </c>
      <c r="AJ166" s="17">
        <f t="shared" si="1547"/>
        <v>0</v>
      </c>
      <c r="AK166" s="17">
        <f t="shared" si="1548"/>
        <v>0</v>
      </c>
      <c r="AL166" s="17">
        <f t="shared" si="1549"/>
        <v>0</v>
      </c>
      <c r="AM166" s="17">
        <f t="shared" si="1550"/>
        <v>0</v>
      </c>
      <c r="AN166" s="17">
        <f t="shared" si="1551"/>
        <v>0</v>
      </c>
      <c r="AO166" s="17">
        <f t="shared" si="1552"/>
        <v>0</v>
      </c>
      <c r="AP166" s="18">
        <f t="shared" si="1553"/>
        <v>0</v>
      </c>
      <c r="AQ166" s="18">
        <f t="shared" si="1554"/>
        <v>0</v>
      </c>
      <c r="AR166" s="18">
        <f t="shared" si="1555"/>
        <v>0</v>
      </c>
      <c r="AS166" s="18">
        <f t="shared" si="1556"/>
        <v>0</v>
      </c>
      <c r="AT166" s="18">
        <f t="shared" si="1557"/>
        <v>0</v>
      </c>
      <c r="AU166" s="18">
        <f t="shared" si="1558"/>
        <v>0</v>
      </c>
      <c r="AV166" s="18">
        <f t="shared" si="1559"/>
        <v>0</v>
      </c>
      <c r="AW166" s="18">
        <f t="shared" si="1560"/>
        <v>0</v>
      </c>
      <c r="AX166" s="4"/>
    </row>
    <row r="167" spans="1:50" outlineLevel="1">
      <c r="A167" s="8" t="str">
        <f>IF(C167=Форма!$B$7*1,"1 месяц",IF(C167&gt;Форма!$B$7,(LEFT(A166,SEARCH(" ",A166,1)-1)+1)&amp;" месяц",""))</f>
        <v>6 месяц</v>
      </c>
      <c r="B167" s="32" t="str">
        <f>IF(SUM($E$6:$L167)=0,"-",IF(SUM($E167:$L167)&gt;0,IF(AND($C167&gt;=$B$1,$C167&lt;=$B$2)*1=1,$A$1,"факт"),"прогноз"))</f>
        <v>-</v>
      </c>
      <c r="C167" s="33">
        <v>46174</v>
      </c>
      <c r="D167" s="34">
        <f>VLOOKUP($C167,'F1'!$A:$B,2,0)</f>
        <v>21</v>
      </c>
      <c r="E167" s="60"/>
      <c r="F167" s="60"/>
      <c r="G167" s="59"/>
      <c r="H167" s="59"/>
      <c r="I167" s="60"/>
      <c r="J167" s="60"/>
      <c r="K167" s="59"/>
      <c r="L167" s="59"/>
      <c r="M167" s="187">
        <f t="shared" si="1515"/>
        <v>0</v>
      </c>
      <c r="N167" s="15">
        <f t="shared" si="1516"/>
        <v>0</v>
      </c>
      <c r="O167" s="15">
        <f t="shared" si="1517"/>
        <v>0</v>
      </c>
      <c r="P167" s="15">
        <f t="shared" si="1518"/>
        <v>0</v>
      </c>
      <c r="Q167" s="187">
        <f t="shared" si="1519"/>
        <v>0</v>
      </c>
      <c r="R167" s="15">
        <f t="shared" si="1520"/>
        <v>0</v>
      </c>
      <c r="S167" s="15">
        <f t="shared" si="1521"/>
        <v>0</v>
      </c>
      <c r="T167" s="15">
        <f t="shared" si="1522"/>
        <v>0</v>
      </c>
      <c r="U167" s="9">
        <f t="shared" si="1523"/>
        <v>0</v>
      </c>
      <c r="V167" s="9">
        <f t="shared" si="1524"/>
        <v>0</v>
      </c>
      <c r="W167" s="28">
        <f t="shared" si="1525"/>
        <v>0</v>
      </c>
      <c r="X167" s="9">
        <f t="shared" si="1526"/>
        <v>0</v>
      </c>
      <c r="Y167" s="9">
        <f t="shared" si="1527"/>
        <v>0</v>
      </c>
      <c r="Z167" s="28">
        <f t="shared" si="1528"/>
        <v>0</v>
      </c>
      <c r="AA167" s="8"/>
      <c r="AB167" s="154">
        <f>IF(OR($M167="",$M167=0),0,IF(AB$2&lt;10,VLOOKUP(TEXT($C167,"МММ"),'Расчет нагрузки'!$L$2:$Q$13,AB$2,0),$D167*AB$2))</f>
        <v>0</v>
      </c>
      <c r="AC167" s="154">
        <f>IF(OR($Q167="",$Q167=0),0,IF(AC$2&lt;10,VLOOKUP(TEXT($C167,"МММ"),'Расчет нагрузки'!$L$2:$Q$13,AC$2,0),$D167*AC$2))</f>
        <v>0</v>
      </c>
      <c r="AD167" s="8"/>
      <c r="AE167" s="69">
        <v>1</v>
      </c>
      <c r="AF167" s="69">
        <v>1</v>
      </c>
      <c r="AG167" s="8"/>
      <c r="AH167" s="17">
        <f t="shared" si="1545"/>
        <v>0</v>
      </c>
      <c r="AI167" s="17">
        <f t="shared" si="1546"/>
        <v>0</v>
      </c>
      <c r="AJ167" s="17">
        <f t="shared" si="1547"/>
        <v>0</v>
      </c>
      <c r="AK167" s="17">
        <f t="shared" si="1548"/>
        <v>0</v>
      </c>
      <c r="AL167" s="17">
        <f t="shared" si="1549"/>
        <v>0</v>
      </c>
      <c r="AM167" s="17">
        <f t="shared" si="1550"/>
        <v>0</v>
      </c>
      <c r="AN167" s="17">
        <f t="shared" si="1551"/>
        <v>0</v>
      </c>
      <c r="AO167" s="17">
        <f t="shared" si="1552"/>
        <v>0</v>
      </c>
      <c r="AP167" s="18">
        <f t="shared" si="1553"/>
        <v>0</v>
      </c>
      <c r="AQ167" s="18">
        <f t="shared" si="1554"/>
        <v>0</v>
      </c>
      <c r="AR167" s="18">
        <f t="shared" si="1555"/>
        <v>0</v>
      </c>
      <c r="AS167" s="18">
        <f t="shared" si="1556"/>
        <v>0</v>
      </c>
      <c r="AT167" s="18">
        <f t="shared" si="1557"/>
        <v>0</v>
      </c>
      <c r="AU167" s="18">
        <f t="shared" si="1558"/>
        <v>0</v>
      </c>
      <c r="AV167" s="18">
        <f t="shared" si="1559"/>
        <v>0</v>
      </c>
      <c r="AW167" s="18">
        <f t="shared" si="1560"/>
        <v>0</v>
      </c>
      <c r="AX167" s="4"/>
    </row>
    <row r="168" spans="1:50" outlineLevel="1">
      <c r="A168" s="8" t="str">
        <f>IF(C168=Форма!$B$7*1,"1 месяц",IF(C168&gt;Форма!$B$7,(LEFT(A167,SEARCH(" ",A167,1)-1)+1)&amp;" месяц",""))</f>
        <v>7 месяц</v>
      </c>
      <c r="B168" s="32" t="str">
        <f>IF(SUM($E$6:$L168)=0,"-",IF(SUM($E168:$L168)&gt;0,IF(AND($C168&gt;=$B$1,$C168&lt;=$B$2)*1=1,$A$1,"факт"),"прогноз"))</f>
        <v>-</v>
      </c>
      <c r="C168" s="33">
        <v>46204</v>
      </c>
      <c r="D168" s="34">
        <f>VLOOKUP($C168,'F1'!$A:$B,2,0)</f>
        <v>23</v>
      </c>
      <c r="E168" s="60"/>
      <c r="F168" s="60"/>
      <c r="G168" s="59"/>
      <c r="H168" s="59"/>
      <c r="I168" s="60"/>
      <c r="J168" s="60"/>
      <c r="K168" s="59"/>
      <c r="L168" s="59"/>
      <c r="M168" s="187">
        <f t="shared" si="1515"/>
        <v>0</v>
      </c>
      <c r="N168" s="15">
        <f t="shared" si="1516"/>
        <v>0</v>
      </c>
      <c r="O168" s="15">
        <f t="shared" si="1517"/>
        <v>0</v>
      </c>
      <c r="P168" s="15">
        <f t="shared" si="1518"/>
        <v>0</v>
      </c>
      <c r="Q168" s="187">
        <f t="shared" si="1519"/>
        <v>0</v>
      </c>
      <c r="R168" s="15">
        <f t="shared" si="1520"/>
        <v>0</v>
      </c>
      <c r="S168" s="15">
        <f t="shared" si="1521"/>
        <v>0</v>
      </c>
      <c r="T168" s="15">
        <f t="shared" si="1522"/>
        <v>0</v>
      </c>
      <c r="U168" s="9">
        <f t="shared" si="1523"/>
        <v>0</v>
      </c>
      <c r="V168" s="9">
        <f t="shared" si="1524"/>
        <v>0</v>
      </c>
      <c r="W168" s="28">
        <f t="shared" si="1525"/>
        <v>0</v>
      </c>
      <c r="X168" s="9">
        <f t="shared" si="1526"/>
        <v>0</v>
      </c>
      <c r="Y168" s="9">
        <f t="shared" si="1527"/>
        <v>0</v>
      </c>
      <c r="Z168" s="28">
        <f t="shared" si="1528"/>
        <v>0</v>
      </c>
      <c r="AA168" s="8"/>
      <c r="AB168" s="154">
        <f>IF(OR($M168="",$M168=0),0,IF(AB$2&lt;10,VLOOKUP(TEXT($C168,"МММ"),'Расчет нагрузки'!$L$2:$Q$13,AB$2,0),$D168*AB$2))</f>
        <v>0</v>
      </c>
      <c r="AC168" s="154">
        <f>IF(OR($Q168="",$Q168=0),0,IF(AC$2&lt;10,VLOOKUP(TEXT($C168,"МММ"),'Расчет нагрузки'!$L$2:$Q$13,AC$2,0),$D168*AC$2))</f>
        <v>0</v>
      </c>
      <c r="AD168" s="8"/>
      <c r="AE168" s="69">
        <v>1</v>
      </c>
      <c r="AF168" s="69">
        <v>1</v>
      </c>
      <c r="AG168" s="8"/>
      <c r="AH168" s="17">
        <f t="shared" si="1545"/>
        <v>0</v>
      </c>
      <c r="AI168" s="17">
        <f t="shared" si="1546"/>
        <v>0</v>
      </c>
      <c r="AJ168" s="17">
        <f t="shared" si="1547"/>
        <v>0</v>
      </c>
      <c r="AK168" s="17">
        <f t="shared" si="1548"/>
        <v>0</v>
      </c>
      <c r="AL168" s="17">
        <f t="shared" si="1549"/>
        <v>0</v>
      </c>
      <c r="AM168" s="17">
        <f t="shared" si="1550"/>
        <v>0</v>
      </c>
      <c r="AN168" s="17">
        <f t="shared" si="1551"/>
        <v>0</v>
      </c>
      <c r="AO168" s="17">
        <f t="shared" si="1552"/>
        <v>0</v>
      </c>
      <c r="AP168" s="18">
        <f t="shared" si="1553"/>
        <v>0</v>
      </c>
      <c r="AQ168" s="18">
        <f t="shared" si="1554"/>
        <v>0</v>
      </c>
      <c r="AR168" s="18">
        <f t="shared" si="1555"/>
        <v>0</v>
      </c>
      <c r="AS168" s="18">
        <f t="shared" si="1556"/>
        <v>0</v>
      </c>
      <c r="AT168" s="18">
        <f t="shared" si="1557"/>
        <v>0</v>
      </c>
      <c r="AU168" s="18">
        <f t="shared" si="1558"/>
        <v>0</v>
      </c>
      <c r="AV168" s="18">
        <f t="shared" si="1559"/>
        <v>0</v>
      </c>
      <c r="AW168" s="18">
        <f t="shared" si="1560"/>
        <v>0</v>
      </c>
      <c r="AX168" s="4"/>
    </row>
    <row r="169" spans="1:50" outlineLevel="1">
      <c r="A169" s="8" t="str">
        <f>IF(C169=Форма!$B$7*1,"1 месяц",IF(C169&gt;Форма!$B$7,(LEFT(A168,SEARCH(" ",A168,1)-1)+1)&amp;" месяц",""))</f>
        <v>8 месяц</v>
      </c>
      <c r="B169" s="32" t="str">
        <f>IF(SUM($E$6:$L169)=0,"-",IF(SUM($E169:$L169)&gt;0,IF(AND($C169&gt;=$B$1,$C169&lt;=$B$2)*1=1,$A$1,"факт"),"прогноз"))</f>
        <v>-</v>
      </c>
      <c r="C169" s="33">
        <v>46235</v>
      </c>
      <c r="D169" s="34">
        <f>VLOOKUP($C169,'F1'!$A:$B,2,0)</f>
        <v>21</v>
      </c>
      <c r="E169" s="60"/>
      <c r="F169" s="60"/>
      <c r="G169" s="59"/>
      <c r="H169" s="59"/>
      <c r="I169" s="60"/>
      <c r="J169" s="60"/>
      <c r="K169" s="59"/>
      <c r="L169" s="59"/>
      <c r="M169" s="187">
        <f t="shared" si="1515"/>
        <v>0</v>
      </c>
      <c r="N169" s="15">
        <f t="shared" si="1516"/>
        <v>0</v>
      </c>
      <c r="O169" s="15">
        <f t="shared" si="1517"/>
        <v>0</v>
      </c>
      <c r="P169" s="15">
        <f t="shared" si="1518"/>
        <v>0</v>
      </c>
      <c r="Q169" s="187">
        <f t="shared" si="1519"/>
        <v>0</v>
      </c>
      <c r="R169" s="15">
        <f t="shared" si="1520"/>
        <v>0</v>
      </c>
      <c r="S169" s="15">
        <f t="shared" si="1521"/>
        <v>0</v>
      </c>
      <c r="T169" s="15">
        <f t="shared" si="1522"/>
        <v>0</v>
      </c>
      <c r="U169" s="9">
        <f t="shared" si="1523"/>
        <v>0</v>
      </c>
      <c r="V169" s="9">
        <f t="shared" si="1524"/>
        <v>0</v>
      </c>
      <c r="W169" s="28">
        <f t="shared" si="1525"/>
        <v>0</v>
      </c>
      <c r="X169" s="9">
        <f t="shared" si="1526"/>
        <v>0</v>
      </c>
      <c r="Y169" s="9">
        <f t="shared" si="1527"/>
        <v>0</v>
      </c>
      <c r="Z169" s="28">
        <f t="shared" si="1528"/>
        <v>0</v>
      </c>
      <c r="AA169" s="8"/>
      <c r="AB169" s="154">
        <f>IF(OR($M169="",$M169=0),0,IF(AB$2&lt;10,VLOOKUP(TEXT($C169,"МММ"),'Расчет нагрузки'!$L$2:$Q$13,AB$2,0),$D169*AB$2))</f>
        <v>0</v>
      </c>
      <c r="AC169" s="154">
        <f>IF(OR($Q169="",$Q169=0),0,IF(AC$2&lt;10,VLOOKUP(TEXT($C169,"МММ"),'Расчет нагрузки'!$L$2:$Q$13,AC$2,0),$D169*AC$2))</f>
        <v>0</v>
      </c>
      <c r="AD169" s="8"/>
      <c r="AE169" s="69">
        <v>1</v>
      </c>
      <c r="AF169" s="69">
        <v>1</v>
      </c>
      <c r="AG169" s="8"/>
      <c r="AH169" s="17">
        <f t="shared" si="1545"/>
        <v>0</v>
      </c>
      <c r="AI169" s="17">
        <f t="shared" si="1546"/>
        <v>0</v>
      </c>
      <c r="AJ169" s="17">
        <f t="shared" si="1547"/>
        <v>0</v>
      </c>
      <c r="AK169" s="17">
        <f t="shared" si="1548"/>
        <v>0</v>
      </c>
      <c r="AL169" s="17">
        <f t="shared" si="1549"/>
        <v>0</v>
      </c>
      <c r="AM169" s="17">
        <f t="shared" si="1550"/>
        <v>0</v>
      </c>
      <c r="AN169" s="17">
        <f t="shared" si="1551"/>
        <v>0</v>
      </c>
      <c r="AO169" s="17">
        <f t="shared" si="1552"/>
        <v>0</v>
      </c>
      <c r="AP169" s="18">
        <f t="shared" si="1553"/>
        <v>0</v>
      </c>
      <c r="AQ169" s="18">
        <f t="shared" si="1554"/>
        <v>0</v>
      </c>
      <c r="AR169" s="18">
        <f t="shared" si="1555"/>
        <v>0</v>
      </c>
      <c r="AS169" s="18">
        <f t="shared" si="1556"/>
        <v>0</v>
      </c>
      <c r="AT169" s="18">
        <f t="shared" si="1557"/>
        <v>0</v>
      </c>
      <c r="AU169" s="18">
        <f t="shared" si="1558"/>
        <v>0</v>
      </c>
      <c r="AV169" s="18">
        <f t="shared" si="1559"/>
        <v>0</v>
      </c>
      <c r="AW169" s="18">
        <f t="shared" si="1560"/>
        <v>0</v>
      </c>
      <c r="AX169" s="4"/>
    </row>
    <row r="170" spans="1:50" outlineLevel="1">
      <c r="A170" s="8" t="str">
        <f>IF(C170=Форма!$B$7*1,"1 месяц",IF(C170&gt;Форма!$B$7,(LEFT(A169,SEARCH(" ",A169,1)-1)+1)&amp;" месяц",""))</f>
        <v>9 месяц</v>
      </c>
      <c r="B170" s="32" t="str">
        <f>IF(SUM($E$6:$L170)=0,"-",IF(SUM($E170:$L170)&gt;0,IF(AND($C170&gt;=$B$1,$C170&lt;=$B$2)*1=1,$A$1,"факт"),"прогноз"))</f>
        <v>-</v>
      </c>
      <c r="C170" s="33">
        <v>46266</v>
      </c>
      <c r="D170" s="34">
        <f>VLOOKUP($C170,'F1'!$A:$B,2,0)</f>
        <v>22</v>
      </c>
      <c r="E170" s="60"/>
      <c r="F170" s="60"/>
      <c r="G170" s="59"/>
      <c r="H170" s="59"/>
      <c r="I170" s="60"/>
      <c r="J170" s="60"/>
      <c r="K170" s="59"/>
      <c r="L170" s="59"/>
      <c r="M170" s="187">
        <f t="shared" si="1515"/>
        <v>0</v>
      </c>
      <c r="N170" s="15">
        <f t="shared" si="1516"/>
        <v>0</v>
      </c>
      <c r="O170" s="15">
        <f t="shared" si="1517"/>
        <v>0</v>
      </c>
      <c r="P170" s="15">
        <f t="shared" si="1518"/>
        <v>0</v>
      </c>
      <c r="Q170" s="187">
        <f t="shared" si="1519"/>
        <v>0</v>
      </c>
      <c r="R170" s="15">
        <f t="shared" si="1520"/>
        <v>0</v>
      </c>
      <c r="S170" s="15">
        <f t="shared" si="1521"/>
        <v>0</v>
      </c>
      <c r="T170" s="15">
        <f t="shared" si="1522"/>
        <v>0</v>
      </c>
      <c r="U170" s="9">
        <f t="shared" si="1523"/>
        <v>0</v>
      </c>
      <c r="V170" s="9">
        <f t="shared" si="1524"/>
        <v>0</v>
      </c>
      <c r="W170" s="28">
        <f t="shared" si="1525"/>
        <v>0</v>
      </c>
      <c r="X170" s="9">
        <f t="shared" si="1526"/>
        <v>0</v>
      </c>
      <c r="Y170" s="9">
        <f t="shared" si="1527"/>
        <v>0</v>
      </c>
      <c r="Z170" s="28">
        <f t="shared" si="1528"/>
        <v>0</v>
      </c>
      <c r="AA170" s="8"/>
      <c r="AB170" s="154">
        <f>IF(OR($M170="",$M170=0),0,IF(AB$2&lt;10,VLOOKUP(TEXT($C170,"МММ"),'Расчет нагрузки'!$L$2:$Q$13,AB$2,0),$D170*AB$2))</f>
        <v>0</v>
      </c>
      <c r="AC170" s="154">
        <f>IF(OR($Q170="",$Q170=0),0,IF(AC$2&lt;10,VLOOKUP(TEXT($C170,"МММ"),'Расчет нагрузки'!$L$2:$Q$13,AC$2,0),$D170*AC$2))</f>
        <v>0</v>
      </c>
      <c r="AD170" s="8"/>
      <c r="AE170" s="69">
        <v>1</v>
      </c>
      <c r="AF170" s="69">
        <v>1</v>
      </c>
      <c r="AG170" s="8"/>
      <c r="AH170" s="17">
        <f t="shared" si="1545"/>
        <v>0</v>
      </c>
      <c r="AI170" s="17">
        <f t="shared" si="1546"/>
        <v>0</v>
      </c>
      <c r="AJ170" s="17">
        <f t="shared" si="1547"/>
        <v>0</v>
      </c>
      <c r="AK170" s="17">
        <f t="shared" si="1548"/>
        <v>0</v>
      </c>
      <c r="AL170" s="17">
        <f t="shared" si="1549"/>
        <v>0</v>
      </c>
      <c r="AM170" s="17">
        <f t="shared" si="1550"/>
        <v>0</v>
      </c>
      <c r="AN170" s="17">
        <f t="shared" si="1551"/>
        <v>0</v>
      </c>
      <c r="AO170" s="17">
        <f t="shared" si="1552"/>
        <v>0</v>
      </c>
      <c r="AP170" s="18">
        <f t="shared" si="1553"/>
        <v>0</v>
      </c>
      <c r="AQ170" s="18">
        <f t="shared" si="1554"/>
        <v>0</v>
      </c>
      <c r="AR170" s="18">
        <f t="shared" si="1555"/>
        <v>0</v>
      </c>
      <c r="AS170" s="18">
        <f t="shared" si="1556"/>
        <v>0</v>
      </c>
      <c r="AT170" s="18">
        <f t="shared" si="1557"/>
        <v>0</v>
      </c>
      <c r="AU170" s="18">
        <f t="shared" si="1558"/>
        <v>0</v>
      </c>
      <c r="AV170" s="18">
        <f t="shared" si="1559"/>
        <v>0</v>
      </c>
      <c r="AW170" s="18">
        <f t="shared" si="1560"/>
        <v>0</v>
      </c>
      <c r="AX170" s="4"/>
    </row>
    <row r="171" spans="1:50" outlineLevel="1">
      <c r="A171" s="8" t="str">
        <f>IF(C171=Форма!$B$7*1,"1 месяц",IF(C171&gt;Форма!$B$7,(LEFT(A170,SEARCH(" ",A170,1)-1)+1)&amp;" месяц",""))</f>
        <v>10 месяц</v>
      </c>
      <c r="B171" s="32" t="str">
        <f>IF(SUM($E$6:$L171)=0,"-",IF(SUM($E171:$L171)&gt;0,IF(AND($C171&gt;=$B$1,$C171&lt;=$B$2)*1=1,$A$1,"факт"),"прогноз"))</f>
        <v>-</v>
      </c>
      <c r="C171" s="33">
        <v>46296</v>
      </c>
      <c r="D171" s="34">
        <f>VLOOKUP($C171,'F1'!$A:$B,2,0)</f>
        <v>22</v>
      </c>
      <c r="E171" s="60"/>
      <c r="F171" s="60"/>
      <c r="G171" s="59"/>
      <c r="H171" s="59"/>
      <c r="I171" s="60"/>
      <c r="J171" s="60"/>
      <c r="K171" s="59"/>
      <c r="L171" s="59"/>
      <c r="M171" s="187">
        <f t="shared" si="1515"/>
        <v>0</v>
      </c>
      <c r="N171" s="15">
        <f t="shared" si="1516"/>
        <v>0</v>
      </c>
      <c r="O171" s="15">
        <f t="shared" si="1517"/>
        <v>0</v>
      </c>
      <c r="P171" s="15">
        <f t="shared" si="1518"/>
        <v>0</v>
      </c>
      <c r="Q171" s="187">
        <f t="shared" si="1519"/>
        <v>0</v>
      </c>
      <c r="R171" s="15">
        <f t="shared" si="1520"/>
        <v>0</v>
      </c>
      <c r="S171" s="15">
        <f t="shared" si="1521"/>
        <v>0</v>
      </c>
      <c r="T171" s="15">
        <f t="shared" si="1522"/>
        <v>0</v>
      </c>
      <c r="U171" s="9">
        <f t="shared" si="1523"/>
        <v>0</v>
      </c>
      <c r="V171" s="9">
        <f t="shared" si="1524"/>
        <v>0</v>
      </c>
      <c r="W171" s="28">
        <f t="shared" si="1525"/>
        <v>0</v>
      </c>
      <c r="X171" s="9">
        <f t="shared" si="1526"/>
        <v>0</v>
      </c>
      <c r="Y171" s="9">
        <f t="shared" si="1527"/>
        <v>0</v>
      </c>
      <c r="Z171" s="28">
        <f t="shared" si="1528"/>
        <v>0</v>
      </c>
      <c r="AA171" s="8"/>
      <c r="AB171" s="154">
        <f>IF(OR($M171="",$M171=0),0,IF(AB$2&lt;10,VLOOKUP(TEXT($C171,"МММ"),'Расчет нагрузки'!$L$2:$Q$13,AB$2,0),$D171*AB$2))</f>
        <v>0</v>
      </c>
      <c r="AC171" s="154">
        <f>IF(OR($Q171="",$Q171=0),0,IF(AC$2&lt;10,VLOOKUP(TEXT($C171,"МММ"),'Расчет нагрузки'!$L$2:$Q$13,AC$2,0),$D171*AC$2))</f>
        <v>0</v>
      </c>
      <c r="AD171" s="8"/>
      <c r="AE171" s="69">
        <v>1</v>
      </c>
      <c r="AF171" s="69">
        <v>1</v>
      </c>
      <c r="AG171" s="8"/>
      <c r="AH171" s="17">
        <f t="shared" si="1545"/>
        <v>0</v>
      </c>
      <c r="AI171" s="17">
        <f t="shared" si="1546"/>
        <v>0</v>
      </c>
      <c r="AJ171" s="17">
        <f t="shared" si="1547"/>
        <v>0</v>
      </c>
      <c r="AK171" s="17">
        <f t="shared" si="1548"/>
        <v>0</v>
      </c>
      <c r="AL171" s="17">
        <f t="shared" si="1549"/>
        <v>0</v>
      </c>
      <c r="AM171" s="17">
        <f t="shared" si="1550"/>
        <v>0</v>
      </c>
      <c r="AN171" s="17">
        <f t="shared" si="1551"/>
        <v>0</v>
      </c>
      <c r="AO171" s="17">
        <f t="shared" si="1552"/>
        <v>0</v>
      </c>
      <c r="AP171" s="18">
        <f t="shared" si="1553"/>
        <v>0</v>
      </c>
      <c r="AQ171" s="18">
        <f t="shared" si="1554"/>
        <v>0</v>
      </c>
      <c r="AR171" s="18">
        <f t="shared" si="1555"/>
        <v>0</v>
      </c>
      <c r="AS171" s="18">
        <f t="shared" si="1556"/>
        <v>0</v>
      </c>
      <c r="AT171" s="18">
        <f t="shared" si="1557"/>
        <v>0</v>
      </c>
      <c r="AU171" s="18">
        <f t="shared" si="1558"/>
        <v>0</v>
      </c>
      <c r="AV171" s="18">
        <f t="shared" si="1559"/>
        <v>0</v>
      </c>
      <c r="AW171" s="18">
        <f t="shared" si="1560"/>
        <v>0</v>
      </c>
      <c r="AX171" s="4"/>
    </row>
    <row r="172" spans="1:50" outlineLevel="1">
      <c r="A172" s="8" t="str">
        <f>IF(C172=Форма!$B$7*1,"1 месяц",IF(C172&gt;Форма!$B$7,(LEFT(A171,SEARCH(" ",A171,1)-1)+1)&amp;" месяц",""))</f>
        <v>11 месяц</v>
      </c>
      <c r="B172" s="32" t="str">
        <f>IF(SUM($E$6:$L172)=0,"-",IF(SUM($E172:$L172)&gt;0,IF(AND($C172&gt;=$B$1,$C172&lt;=$B$2)*1=1,$A$1,"факт"),"прогноз"))</f>
        <v>-</v>
      </c>
      <c r="C172" s="33">
        <v>46327</v>
      </c>
      <c r="D172" s="34">
        <f>VLOOKUP($C172,'F1'!$A:$B,2,0)</f>
        <v>20</v>
      </c>
      <c r="E172" s="60"/>
      <c r="F172" s="60"/>
      <c r="G172" s="59"/>
      <c r="H172" s="59"/>
      <c r="I172" s="60"/>
      <c r="J172" s="60"/>
      <c r="K172" s="59"/>
      <c r="L172" s="59"/>
      <c r="M172" s="187">
        <f t="shared" si="1515"/>
        <v>0</v>
      </c>
      <c r="N172" s="15">
        <f t="shared" si="1516"/>
        <v>0</v>
      </c>
      <c r="O172" s="15">
        <f t="shared" si="1517"/>
        <v>0</v>
      </c>
      <c r="P172" s="15">
        <f t="shared" si="1518"/>
        <v>0</v>
      </c>
      <c r="Q172" s="187">
        <f t="shared" si="1519"/>
        <v>0</v>
      </c>
      <c r="R172" s="15">
        <f t="shared" si="1520"/>
        <v>0</v>
      </c>
      <c r="S172" s="15">
        <f t="shared" si="1521"/>
        <v>0</v>
      </c>
      <c r="T172" s="15">
        <f t="shared" si="1522"/>
        <v>0</v>
      </c>
      <c r="U172" s="9">
        <f t="shared" si="1523"/>
        <v>0</v>
      </c>
      <c r="V172" s="9">
        <f t="shared" si="1524"/>
        <v>0</v>
      </c>
      <c r="W172" s="28">
        <f t="shared" si="1525"/>
        <v>0</v>
      </c>
      <c r="X172" s="9">
        <f t="shared" si="1526"/>
        <v>0</v>
      </c>
      <c r="Y172" s="9">
        <f t="shared" si="1527"/>
        <v>0</v>
      </c>
      <c r="Z172" s="28">
        <f t="shared" si="1528"/>
        <v>0</v>
      </c>
      <c r="AA172" s="8"/>
      <c r="AB172" s="154">
        <f>IF(OR($M172="",$M172=0),0,IF(AB$2&lt;10,VLOOKUP(TEXT($C172,"МММ"),'Расчет нагрузки'!$L$2:$Q$13,AB$2,0),$D172*AB$2))</f>
        <v>0</v>
      </c>
      <c r="AC172" s="154">
        <f>IF(OR($Q172="",$Q172=0),0,IF(AC$2&lt;10,VLOOKUP(TEXT($C172,"МММ"),'Расчет нагрузки'!$L$2:$Q$13,AC$2,0),$D172*AC$2))</f>
        <v>0</v>
      </c>
      <c r="AD172" s="8"/>
      <c r="AE172" s="69">
        <v>1</v>
      </c>
      <c r="AF172" s="69">
        <v>1</v>
      </c>
      <c r="AG172" s="8"/>
      <c r="AH172" s="17">
        <f t="shared" si="1545"/>
        <v>0</v>
      </c>
      <c r="AI172" s="17">
        <f t="shared" si="1546"/>
        <v>0</v>
      </c>
      <c r="AJ172" s="17">
        <f t="shared" si="1547"/>
        <v>0</v>
      </c>
      <c r="AK172" s="17">
        <f t="shared" si="1548"/>
        <v>0</v>
      </c>
      <c r="AL172" s="17">
        <f t="shared" si="1549"/>
        <v>0</v>
      </c>
      <c r="AM172" s="17">
        <f t="shared" si="1550"/>
        <v>0</v>
      </c>
      <c r="AN172" s="17">
        <f t="shared" si="1551"/>
        <v>0</v>
      </c>
      <c r="AO172" s="17">
        <f t="shared" si="1552"/>
        <v>0</v>
      </c>
      <c r="AP172" s="18">
        <f t="shared" si="1553"/>
        <v>0</v>
      </c>
      <c r="AQ172" s="18">
        <f t="shared" si="1554"/>
        <v>0</v>
      </c>
      <c r="AR172" s="18">
        <f t="shared" si="1555"/>
        <v>0</v>
      </c>
      <c r="AS172" s="18">
        <f t="shared" si="1556"/>
        <v>0</v>
      </c>
      <c r="AT172" s="18">
        <f t="shared" si="1557"/>
        <v>0</v>
      </c>
      <c r="AU172" s="18">
        <f t="shared" si="1558"/>
        <v>0</v>
      </c>
      <c r="AV172" s="18">
        <f t="shared" si="1559"/>
        <v>0</v>
      </c>
      <c r="AW172" s="18">
        <f t="shared" si="1560"/>
        <v>0</v>
      </c>
      <c r="AX172" s="4"/>
    </row>
    <row r="173" spans="1:50" outlineLevel="1">
      <c r="A173" s="8" t="str">
        <f>IF(C173=Форма!$B$7*1,"1 месяц",IF(C173&gt;Форма!$B$7,(LEFT(A172,SEARCH(" ",A172,1)-1)+1)&amp;" месяц",""))</f>
        <v>12 месяц</v>
      </c>
      <c r="B173" s="32" t="str">
        <f>IF(SUM($E$6:$L173)=0,"-",IF(SUM($E173:$L173)&gt;0,IF(AND($C173&gt;=$B$1,$C173&lt;=$B$2)*1=1,$A$1,"факт"),"прогноз"))</f>
        <v>-</v>
      </c>
      <c r="C173" s="33">
        <v>46357</v>
      </c>
      <c r="D173" s="34">
        <f>VLOOKUP($C173,'F1'!$A:$B,2,0)</f>
        <v>23</v>
      </c>
      <c r="E173" s="60"/>
      <c r="F173" s="60"/>
      <c r="G173" s="59"/>
      <c r="H173" s="59"/>
      <c r="I173" s="60"/>
      <c r="J173" s="60"/>
      <c r="K173" s="59"/>
      <c r="L173" s="59"/>
      <c r="M173" s="187">
        <f t="shared" si="1515"/>
        <v>0</v>
      </c>
      <c r="N173" s="15">
        <f t="shared" si="1516"/>
        <v>0</v>
      </c>
      <c r="O173" s="15">
        <f t="shared" si="1517"/>
        <v>0</v>
      </c>
      <c r="P173" s="15">
        <f t="shared" si="1518"/>
        <v>0</v>
      </c>
      <c r="Q173" s="187">
        <f t="shared" si="1519"/>
        <v>0</v>
      </c>
      <c r="R173" s="15">
        <f t="shared" si="1520"/>
        <v>0</v>
      </c>
      <c r="S173" s="15">
        <f t="shared" si="1521"/>
        <v>0</v>
      </c>
      <c r="T173" s="15">
        <f t="shared" si="1522"/>
        <v>0</v>
      </c>
      <c r="U173" s="9">
        <f t="shared" si="1523"/>
        <v>0</v>
      </c>
      <c r="V173" s="9">
        <f t="shared" si="1524"/>
        <v>0</v>
      </c>
      <c r="W173" s="28">
        <f t="shared" si="1525"/>
        <v>0</v>
      </c>
      <c r="X173" s="9">
        <f t="shared" si="1526"/>
        <v>0</v>
      </c>
      <c r="Y173" s="9">
        <f t="shared" si="1527"/>
        <v>0</v>
      </c>
      <c r="Z173" s="28">
        <f t="shared" si="1528"/>
        <v>0</v>
      </c>
      <c r="AA173" s="8"/>
      <c r="AB173" s="154">
        <f>IF(OR($M173="",$M173=0),0,IF(AB$2&lt;10,VLOOKUP(TEXT($C173,"МММ"),'Расчет нагрузки'!$L$2:$Q$13,AB$2,0),$D173*AB$2))</f>
        <v>0</v>
      </c>
      <c r="AC173" s="154">
        <f>IF(OR($Q173="",$Q173=0),0,IF(AC$2&lt;10,VLOOKUP(TEXT($C173,"МММ"),'Расчет нагрузки'!$L$2:$Q$13,AC$2,0),$D173*AC$2))</f>
        <v>0</v>
      </c>
      <c r="AD173" s="8"/>
      <c r="AE173" s="69">
        <v>1</v>
      </c>
      <c r="AF173" s="69">
        <v>1</v>
      </c>
      <c r="AG173" s="8"/>
      <c r="AH173" s="17">
        <f t="shared" si="1545"/>
        <v>0</v>
      </c>
      <c r="AI173" s="17">
        <f t="shared" si="1546"/>
        <v>0</v>
      </c>
      <c r="AJ173" s="17">
        <f t="shared" si="1547"/>
        <v>0</v>
      </c>
      <c r="AK173" s="17">
        <f t="shared" si="1548"/>
        <v>0</v>
      </c>
      <c r="AL173" s="17">
        <f t="shared" si="1549"/>
        <v>0</v>
      </c>
      <c r="AM173" s="17">
        <f t="shared" si="1550"/>
        <v>0</v>
      </c>
      <c r="AN173" s="17">
        <f t="shared" si="1551"/>
        <v>0</v>
      </c>
      <c r="AO173" s="17">
        <f t="shared" si="1552"/>
        <v>0</v>
      </c>
      <c r="AP173" s="18">
        <f t="shared" si="1553"/>
        <v>0</v>
      </c>
      <c r="AQ173" s="18">
        <f t="shared" si="1554"/>
        <v>0</v>
      </c>
      <c r="AR173" s="18">
        <f t="shared" si="1555"/>
        <v>0</v>
      </c>
      <c r="AS173" s="18">
        <f t="shared" si="1556"/>
        <v>0</v>
      </c>
      <c r="AT173" s="18">
        <f t="shared" si="1557"/>
        <v>0</v>
      </c>
      <c r="AU173" s="18">
        <f t="shared" si="1558"/>
        <v>0</v>
      </c>
      <c r="AV173" s="18">
        <f t="shared" si="1559"/>
        <v>0</v>
      </c>
      <c r="AW173" s="18">
        <f t="shared" si="1560"/>
        <v>0</v>
      </c>
      <c r="AX173" s="4"/>
    </row>
    <row r="174" spans="1:50" outlineLevel="1">
      <c r="A174" s="8" t="str">
        <f>IF(C174=Форма!$B$7*1,"1 месяц",IF(C174&gt;Форма!$B$7,(LEFT(A173,SEARCH(" ",A173,1)-1)+1)&amp;" месяц",""))</f>
        <v>13 месяц</v>
      </c>
      <c r="B174" s="32" t="str">
        <f>IF(SUM($E$6:$L174)=0,"-",IF(SUM($E174:$L174)&gt;0,IF(AND($C174&gt;=$B$1,$C174&lt;=$B$2)*1=1,$A$1,"факт"),"прогноз"))</f>
        <v>-</v>
      </c>
      <c r="C174" s="33">
        <v>46388</v>
      </c>
      <c r="D174" s="34">
        <f>VLOOKUP($C174,'F1'!$A:$B,2,0)</f>
        <v>15</v>
      </c>
      <c r="E174" s="60"/>
      <c r="F174" s="60"/>
      <c r="G174" s="59"/>
      <c r="H174" s="59"/>
      <c r="I174" s="60"/>
      <c r="J174" s="60"/>
      <c r="K174" s="59"/>
      <c r="L174" s="59"/>
      <c r="M174" s="187">
        <f t="shared" si="1515"/>
        <v>0</v>
      </c>
      <c r="N174" s="15">
        <f t="shared" si="1516"/>
        <v>0</v>
      </c>
      <c r="O174" s="15">
        <f t="shared" si="1517"/>
        <v>0</v>
      </c>
      <c r="P174" s="15">
        <f t="shared" si="1518"/>
        <v>0</v>
      </c>
      <c r="Q174" s="187">
        <f t="shared" si="1519"/>
        <v>0</v>
      </c>
      <c r="R174" s="15">
        <f t="shared" si="1520"/>
        <v>0</v>
      </c>
      <c r="S174" s="15">
        <f t="shared" si="1521"/>
        <v>0</v>
      </c>
      <c r="T174" s="15">
        <f t="shared" si="1522"/>
        <v>0</v>
      </c>
      <c r="U174" s="9">
        <f t="shared" si="1523"/>
        <v>0</v>
      </c>
      <c r="V174" s="9">
        <f t="shared" si="1524"/>
        <v>0</v>
      </c>
      <c r="W174" s="28">
        <f t="shared" si="1525"/>
        <v>0</v>
      </c>
      <c r="X174" s="9">
        <f t="shared" si="1526"/>
        <v>0</v>
      </c>
      <c r="Y174" s="9">
        <f t="shared" si="1527"/>
        <v>0</v>
      </c>
      <c r="Z174" s="28">
        <f t="shared" si="1528"/>
        <v>0</v>
      </c>
      <c r="AA174" s="8"/>
      <c r="AB174" s="154">
        <f>IF(OR($M174="",$M174=0),0,IF(AB$2&lt;10,VLOOKUP(TEXT($C174,"МММ"),'Расчет нагрузки'!$L$2:$Q$13,AB$2,0),$D174*AB$2))</f>
        <v>0</v>
      </c>
      <c r="AC174" s="154">
        <f>IF(OR($Q174="",$Q174=0),0,IF(AC$2&lt;10,VLOOKUP(TEXT($C174,"МММ"),'Расчет нагрузки'!$L$2:$Q$13,AC$2,0),$D174*AC$2))</f>
        <v>0</v>
      </c>
      <c r="AD174" s="8"/>
      <c r="AE174" s="69">
        <v>1</v>
      </c>
      <c r="AF174" s="69">
        <v>1</v>
      </c>
      <c r="AG174" s="8"/>
      <c r="AH174" s="17">
        <f t="shared" ref="AH174:AH185" si="1561">M174*$D174*AE174</f>
        <v>0</v>
      </c>
      <c r="AI174" s="17">
        <f t="shared" ref="AI174:AI185" si="1562">IF(AI$2*AH174&lt;0,0,AI$2*AH174)</f>
        <v>0</v>
      </c>
      <c r="AJ174" s="17">
        <f t="shared" ref="AJ174:AJ185" si="1563">AJ$2*AH174</f>
        <v>0</v>
      </c>
      <c r="AK174" s="17">
        <f t="shared" ref="AK174:AK185" si="1564">AK$2*AH174</f>
        <v>0</v>
      </c>
      <c r="AL174" s="17">
        <f t="shared" ref="AL174:AL185" si="1565">Q174*$D174*AF174</f>
        <v>0</v>
      </c>
      <c r="AM174" s="17">
        <f t="shared" ref="AM174:AM185" si="1566">IF(AM$2*AL174&lt;0,0,AM$2*AL174)</f>
        <v>0</v>
      </c>
      <c r="AN174" s="17">
        <f t="shared" ref="AN174:AN185" si="1567">AN$2*AL174</f>
        <v>0</v>
      </c>
      <c r="AO174" s="17">
        <f t="shared" ref="AO174:AO185" si="1568">AO$2*AL174</f>
        <v>0</v>
      </c>
      <c r="AP174" s="18">
        <f t="shared" ref="AP174:AP185" si="1569">MIN(AH174,AB174*AE174)</f>
        <v>0</v>
      </c>
      <c r="AQ174" s="18">
        <f t="shared" ref="AQ174:AQ185" si="1570">IF(AQ$2*AP174&lt;0,0,AQ$2*AP174)</f>
        <v>0</v>
      </c>
      <c r="AR174" s="18">
        <f t="shared" ref="AR174:AR185" si="1571">AR$2*AP174</f>
        <v>0</v>
      </c>
      <c r="AS174" s="18">
        <f t="shared" ref="AS174:AS185" si="1572">AS$2*AP174</f>
        <v>0</v>
      </c>
      <c r="AT174" s="18">
        <f t="shared" ref="AT174:AT185" si="1573">MIN(AL174,AC174*AF174)</f>
        <v>0</v>
      </c>
      <c r="AU174" s="18">
        <f t="shared" ref="AU174:AU185" si="1574">IF(AU$2*AT174&lt;0,0,AU$2*AT174)</f>
        <v>0</v>
      </c>
      <c r="AV174" s="18">
        <f t="shared" ref="AV174:AV185" si="1575">AV$2*AT174</f>
        <v>0</v>
      </c>
      <c r="AW174" s="18">
        <f t="shared" ref="AW174:AW185" si="1576">AW$2*AT174</f>
        <v>0</v>
      </c>
      <c r="AX174" s="4"/>
    </row>
    <row r="175" spans="1:50" outlineLevel="1">
      <c r="A175" s="8" t="str">
        <f>IF(C175=Форма!$B$7*1,"1 месяц",IF(C175&gt;Форма!$B$7,(LEFT(A174,SEARCH(" ",A174,1)-1)+1)&amp;" месяц",""))</f>
        <v>14 месяц</v>
      </c>
      <c r="B175" s="32" t="str">
        <f>IF(SUM($E$6:$L175)=0,"-",IF(SUM($E175:$L175)&gt;0,IF(AND($C175&gt;=$B$1,$C175&lt;=$B$2)*1=1,$A$1,"факт"),"прогноз"))</f>
        <v>-</v>
      </c>
      <c r="C175" s="33">
        <v>46419</v>
      </c>
      <c r="D175" s="34">
        <f>VLOOKUP($C175,'F1'!$A:$B,2,0)</f>
        <v>19</v>
      </c>
      <c r="E175" s="60"/>
      <c r="F175" s="60"/>
      <c r="G175" s="59"/>
      <c r="H175" s="59"/>
      <c r="I175" s="60"/>
      <c r="J175" s="60"/>
      <c r="K175" s="59"/>
      <c r="L175" s="59"/>
      <c r="M175" s="187">
        <f t="shared" si="1515"/>
        <v>0</v>
      </c>
      <c r="N175" s="15">
        <f t="shared" si="1516"/>
        <v>0</v>
      </c>
      <c r="O175" s="15">
        <f t="shared" si="1517"/>
        <v>0</v>
      </c>
      <c r="P175" s="15">
        <f t="shared" si="1518"/>
        <v>0</v>
      </c>
      <c r="Q175" s="187">
        <f t="shared" si="1519"/>
        <v>0</v>
      </c>
      <c r="R175" s="15">
        <f t="shared" si="1520"/>
        <v>0</v>
      </c>
      <c r="S175" s="15">
        <f t="shared" si="1521"/>
        <v>0</v>
      </c>
      <c r="T175" s="15">
        <f t="shared" si="1522"/>
        <v>0</v>
      </c>
      <c r="U175" s="9">
        <f t="shared" si="1523"/>
        <v>0</v>
      </c>
      <c r="V175" s="9">
        <f t="shared" si="1524"/>
        <v>0</v>
      </c>
      <c r="W175" s="28">
        <f t="shared" si="1525"/>
        <v>0</v>
      </c>
      <c r="X175" s="9">
        <f t="shared" si="1526"/>
        <v>0</v>
      </c>
      <c r="Y175" s="9">
        <f t="shared" si="1527"/>
        <v>0</v>
      </c>
      <c r="Z175" s="28">
        <f t="shared" si="1528"/>
        <v>0</v>
      </c>
      <c r="AA175" s="8"/>
      <c r="AB175" s="154">
        <f>IF(OR($M175="",$M175=0),0,IF(AB$2&lt;10,VLOOKUP(TEXT($C175,"МММ"),'Расчет нагрузки'!$L$2:$Q$13,AB$2,0),$D175*AB$2))</f>
        <v>0</v>
      </c>
      <c r="AC175" s="154">
        <f>IF(OR($Q175="",$Q175=0),0,IF(AC$2&lt;10,VLOOKUP(TEXT($C175,"МММ"),'Расчет нагрузки'!$L$2:$Q$13,AC$2,0),$D175*AC$2))</f>
        <v>0</v>
      </c>
      <c r="AD175" s="8"/>
      <c r="AE175" s="69">
        <v>1</v>
      </c>
      <c r="AF175" s="69">
        <v>1</v>
      </c>
      <c r="AG175" s="8"/>
      <c r="AH175" s="17">
        <f t="shared" si="1561"/>
        <v>0</v>
      </c>
      <c r="AI175" s="17">
        <f t="shared" si="1562"/>
        <v>0</v>
      </c>
      <c r="AJ175" s="17">
        <f t="shared" si="1563"/>
        <v>0</v>
      </c>
      <c r="AK175" s="17">
        <f t="shared" si="1564"/>
        <v>0</v>
      </c>
      <c r="AL175" s="17">
        <f t="shared" si="1565"/>
        <v>0</v>
      </c>
      <c r="AM175" s="17">
        <f t="shared" si="1566"/>
        <v>0</v>
      </c>
      <c r="AN175" s="17">
        <f t="shared" si="1567"/>
        <v>0</v>
      </c>
      <c r="AO175" s="17">
        <f t="shared" si="1568"/>
        <v>0</v>
      </c>
      <c r="AP175" s="18">
        <f t="shared" si="1569"/>
        <v>0</v>
      </c>
      <c r="AQ175" s="18">
        <f t="shared" si="1570"/>
        <v>0</v>
      </c>
      <c r="AR175" s="18">
        <f t="shared" si="1571"/>
        <v>0</v>
      </c>
      <c r="AS175" s="18">
        <f t="shared" si="1572"/>
        <v>0</v>
      </c>
      <c r="AT175" s="18">
        <f t="shared" si="1573"/>
        <v>0</v>
      </c>
      <c r="AU175" s="18">
        <f t="shared" si="1574"/>
        <v>0</v>
      </c>
      <c r="AV175" s="18">
        <f t="shared" si="1575"/>
        <v>0</v>
      </c>
      <c r="AW175" s="18">
        <f t="shared" si="1576"/>
        <v>0</v>
      </c>
      <c r="AX175" s="4"/>
    </row>
    <row r="176" spans="1:50" outlineLevel="1">
      <c r="A176" s="8" t="str">
        <f>IF(C176=Форма!$B$7*1,"1 месяц",IF(C176&gt;Форма!$B$7,(LEFT(A175,SEARCH(" ",A175,1)-1)+1)&amp;" месяц",""))</f>
        <v>15 месяц</v>
      </c>
      <c r="B176" s="32" t="str">
        <f>IF(SUM($E$6:$L176)=0,"-",IF(SUM($E176:$L176)&gt;0,IF(AND($C176&gt;=$B$1,$C176&lt;=$B$2)*1=1,$A$1,"факт"),"прогноз"))</f>
        <v>-</v>
      </c>
      <c r="C176" s="33">
        <v>46447</v>
      </c>
      <c r="D176" s="34">
        <f>VLOOKUP($C176,'F1'!$A:$B,2,0)</f>
        <v>22</v>
      </c>
      <c r="E176" s="60"/>
      <c r="F176" s="60"/>
      <c r="G176" s="59"/>
      <c r="H176" s="59"/>
      <c r="I176" s="60"/>
      <c r="J176" s="60"/>
      <c r="K176" s="59"/>
      <c r="L176" s="59"/>
      <c r="M176" s="187">
        <f t="shared" si="1515"/>
        <v>0</v>
      </c>
      <c r="N176" s="15">
        <f t="shared" si="1516"/>
        <v>0</v>
      </c>
      <c r="O176" s="15">
        <f t="shared" si="1517"/>
        <v>0</v>
      </c>
      <c r="P176" s="15">
        <f t="shared" si="1518"/>
        <v>0</v>
      </c>
      <c r="Q176" s="187">
        <f t="shared" si="1519"/>
        <v>0</v>
      </c>
      <c r="R176" s="15">
        <f t="shared" si="1520"/>
        <v>0</v>
      </c>
      <c r="S176" s="15">
        <f t="shared" si="1521"/>
        <v>0</v>
      </c>
      <c r="T176" s="15">
        <f t="shared" si="1522"/>
        <v>0</v>
      </c>
      <c r="U176" s="9">
        <f t="shared" si="1523"/>
        <v>0</v>
      </c>
      <c r="V176" s="9">
        <f t="shared" si="1524"/>
        <v>0</v>
      </c>
      <c r="W176" s="28">
        <f t="shared" si="1525"/>
        <v>0</v>
      </c>
      <c r="X176" s="9">
        <f t="shared" si="1526"/>
        <v>0</v>
      </c>
      <c r="Y176" s="9">
        <f t="shared" si="1527"/>
        <v>0</v>
      </c>
      <c r="Z176" s="28">
        <f t="shared" si="1528"/>
        <v>0</v>
      </c>
      <c r="AA176" s="8"/>
      <c r="AB176" s="154">
        <f>IF(OR($M176="",$M176=0),0,IF(AB$2&lt;10,VLOOKUP(TEXT($C176,"МММ"),'Расчет нагрузки'!$L$2:$Q$13,AB$2,0),$D176*AB$2))</f>
        <v>0</v>
      </c>
      <c r="AC176" s="154">
        <f>IF(OR($Q176="",$Q176=0),0,IF(AC$2&lt;10,VLOOKUP(TEXT($C176,"МММ"),'Расчет нагрузки'!$L$2:$Q$13,AC$2,0),$D176*AC$2))</f>
        <v>0</v>
      </c>
      <c r="AD176" s="8"/>
      <c r="AE176" s="69">
        <v>1</v>
      </c>
      <c r="AF176" s="69">
        <v>1</v>
      </c>
      <c r="AG176" s="8"/>
      <c r="AH176" s="17">
        <f t="shared" si="1561"/>
        <v>0</v>
      </c>
      <c r="AI176" s="17">
        <f t="shared" si="1562"/>
        <v>0</v>
      </c>
      <c r="AJ176" s="17">
        <f t="shared" si="1563"/>
        <v>0</v>
      </c>
      <c r="AK176" s="17">
        <f t="shared" si="1564"/>
        <v>0</v>
      </c>
      <c r="AL176" s="17">
        <f t="shared" si="1565"/>
        <v>0</v>
      </c>
      <c r="AM176" s="17">
        <f t="shared" si="1566"/>
        <v>0</v>
      </c>
      <c r="AN176" s="17">
        <f t="shared" si="1567"/>
        <v>0</v>
      </c>
      <c r="AO176" s="17">
        <f t="shared" si="1568"/>
        <v>0</v>
      </c>
      <c r="AP176" s="18">
        <f t="shared" si="1569"/>
        <v>0</v>
      </c>
      <c r="AQ176" s="18">
        <f t="shared" si="1570"/>
        <v>0</v>
      </c>
      <c r="AR176" s="18">
        <f t="shared" si="1571"/>
        <v>0</v>
      </c>
      <c r="AS176" s="18">
        <f t="shared" si="1572"/>
        <v>0</v>
      </c>
      <c r="AT176" s="18">
        <f t="shared" si="1573"/>
        <v>0</v>
      </c>
      <c r="AU176" s="18">
        <f t="shared" si="1574"/>
        <v>0</v>
      </c>
      <c r="AV176" s="18">
        <f t="shared" si="1575"/>
        <v>0</v>
      </c>
      <c r="AW176" s="18">
        <f t="shared" si="1576"/>
        <v>0</v>
      </c>
      <c r="AX176" s="4"/>
    </row>
    <row r="177" spans="1:50" outlineLevel="1">
      <c r="A177" s="8" t="str">
        <f>IF(C177=Форма!$B$7*1,"1 месяц",IF(C177&gt;Форма!$B$7,(LEFT(A176,SEARCH(" ",A176,1)-1)+1)&amp;" месяц",""))</f>
        <v>16 месяц</v>
      </c>
      <c r="B177" s="32" t="str">
        <f>IF(SUM($E$6:$L177)=0,"-",IF(SUM($E177:$L177)&gt;0,IF(AND($C177&gt;=$B$1,$C177&lt;=$B$2)*1=1,$A$1,"факт"),"прогноз"))</f>
        <v>-</v>
      </c>
      <c r="C177" s="33">
        <v>46478</v>
      </c>
      <c r="D177" s="34">
        <f>VLOOKUP($C177,'F1'!$A:$B,2,0)</f>
        <v>22</v>
      </c>
      <c r="E177" s="60"/>
      <c r="F177" s="60"/>
      <c r="G177" s="59"/>
      <c r="H177" s="59"/>
      <c r="I177" s="60"/>
      <c r="J177" s="60"/>
      <c r="K177" s="59"/>
      <c r="L177" s="59"/>
      <c r="M177" s="187">
        <f t="shared" si="1515"/>
        <v>0</v>
      </c>
      <c r="N177" s="15">
        <f t="shared" si="1516"/>
        <v>0</v>
      </c>
      <c r="O177" s="15">
        <f t="shared" si="1517"/>
        <v>0</v>
      </c>
      <c r="P177" s="15">
        <f t="shared" si="1518"/>
        <v>0</v>
      </c>
      <c r="Q177" s="187">
        <f t="shared" si="1519"/>
        <v>0</v>
      </c>
      <c r="R177" s="15">
        <f t="shared" si="1520"/>
        <v>0</v>
      </c>
      <c r="S177" s="15">
        <f t="shared" si="1521"/>
        <v>0</v>
      </c>
      <c r="T177" s="15">
        <f t="shared" si="1522"/>
        <v>0</v>
      </c>
      <c r="U177" s="9">
        <f t="shared" si="1523"/>
        <v>0</v>
      </c>
      <c r="V177" s="9">
        <f t="shared" si="1524"/>
        <v>0</v>
      </c>
      <c r="W177" s="28">
        <f t="shared" si="1525"/>
        <v>0</v>
      </c>
      <c r="X177" s="9">
        <f t="shared" si="1526"/>
        <v>0</v>
      </c>
      <c r="Y177" s="9">
        <f t="shared" si="1527"/>
        <v>0</v>
      </c>
      <c r="Z177" s="28">
        <f t="shared" si="1528"/>
        <v>0</v>
      </c>
      <c r="AA177" s="8"/>
      <c r="AB177" s="154">
        <f>IF(OR($M177="",$M177=0),0,IF(AB$2&lt;10,VLOOKUP(TEXT($C177,"МММ"),'Расчет нагрузки'!$L$2:$Q$13,AB$2,0),$D177*AB$2))</f>
        <v>0</v>
      </c>
      <c r="AC177" s="154">
        <f>IF(OR($Q177="",$Q177=0),0,IF(AC$2&lt;10,VLOOKUP(TEXT($C177,"МММ"),'Расчет нагрузки'!$L$2:$Q$13,AC$2,0),$D177*AC$2))</f>
        <v>0</v>
      </c>
      <c r="AD177" s="8"/>
      <c r="AE177" s="69">
        <v>1</v>
      </c>
      <c r="AF177" s="69">
        <v>1</v>
      </c>
      <c r="AG177" s="8"/>
      <c r="AH177" s="17">
        <f t="shared" si="1561"/>
        <v>0</v>
      </c>
      <c r="AI177" s="17">
        <f t="shared" si="1562"/>
        <v>0</v>
      </c>
      <c r="AJ177" s="17">
        <f t="shared" si="1563"/>
        <v>0</v>
      </c>
      <c r="AK177" s="17">
        <f t="shared" si="1564"/>
        <v>0</v>
      </c>
      <c r="AL177" s="17">
        <f t="shared" si="1565"/>
        <v>0</v>
      </c>
      <c r="AM177" s="17">
        <f t="shared" si="1566"/>
        <v>0</v>
      </c>
      <c r="AN177" s="17">
        <f t="shared" si="1567"/>
        <v>0</v>
      </c>
      <c r="AO177" s="17">
        <f t="shared" si="1568"/>
        <v>0</v>
      </c>
      <c r="AP177" s="18">
        <f t="shared" si="1569"/>
        <v>0</v>
      </c>
      <c r="AQ177" s="18">
        <f t="shared" si="1570"/>
        <v>0</v>
      </c>
      <c r="AR177" s="18">
        <f t="shared" si="1571"/>
        <v>0</v>
      </c>
      <c r="AS177" s="18">
        <f t="shared" si="1572"/>
        <v>0</v>
      </c>
      <c r="AT177" s="18">
        <f t="shared" si="1573"/>
        <v>0</v>
      </c>
      <c r="AU177" s="18">
        <f t="shared" si="1574"/>
        <v>0</v>
      </c>
      <c r="AV177" s="18">
        <f t="shared" si="1575"/>
        <v>0</v>
      </c>
      <c r="AW177" s="18">
        <f t="shared" si="1576"/>
        <v>0</v>
      </c>
      <c r="AX177" s="4"/>
    </row>
    <row r="178" spans="1:50" outlineLevel="1">
      <c r="A178" s="8" t="str">
        <f>IF(C178=Форма!$B$7*1,"1 месяц",IF(C178&gt;Форма!$B$7,(LEFT(A177,SEARCH(" ",A177,1)-1)+1)&amp;" месяц",""))</f>
        <v>17 месяц</v>
      </c>
      <c r="B178" s="32" t="str">
        <f>IF(SUM($E$6:$L178)=0,"-",IF(SUM($E178:$L178)&gt;0,IF(AND($C178&gt;=$B$1,$C178&lt;=$B$2)*1=1,$A$1,"факт"),"прогноз"))</f>
        <v>-</v>
      </c>
      <c r="C178" s="33">
        <v>46508</v>
      </c>
      <c r="D178" s="34">
        <f>VLOOKUP($C178,'F1'!$A:$B,2,0)</f>
        <v>19</v>
      </c>
      <c r="E178" s="60"/>
      <c r="F178" s="60"/>
      <c r="G178" s="59"/>
      <c r="H178" s="59"/>
      <c r="I178" s="60"/>
      <c r="J178" s="60"/>
      <c r="K178" s="59"/>
      <c r="L178" s="59"/>
      <c r="M178" s="187">
        <f t="shared" si="1515"/>
        <v>0</v>
      </c>
      <c r="N178" s="15">
        <f t="shared" si="1516"/>
        <v>0</v>
      </c>
      <c r="O178" s="15">
        <f t="shared" si="1517"/>
        <v>0</v>
      </c>
      <c r="P178" s="15">
        <f t="shared" si="1518"/>
        <v>0</v>
      </c>
      <c r="Q178" s="187">
        <f t="shared" si="1519"/>
        <v>0</v>
      </c>
      <c r="R178" s="15">
        <f t="shared" si="1520"/>
        <v>0</v>
      </c>
      <c r="S178" s="15">
        <f t="shared" si="1521"/>
        <v>0</v>
      </c>
      <c r="T178" s="15">
        <f t="shared" si="1522"/>
        <v>0</v>
      </c>
      <c r="U178" s="9">
        <f t="shared" si="1523"/>
        <v>0</v>
      </c>
      <c r="V178" s="9">
        <f t="shared" si="1524"/>
        <v>0</v>
      </c>
      <c r="W178" s="28">
        <f t="shared" si="1525"/>
        <v>0</v>
      </c>
      <c r="X178" s="9">
        <f t="shared" si="1526"/>
        <v>0</v>
      </c>
      <c r="Y178" s="9">
        <f t="shared" si="1527"/>
        <v>0</v>
      </c>
      <c r="Z178" s="28">
        <f t="shared" si="1528"/>
        <v>0</v>
      </c>
      <c r="AA178" s="8"/>
      <c r="AB178" s="154">
        <f>IF(OR($M178="",$M178=0),0,IF(AB$2&lt;10,VLOOKUP(TEXT($C178,"МММ"),'Расчет нагрузки'!$L$2:$Q$13,AB$2,0),$D178*AB$2))</f>
        <v>0</v>
      </c>
      <c r="AC178" s="154">
        <f>IF(OR($Q178="",$Q178=0),0,IF(AC$2&lt;10,VLOOKUP(TEXT($C178,"МММ"),'Расчет нагрузки'!$L$2:$Q$13,AC$2,0),$D178*AC$2))</f>
        <v>0</v>
      </c>
      <c r="AD178" s="8"/>
      <c r="AE178" s="69">
        <v>1</v>
      </c>
      <c r="AF178" s="69">
        <v>1</v>
      </c>
      <c r="AG178" s="8"/>
      <c r="AH178" s="17">
        <f t="shared" si="1561"/>
        <v>0</v>
      </c>
      <c r="AI178" s="17">
        <f t="shared" si="1562"/>
        <v>0</v>
      </c>
      <c r="AJ178" s="17">
        <f t="shared" si="1563"/>
        <v>0</v>
      </c>
      <c r="AK178" s="17">
        <f t="shared" si="1564"/>
        <v>0</v>
      </c>
      <c r="AL178" s="17">
        <f t="shared" si="1565"/>
        <v>0</v>
      </c>
      <c r="AM178" s="17">
        <f t="shared" si="1566"/>
        <v>0</v>
      </c>
      <c r="AN178" s="17">
        <f t="shared" si="1567"/>
        <v>0</v>
      </c>
      <c r="AO178" s="17">
        <f t="shared" si="1568"/>
        <v>0</v>
      </c>
      <c r="AP178" s="18">
        <f t="shared" si="1569"/>
        <v>0</v>
      </c>
      <c r="AQ178" s="18">
        <f t="shared" si="1570"/>
        <v>0</v>
      </c>
      <c r="AR178" s="18">
        <f t="shared" si="1571"/>
        <v>0</v>
      </c>
      <c r="AS178" s="18">
        <f t="shared" si="1572"/>
        <v>0</v>
      </c>
      <c r="AT178" s="18">
        <f t="shared" si="1573"/>
        <v>0</v>
      </c>
      <c r="AU178" s="18">
        <f t="shared" si="1574"/>
        <v>0</v>
      </c>
      <c r="AV178" s="18">
        <f t="shared" si="1575"/>
        <v>0</v>
      </c>
      <c r="AW178" s="18">
        <f t="shared" si="1576"/>
        <v>0</v>
      </c>
      <c r="AX178" s="4"/>
    </row>
    <row r="179" spans="1:50" outlineLevel="1">
      <c r="A179" s="8" t="str">
        <f>IF(C179=Форма!$B$7*1,"1 месяц",IF(C179&gt;Форма!$B$7,(LEFT(A178,SEARCH(" ",A178,1)-1)+1)&amp;" месяц",""))</f>
        <v>18 месяц</v>
      </c>
      <c r="B179" s="32" t="str">
        <f>IF(SUM($E$6:$L179)=0,"-",IF(SUM($E179:$L179)&gt;0,IF(AND($C179&gt;=$B$1,$C179&lt;=$B$2)*1=1,$A$1,"факт"),"прогноз"))</f>
        <v>-</v>
      </c>
      <c r="C179" s="33">
        <v>46539</v>
      </c>
      <c r="D179" s="34">
        <f>VLOOKUP($C179,'F1'!$A:$B,2,0)</f>
        <v>21</v>
      </c>
      <c r="E179" s="60"/>
      <c r="F179" s="60"/>
      <c r="G179" s="59"/>
      <c r="H179" s="59"/>
      <c r="I179" s="60"/>
      <c r="J179" s="60"/>
      <c r="K179" s="59"/>
      <c r="L179" s="59"/>
      <c r="M179" s="187">
        <f t="shared" si="1515"/>
        <v>0</v>
      </c>
      <c r="N179" s="15">
        <f t="shared" si="1516"/>
        <v>0</v>
      </c>
      <c r="O179" s="15">
        <f t="shared" si="1517"/>
        <v>0</v>
      </c>
      <c r="P179" s="15">
        <f t="shared" si="1518"/>
        <v>0</v>
      </c>
      <c r="Q179" s="187">
        <f t="shared" si="1519"/>
        <v>0</v>
      </c>
      <c r="R179" s="15">
        <f t="shared" si="1520"/>
        <v>0</v>
      </c>
      <c r="S179" s="15">
        <f t="shared" si="1521"/>
        <v>0</v>
      </c>
      <c r="T179" s="15">
        <f t="shared" si="1522"/>
        <v>0</v>
      </c>
      <c r="U179" s="9">
        <f t="shared" si="1523"/>
        <v>0</v>
      </c>
      <c r="V179" s="9">
        <f t="shared" si="1524"/>
        <v>0</v>
      </c>
      <c r="W179" s="28">
        <f t="shared" si="1525"/>
        <v>0</v>
      </c>
      <c r="X179" s="9">
        <f t="shared" si="1526"/>
        <v>0</v>
      </c>
      <c r="Y179" s="9">
        <f t="shared" si="1527"/>
        <v>0</v>
      </c>
      <c r="Z179" s="28">
        <f t="shared" si="1528"/>
        <v>0</v>
      </c>
      <c r="AA179" s="8"/>
      <c r="AB179" s="154">
        <f>IF(OR($M179="",$M179=0),0,IF(AB$2&lt;10,VLOOKUP(TEXT($C179,"МММ"),'Расчет нагрузки'!$L$2:$Q$13,AB$2,0),$D179*AB$2))</f>
        <v>0</v>
      </c>
      <c r="AC179" s="154">
        <f>IF(OR($Q179="",$Q179=0),0,IF(AC$2&lt;10,VLOOKUP(TEXT($C179,"МММ"),'Расчет нагрузки'!$L$2:$Q$13,AC$2,0),$D179*AC$2))</f>
        <v>0</v>
      </c>
      <c r="AD179" s="8"/>
      <c r="AE179" s="69">
        <v>1</v>
      </c>
      <c r="AF179" s="69">
        <v>1</v>
      </c>
      <c r="AG179" s="8"/>
      <c r="AH179" s="17">
        <f t="shared" si="1561"/>
        <v>0</v>
      </c>
      <c r="AI179" s="17">
        <f t="shared" si="1562"/>
        <v>0</v>
      </c>
      <c r="AJ179" s="17">
        <f t="shared" si="1563"/>
        <v>0</v>
      </c>
      <c r="AK179" s="17">
        <f t="shared" si="1564"/>
        <v>0</v>
      </c>
      <c r="AL179" s="17">
        <f t="shared" si="1565"/>
        <v>0</v>
      </c>
      <c r="AM179" s="17">
        <f t="shared" si="1566"/>
        <v>0</v>
      </c>
      <c r="AN179" s="17">
        <f t="shared" si="1567"/>
        <v>0</v>
      </c>
      <c r="AO179" s="17">
        <f t="shared" si="1568"/>
        <v>0</v>
      </c>
      <c r="AP179" s="18">
        <f t="shared" si="1569"/>
        <v>0</v>
      </c>
      <c r="AQ179" s="18">
        <f t="shared" si="1570"/>
        <v>0</v>
      </c>
      <c r="AR179" s="18">
        <f t="shared" si="1571"/>
        <v>0</v>
      </c>
      <c r="AS179" s="18">
        <f t="shared" si="1572"/>
        <v>0</v>
      </c>
      <c r="AT179" s="18">
        <f t="shared" si="1573"/>
        <v>0</v>
      </c>
      <c r="AU179" s="18">
        <f t="shared" si="1574"/>
        <v>0</v>
      </c>
      <c r="AV179" s="18">
        <f t="shared" si="1575"/>
        <v>0</v>
      </c>
      <c r="AW179" s="18">
        <f t="shared" si="1576"/>
        <v>0</v>
      </c>
      <c r="AX179" s="4"/>
    </row>
    <row r="180" spans="1:50" outlineLevel="1">
      <c r="A180" s="8" t="str">
        <f>IF(C180=Форма!$B$7*1,"1 месяц",IF(C180&gt;Форма!$B$7,(LEFT(A179,SEARCH(" ",A179,1)-1)+1)&amp;" месяц",""))</f>
        <v>19 месяц</v>
      </c>
      <c r="B180" s="32" t="str">
        <f>IF(SUM($E$6:$L180)=0,"-",IF(SUM($E180:$L180)&gt;0,IF(AND($C180&gt;=$B$1,$C180&lt;=$B$2)*1=1,$A$1,"факт"),"прогноз"))</f>
        <v>-</v>
      </c>
      <c r="C180" s="33">
        <v>46569</v>
      </c>
      <c r="D180" s="34">
        <f>VLOOKUP($C180,'F1'!$A:$B,2,0)</f>
        <v>22</v>
      </c>
      <c r="E180" s="60"/>
      <c r="F180" s="60"/>
      <c r="G180" s="59"/>
      <c r="H180" s="59"/>
      <c r="I180" s="60"/>
      <c r="J180" s="60"/>
      <c r="K180" s="59"/>
      <c r="L180" s="59"/>
      <c r="M180" s="187">
        <f t="shared" si="1515"/>
        <v>0</v>
      </c>
      <c r="N180" s="15">
        <f t="shared" si="1516"/>
        <v>0</v>
      </c>
      <c r="O180" s="15">
        <f t="shared" si="1517"/>
        <v>0</v>
      </c>
      <c r="P180" s="15">
        <f t="shared" si="1518"/>
        <v>0</v>
      </c>
      <c r="Q180" s="187">
        <f t="shared" si="1519"/>
        <v>0</v>
      </c>
      <c r="R180" s="15">
        <f t="shared" si="1520"/>
        <v>0</v>
      </c>
      <c r="S180" s="15">
        <f t="shared" si="1521"/>
        <v>0</v>
      </c>
      <c r="T180" s="15">
        <f t="shared" si="1522"/>
        <v>0</v>
      </c>
      <c r="U180" s="9">
        <f t="shared" si="1523"/>
        <v>0</v>
      </c>
      <c r="V180" s="9">
        <f t="shared" si="1524"/>
        <v>0</v>
      </c>
      <c r="W180" s="28">
        <f t="shared" si="1525"/>
        <v>0</v>
      </c>
      <c r="X180" s="9">
        <f t="shared" si="1526"/>
        <v>0</v>
      </c>
      <c r="Y180" s="9">
        <f t="shared" si="1527"/>
        <v>0</v>
      </c>
      <c r="Z180" s="28">
        <f t="shared" si="1528"/>
        <v>0</v>
      </c>
      <c r="AA180" s="8"/>
      <c r="AB180" s="154">
        <f>IF(OR($M180="",$M180=0),0,IF(AB$2&lt;10,VLOOKUP(TEXT($C180,"МММ"),'Расчет нагрузки'!$L$2:$Q$13,AB$2,0),$D180*AB$2))</f>
        <v>0</v>
      </c>
      <c r="AC180" s="154">
        <f>IF(OR($Q180="",$Q180=0),0,IF(AC$2&lt;10,VLOOKUP(TEXT($C180,"МММ"),'Расчет нагрузки'!$L$2:$Q$13,AC$2,0),$D180*AC$2))</f>
        <v>0</v>
      </c>
      <c r="AD180" s="8"/>
      <c r="AE180" s="69">
        <v>1</v>
      </c>
      <c r="AF180" s="69">
        <v>1</v>
      </c>
      <c r="AG180" s="8"/>
      <c r="AH180" s="17">
        <f t="shared" si="1561"/>
        <v>0</v>
      </c>
      <c r="AI180" s="17">
        <f t="shared" si="1562"/>
        <v>0</v>
      </c>
      <c r="AJ180" s="17">
        <f t="shared" si="1563"/>
        <v>0</v>
      </c>
      <c r="AK180" s="17">
        <f t="shared" si="1564"/>
        <v>0</v>
      </c>
      <c r="AL180" s="17">
        <f t="shared" si="1565"/>
        <v>0</v>
      </c>
      <c r="AM180" s="17">
        <f t="shared" si="1566"/>
        <v>0</v>
      </c>
      <c r="AN180" s="17">
        <f t="shared" si="1567"/>
        <v>0</v>
      </c>
      <c r="AO180" s="17">
        <f t="shared" si="1568"/>
        <v>0</v>
      </c>
      <c r="AP180" s="18">
        <f t="shared" si="1569"/>
        <v>0</v>
      </c>
      <c r="AQ180" s="18">
        <f t="shared" si="1570"/>
        <v>0</v>
      </c>
      <c r="AR180" s="18">
        <f t="shared" si="1571"/>
        <v>0</v>
      </c>
      <c r="AS180" s="18">
        <f t="shared" si="1572"/>
        <v>0</v>
      </c>
      <c r="AT180" s="18">
        <f t="shared" si="1573"/>
        <v>0</v>
      </c>
      <c r="AU180" s="18">
        <f t="shared" si="1574"/>
        <v>0</v>
      </c>
      <c r="AV180" s="18">
        <f t="shared" si="1575"/>
        <v>0</v>
      </c>
      <c r="AW180" s="18">
        <f t="shared" si="1576"/>
        <v>0</v>
      </c>
      <c r="AX180" s="4"/>
    </row>
    <row r="181" spans="1:50" outlineLevel="1">
      <c r="A181" s="8" t="str">
        <f>IF(C181=Форма!$B$7*1,"1 месяц",IF(C181&gt;Форма!$B$7,(LEFT(A180,SEARCH(" ",A180,1)-1)+1)&amp;" месяц",""))</f>
        <v>20 месяц</v>
      </c>
      <c r="B181" s="32" t="str">
        <f>IF(SUM($E$6:$L181)=0,"-",IF(SUM($E181:$L181)&gt;0,IF(AND($C181&gt;=$B$1,$C181&lt;=$B$2)*1=1,$A$1,"факт"),"прогноз"))</f>
        <v>-</v>
      </c>
      <c r="C181" s="33">
        <v>46600</v>
      </c>
      <c r="D181" s="34">
        <f>VLOOKUP($C181,'F1'!$A:$B,2,0)</f>
        <v>22</v>
      </c>
      <c r="E181" s="60"/>
      <c r="F181" s="60"/>
      <c r="G181" s="59"/>
      <c r="H181" s="59"/>
      <c r="I181" s="60"/>
      <c r="J181" s="60"/>
      <c r="K181" s="59"/>
      <c r="L181" s="59"/>
      <c r="M181" s="187">
        <f t="shared" si="1515"/>
        <v>0</v>
      </c>
      <c r="N181" s="15">
        <f t="shared" si="1516"/>
        <v>0</v>
      </c>
      <c r="O181" s="15">
        <f t="shared" si="1517"/>
        <v>0</v>
      </c>
      <c r="P181" s="15">
        <f t="shared" si="1518"/>
        <v>0</v>
      </c>
      <c r="Q181" s="187">
        <f t="shared" si="1519"/>
        <v>0</v>
      </c>
      <c r="R181" s="15">
        <f t="shared" si="1520"/>
        <v>0</v>
      </c>
      <c r="S181" s="15">
        <f t="shared" si="1521"/>
        <v>0</v>
      </c>
      <c r="T181" s="15">
        <f t="shared" si="1522"/>
        <v>0</v>
      </c>
      <c r="U181" s="9">
        <f t="shared" si="1523"/>
        <v>0</v>
      </c>
      <c r="V181" s="9">
        <f t="shared" si="1524"/>
        <v>0</v>
      </c>
      <c r="W181" s="28">
        <f t="shared" si="1525"/>
        <v>0</v>
      </c>
      <c r="X181" s="9">
        <f t="shared" si="1526"/>
        <v>0</v>
      </c>
      <c r="Y181" s="9">
        <f t="shared" si="1527"/>
        <v>0</v>
      </c>
      <c r="Z181" s="28">
        <f t="shared" si="1528"/>
        <v>0</v>
      </c>
      <c r="AA181" s="8"/>
      <c r="AB181" s="154">
        <f>IF(OR($M181="",$M181=0),0,IF(AB$2&lt;10,VLOOKUP(TEXT($C181,"МММ"),'Расчет нагрузки'!$L$2:$Q$13,AB$2,0),$D181*AB$2))</f>
        <v>0</v>
      </c>
      <c r="AC181" s="154">
        <f>IF(OR($Q181="",$Q181=0),0,IF(AC$2&lt;10,VLOOKUP(TEXT($C181,"МММ"),'Расчет нагрузки'!$L$2:$Q$13,AC$2,0),$D181*AC$2))</f>
        <v>0</v>
      </c>
      <c r="AD181" s="8"/>
      <c r="AE181" s="69">
        <v>1</v>
      </c>
      <c r="AF181" s="69">
        <v>1</v>
      </c>
      <c r="AG181" s="8"/>
      <c r="AH181" s="17">
        <f t="shared" si="1561"/>
        <v>0</v>
      </c>
      <c r="AI181" s="17">
        <f t="shared" si="1562"/>
        <v>0</v>
      </c>
      <c r="AJ181" s="17">
        <f t="shared" si="1563"/>
        <v>0</v>
      </c>
      <c r="AK181" s="17">
        <f t="shared" si="1564"/>
        <v>0</v>
      </c>
      <c r="AL181" s="17">
        <f t="shared" si="1565"/>
        <v>0</v>
      </c>
      <c r="AM181" s="17">
        <f t="shared" si="1566"/>
        <v>0</v>
      </c>
      <c r="AN181" s="17">
        <f t="shared" si="1567"/>
        <v>0</v>
      </c>
      <c r="AO181" s="17">
        <f t="shared" si="1568"/>
        <v>0</v>
      </c>
      <c r="AP181" s="18">
        <f t="shared" si="1569"/>
        <v>0</v>
      </c>
      <c r="AQ181" s="18">
        <f t="shared" si="1570"/>
        <v>0</v>
      </c>
      <c r="AR181" s="18">
        <f t="shared" si="1571"/>
        <v>0</v>
      </c>
      <c r="AS181" s="18">
        <f t="shared" si="1572"/>
        <v>0</v>
      </c>
      <c r="AT181" s="18">
        <f t="shared" si="1573"/>
        <v>0</v>
      </c>
      <c r="AU181" s="18">
        <f t="shared" si="1574"/>
        <v>0</v>
      </c>
      <c r="AV181" s="18">
        <f t="shared" si="1575"/>
        <v>0</v>
      </c>
      <c r="AW181" s="18">
        <f t="shared" si="1576"/>
        <v>0</v>
      </c>
      <c r="AX181" s="4"/>
    </row>
    <row r="182" spans="1:50" outlineLevel="1">
      <c r="A182" s="8" t="str">
        <f>IF(C182=Форма!$B$7*1,"1 месяц",IF(C182&gt;Форма!$B$7,(LEFT(A181,SEARCH(" ",A181,1)-1)+1)&amp;" месяц",""))</f>
        <v>21 месяц</v>
      </c>
      <c r="B182" s="32" t="str">
        <f>IF(SUM($E$6:$L182)=0,"-",IF(SUM($E182:$L182)&gt;0,IF(AND($C182&gt;=$B$1,$C182&lt;=$B$2)*1=1,$A$1,"факт"),"прогноз"))</f>
        <v>-</v>
      </c>
      <c r="C182" s="33">
        <v>46631</v>
      </c>
      <c r="D182" s="34">
        <f>VLOOKUP($C182,'F1'!$A:$B,2,0)</f>
        <v>22</v>
      </c>
      <c r="E182" s="60"/>
      <c r="F182" s="60"/>
      <c r="G182" s="59"/>
      <c r="H182" s="59"/>
      <c r="I182" s="60"/>
      <c r="J182" s="60"/>
      <c r="K182" s="59"/>
      <c r="L182" s="59"/>
      <c r="M182" s="187">
        <f t="shared" si="1515"/>
        <v>0</v>
      </c>
      <c r="N182" s="15">
        <f t="shared" si="1516"/>
        <v>0</v>
      </c>
      <c r="O182" s="15">
        <f t="shared" si="1517"/>
        <v>0</v>
      </c>
      <c r="P182" s="15">
        <f t="shared" si="1518"/>
        <v>0</v>
      </c>
      <c r="Q182" s="187">
        <f t="shared" si="1519"/>
        <v>0</v>
      </c>
      <c r="R182" s="15">
        <f t="shared" si="1520"/>
        <v>0</v>
      </c>
      <c r="S182" s="15">
        <f t="shared" si="1521"/>
        <v>0</v>
      </c>
      <c r="T182" s="15">
        <f t="shared" si="1522"/>
        <v>0</v>
      </c>
      <c r="U182" s="9">
        <f t="shared" si="1523"/>
        <v>0</v>
      </c>
      <c r="V182" s="9">
        <f t="shared" si="1524"/>
        <v>0</v>
      </c>
      <c r="W182" s="28">
        <f t="shared" si="1525"/>
        <v>0</v>
      </c>
      <c r="X182" s="9">
        <f t="shared" si="1526"/>
        <v>0</v>
      </c>
      <c r="Y182" s="9">
        <f t="shared" si="1527"/>
        <v>0</v>
      </c>
      <c r="Z182" s="28">
        <f t="shared" si="1528"/>
        <v>0</v>
      </c>
      <c r="AA182" s="8"/>
      <c r="AB182" s="154">
        <f>IF(OR($M182="",$M182=0),0,IF(AB$2&lt;10,VLOOKUP(TEXT($C182,"МММ"),'Расчет нагрузки'!$L$2:$Q$13,AB$2,0),$D182*AB$2))</f>
        <v>0</v>
      </c>
      <c r="AC182" s="154">
        <f>IF(OR($Q182="",$Q182=0),0,IF(AC$2&lt;10,VLOOKUP(TEXT($C182,"МММ"),'Расчет нагрузки'!$L$2:$Q$13,AC$2,0),$D182*AC$2))</f>
        <v>0</v>
      </c>
      <c r="AD182" s="8"/>
      <c r="AE182" s="69">
        <v>1</v>
      </c>
      <c r="AF182" s="69">
        <v>1</v>
      </c>
      <c r="AG182" s="8"/>
      <c r="AH182" s="17">
        <f t="shared" si="1561"/>
        <v>0</v>
      </c>
      <c r="AI182" s="17">
        <f t="shared" si="1562"/>
        <v>0</v>
      </c>
      <c r="AJ182" s="17">
        <f t="shared" si="1563"/>
        <v>0</v>
      </c>
      <c r="AK182" s="17">
        <f t="shared" si="1564"/>
        <v>0</v>
      </c>
      <c r="AL182" s="17">
        <f t="shared" si="1565"/>
        <v>0</v>
      </c>
      <c r="AM182" s="17">
        <f t="shared" si="1566"/>
        <v>0</v>
      </c>
      <c r="AN182" s="17">
        <f t="shared" si="1567"/>
        <v>0</v>
      </c>
      <c r="AO182" s="17">
        <f t="shared" si="1568"/>
        <v>0</v>
      </c>
      <c r="AP182" s="18">
        <f t="shared" si="1569"/>
        <v>0</v>
      </c>
      <c r="AQ182" s="18">
        <f t="shared" si="1570"/>
        <v>0</v>
      </c>
      <c r="AR182" s="18">
        <f t="shared" si="1571"/>
        <v>0</v>
      </c>
      <c r="AS182" s="18">
        <f t="shared" si="1572"/>
        <v>0</v>
      </c>
      <c r="AT182" s="18">
        <f t="shared" si="1573"/>
        <v>0</v>
      </c>
      <c r="AU182" s="18">
        <f t="shared" si="1574"/>
        <v>0</v>
      </c>
      <c r="AV182" s="18">
        <f t="shared" si="1575"/>
        <v>0</v>
      </c>
      <c r="AW182" s="18">
        <f t="shared" si="1576"/>
        <v>0</v>
      </c>
      <c r="AX182" s="4"/>
    </row>
    <row r="183" spans="1:50" outlineLevel="1">
      <c r="A183" s="8" t="str">
        <f>IF(C183=Форма!$B$7*1,"1 месяц",IF(C183&gt;Форма!$B$7,(LEFT(A182,SEARCH(" ",A182,1)-1)+1)&amp;" месяц",""))</f>
        <v>22 месяц</v>
      </c>
      <c r="B183" s="32" t="str">
        <f>IF(SUM($E$6:$L183)=0,"-",IF(SUM($E183:$L183)&gt;0,IF(AND($C183&gt;=$B$1,$C183&lt;=$B$2)*1=1,$A$1,"факт"),"прогноз"))</f>
        <v>-</v>
      </c>
      <c r="C183" s="33">
        <v>46661</v>
      </c>
      <c r="D183" s="34">
        <f>VLOOKUP($C183,'F1'!$A:$B,2,0)</f>
        <v>21</v>
      </c>
      <c r="E183" s="60"/>
      <c r="F183" s="60"/>
      <c r="G183" s="59"/>
      <c r="H183" s="59"/>
      <c r="I183" s="60"/>
      <c r="J183" s="60"/>
      <c r="K183" s="59"/>
      <c r="L183" s="59"/>
      <c r="M183" s="187">
        <f t="shared" si="1515"/>
        <v>0</v>
      </c>
      <c r="N183" s="15">
        <f t="shared" si="1516"/>
        <v>0</v>
      </c>
      <c r="O183" s="15">
        <f t="shared" si="1517"/>
        <v>0</v>
      </c>
      <c r="P183" s="15">
        <f t="shared" si="1518"/>
        <v>0</v>
      </c>
      <c r="Q183" s="187">
        <f t="shared" si="1519"/>
        <v>0</v>
      </c>
      <c r="R183" s="15">
        <f t="shared" si="1520"/>
        <v>0</v>
      </c>
      <c r="S183" s="15">
        <f t="shared" si="1521"/>
        <v>0</v>
      </c>
      <c r="T183" s="15">
        <f t="shared" si="1522"/>
        <v>0</v>
      </c>
      <c r="U183" s="9">
        <f t="shared" si="1523"/>
        <v>0</v>
      </c>
      <c r="V183" s="9">
        <f t="shared" si="1524"/>
        <v>0</v>
      </c>
      <c r="W183" s="28">
        <f t="shared" si="1525"/>
        <v>0</v>
      </c>
      <c r="X183" s="9">
        <f t="shared" si="1526"/>
        <v>0</v>
      </c>
      <c r="Y183" s="9">
        <f t="shared" si="1527"/>
        <v>0</v>
      </c>
      <c r="Z183" s="28">
        <f t="shared" si="1528"/>
        <v>0</v>
      </c>
      <c r="AA183" s="8"/>
      <c r="AB183" s="154">
        <f>IF(OR($M183="",$M183=0),0,IF(AB$2&lt;10,VLOOKUP(TEXT($C183,"МММ"),'Расчет нагрузки'!$L$2:$Q$13,AB$2,0),$D183*AB$2))</f>
        <v>0</v>
      </c>
      <c r="AC183" s="154">
        <f>IF(OR($Q183="",$Q183=0),0,IF(AC$2&lt;10,VLOOKUP(TEXT($C183,"МММ"),'Расчет нагрузки'!$L$2:$Q$13,AC$2,0),$D183*AC$2))</f>
        <v>0</v>
      </c>
      <c r="AD183" s="8"/>
      <c r="AE183" s="69">
        <v>1</v>
      </c>
      <c r="AF183" s="69">
        <v>1</v>
      </c>
      <c r="AG183" s="8"/>
      <c r="AH183" s="17">
        <f t="shared" si="1561"/>
        <v>0</v>
      </c>
      <c r="AI183" s="17">
        <f t="shared" si="1562"/>
        <v>0</v>
      </c>
      <c r="AJ183" s="17">
        <f t="shared" si="1563"/>
        <v>0</v>
      </c>
      <c r="AK183" s="17">
        <f t="shared" si="1564"/>
        <v>0</v>
      </c>
      <c r="AL183" s="17">
        <f t="shared" si="1565"/>
        <v>0</v>
      </c>
      <c r="AM183" s="17">
        <f t="shared" si="1566"/>
        <v>0</v>
      </c>
      <c r="AN183" s="17">
        <f t="shared" si="1567"/>
        <v>0</v>
      </c>
      <c r="AO183" s="17">
        <f t="shared" si="1568"/>
        <v>0</v>
      </c>
      <c r="AP183" s="18">
        <f t="shared" si="1569"/>
        <v>0</v>
      </c>
      <c r="AQ183" s="18">
        <f t="shared" si="1570"/>
        <v>0</v>
      </c>
      <c r="AR183" s="18">
        <f t="shared" si="1571"/>
        <v>0</v>
      </c>
      <c r="AS183" s="18">
        <f t="shared" si="1572"/>
        <v>0</v>
      </c>
      <c r="AT183" s="18">
        <f t="shared" si="1573"/>
        <v>0</v>
      </c>
      <c r="AU183" s="18">
        <f t="shared" si="1574"/>
        <v>0</v>
      </c>
      <c r="AV183" s="18">
        <f t="shared" si="1575"/>
        <v>0</v>
      </c>
      <c r="AW183" s="18">
        <f t="shared" si="1576"/>
        <v>0</v>
      </c>
      <c r="AX183" s="4"/>
    </row>
    <row r="184" spans="1:50" outlineLevel="1">
      <c r="A184" s="8" t="str">
        <f>IF(C184=Форма!$B$7*1,"1 месяц",IF(C184&gt;Форма!$B$7,(LEFT(A183,SEARCH(" ",A183,1)-1)+1)&amp;" месяц",""))</f>
        <v>23 месяц</v>
      </c>
      <c r="B184" s="32" t="str">
        <f>IF(SUM($E$6:$L184)=0,"-",IF(SUM($E184:$L184)&gt;0,IF(AND($C184&gt;=$B$1,$C184&lt;=$B$2)*1=1,$A$1,"факт"),"прогноз"))</f>
        <v>-</v>
      </c>
      <c r="C184" s="33">
        <v>46692</v>
      </c>
      <c r="D184" s="34">
        <f>VLOOKUP($C184,'F1'!$A:$B,2,0)</f>
        <v>20</v>
      </c>
      <c r="E184" s="60"/>
      <c r="F184" s="60"/>
      <c r="G184" s="59"/>
      <c r="H184" s="59"/>
      <c r="I184" s="60"/>
      <c r="J184" s="60"/>
      <c r="K184" s="59"/>
      <c r="L184" s="59"/>
      <c r="M184" s="187">
        <f t="shared" si="1515"/>
        <v>0</v>
      </c>
      <c r="N184" s="15">
        <f t="shared" si="1516"/>
        <v>0</v>
      </c>
      <c r="O184" s="15">
        <f t="shared" si="1517"/>
        <v>0</v>
      </c>
      <c r="P184" s="15">
        <f t="shared" si="1518"/>
        <v>0</v>
      </c>
      <c r="Q184" s="187">
        <f t="shared" si="1519"/>
        <v>0</v>
      </c>
      <c r="R184" s="15">
        <f t="shared" si="1520"/>
        <v>0</v>
      </c>
      <c r="S184" s="15">
        <f t="shared" si="1521"/>
        <v>0</v>
      </c>
      <c r="T184" s="15">
        <f t="shared" si="1522"/>
        <v>0</v>
      </c>
      <c r="U184" s="9">
        <f t="shared" si="1523"/>
        <v>0</v>
      </c>
      <c r="V184" s="9">
        <f t="shared" si="1524"/>
        <v>0</v>
      </c>
      <c r="W184" s="28">
        <f t="shared" si="1525"/>
        <v>0</v>
      </c>
      <c r="X184" s="9">
        <f t="shared" si="1526"/>
        <v>0</v>
      </c>
      <c r="Y184" s="9">
        <f t="shared" si="1527"/>
        <v>0</v>
      </c>
      <c r="Z184" s="28">
        <f t="shared" si="1528"/>
        <v>0</v>
      </c>
      <c r="AA184" s="8"/>
      <c r="AB184" s="154">
        <f>IF(OR($M184="",$M184=0),0,IF(AB$2&lt;10,VLOOKUP(TEXT($C184,"МММ"),'Расчет нагрузки'!$L$2:$Q$13,AB$2,0),$D184*AB$2))</f>
        <v>0</v>
      </c>
      <c r="AC184" s="154">
        <f>IF(OR($Q184="",$Q184=0),0,IF(AC$2&lt;10,VLOOKUP(TEXT($C184,"МММ"),'Расчет нагрузки'!$L$2:$Q$13,AC$2,0),$D184*AC$2))</f>
        <v>0</v>
      </c>
      <c r="AD184" s="8"/>
      <c r="AE184" s="69">
        <v>1</v>
      </c>
      <c r="AF184" s="69">
        <v>1</v>
      </c>
      <c r="AG184" s="8"/>
      <c r="AH184" s="17">
        <f t="shared" si="1561"/>
        <v>0</v>
      </c>
      <c r="AI184" s="17">
        <f t="shared" si="1562"/>
        <v>0</v>
      </c>
      <c r="AJ184" s="17">
        <f t="shared" si="1563"/>
        <v>0</v>
      </c>
      <c r="AK184" s="17">
        <f t="shared" si="1564"/>
        <v>0</v>
      </c>
      <c r="AL184" s="17">
        <f t="shared" si="1565"/>
        <v>0</v>
      </c>
      <c r="AM184" s="17">
        <f t="shared" si="1566"/>
        <v>0</v>
      </c>
      <c r="AN184" s="17">
        <f t="shared" si="1567"/>
        <v>0</v>
      </c>
      <c r="AO184" s="17">
        <f t="shared" si="1568"/>
        <v>0</v>
      </c>
      <c r="AP184" s="18">
        <f t="shared" si="1569"/>
        <v>0</v>
      </c>
      <c r="AQ184" s="18">
        <f t="shared" si="1570"/>
        <v>0</v>
      </c>
      <c r="AR184" s="18">
        <f t="shared" si="1571"/>
        <v>0</v>
      </c>
      <c r="AS184" s="18">
        <f t="shared" si="1572"/>
        <v>0</v>
      </c>
      <c r="AT184" s="18">
        <f t="shared" si="1573"/>
        <v>0</v>
      </c>
      <c r="AU184" s="18">
        <f t="shared" si="1574"/>
        <v>0</v>
      </c>
      <c r="AV184" s="18">
        <f t="shared" si="1575"/>
        <v>0</v>
      </c>
      <c r="AW184" s="18">
        <f t="shared" si="1576"/>
        <v>0</v>
      </c>
      <c r="AX184" s="4"/>
    </row>
    <row r="185" spans="1:50" outlineLevel="1">
      <c r="A185" s="8" t="str">
        <f>IF(C185=Форма!$B$7*1,"1 месяц",IF(C185&gt;Форма!$B$7,(LEFT(A184,SEARCH(" ",A184,1)-1)+1)&amp;" месяц",""))</f>
        <v>24 месяц</v>
      </c>
      <c r="B185" s="32" t="str">
        <f>IF(SUM($E$6:$L185)=0,"-",IF(SUM($E185:$L185)&gt;0,IF(AND($C185&gt;=$B$1,$C185&lt;=$B$2)*1=1,$A$1,"факт"),"прогноз"))</f>
        <v>-</v>
      </c>
      <c r="C185" s="33">
        <v>46722</v>
      </c>
      <c r="D185" s="34">
        <f>VLOOKUP($C185,'F1'!$A:$B,2,0)</f>
        <v>22</v>
      </c>
      <c r="E185" s="60"/>
      <c r="F185" s="60"/>
      <c r="G185" s="59"/>
      <c r="H185" s="59"/>
      <c r="I185" s="60"/>
      <c r="J185" s="60"/>
      <c r="K185" s="59"/>
      <c r="L185" s="59"/>
      <c r="M185" s="187">
        <f t="shared" si="1515"/>
        <v>0</v>
      </c>
      <c r="N185" s="15">
        <f t="shared" si="1516"/>
        <v>0</v>
      </c>
      <c r="O185" s="15">
        <f t="shared" si="1517"/>
        <v>0</v>
      </c>
      <c r="P185" s="15">
        <f t="shared" si="1518"/>
        <v>0</v>
      </c>
      <c r="Q185" s="187">
        <f t="shared" si="1519"/>
        <v>0</v>
      </c>
      <c r="R185" s="15">
        <f t="shared" si="1520"/>
        <v>0</v>
      </c>
      <c r="S185" s="15">
        <f t="shared" si="1521"/>
        <v>0</v>
      </c>
      <c r="T185" s="15">
        <f t="shared" si="1522"/>
        <v>0</v>
      </c>
      <c r="U185" s="9">
        <f t="shared" si="1523"/>
        <v>0</v>
      </c>
      <c r="V185" s="9">
        <f t="shared" si="1524"/>
        <v>0</v>
      </c>
      <c r="W185" s="28">
        <f t="shared" si="1525"/>
        <v>0</v>
      </c>
      <c r="X185" s="9">
        <f t="shared" si="1526"/>
        <v>0</v>
      </c>
      <c r="Y185" s="9">
        <f t="shared" si="1527"/>
        <v>0</v>
      </c>
      <c r="Z185" s="28">
        <f t="shared" si="1528"/>
        <v>0</v>
      </c>
      <c r="AA185" s="8"/>
      <c r="AB185" s="154">
        <f>IF(OR($M185="",$M185=0),0,IF(AB$2&lt;10,VLOOKUP(TEXT($C185,"МММ"),'Расчет нагрузки'!$L$2:$Q$13,AB$2,0),$D185*AB$2))</f>
        <v>0</v>
      </c>
      <c r="AC185" s="154">
        <f>IF(OR($Q185="",$Q185=0),0,IF(AC$2&lt;10,VLOOKUP(TEXT($C185,"МММ"),'Расчет нагрузки'!$L$2:$Q$13,AC$2,0),$D185*AC$2))</f>
        <v>0</v>
      </c>
      <c r="AD185" s="8"/>
      <c r="AE185" s="69">
        <v>1</v>
      </c>
      <c r="AF185" s="69">
        <v>1</v>
      </c>
      <c r="AG185" s="8"/>
      <c r="AH185" s="17">
        <f t="shared" si="1561"/>
        <v>0</v>
      </c>
      <c r="AI185" s="17">
        <f t="shared" si="1562"/>
        <v>0</v>
      </c>
      <c r="AJ185" s="17">
        <f t="shared" si="1563"/>
        <v>0</v>
      </c>
      <c r="AK185" s="17">
        <f t="shared" si="1564"/>
        <v>0</v>
      </c>
      <c r="AL185" s="17">
        <f t="shared" si="1565"/>
        <v>0</v>
      </c>
      <c r="AM185" s="17">
        <f t="shared" si="1566"/>
        <v>0</v>
      </c>
      <c r="AN185" s="17">
        <f t="shared" si="1567"/>
        <v>0</v>
      </c>
      <c r="AO185" s="17">
        <f t="shared" si="1568"/>
        <v>0</v>
      </c>
      <c r="AP185" s="18">
        <f t="shared" si="1569"/>
        <v>0</v>
      </c>
      <c r="AQ185" s="18">
        <f t="shared" si="1570"/>
        <v>0</v>
      </c>
      <c r="AR185" s="18">
        <f t="shared" si="1571"/>
        <v>0</v>
      </c>
      <c r="AS185" s="18">
        <f t="shared" si="1572"/>
        <v>0</v>
      </c>
      <c r="AT185" s="18">
        <f t="shared" si="1573"/>
        <v>0</v>
      </c>
      <c r="AU185" s="18">
        <f t="shared" si="1574"/>
        <v>0</v>
      </c>
      <c r="AV185" s="18">
        <f t="shared" si="1575"/>
        <v>0</v>
      </c>
      <c r="AW185" s="18">
        <f t="shared" si="1576"/>
        <v>0</v>
      </c>
      <c r="AX185" s="4"/>
    </row>
    <row r="186" spans="1:50" outlineLevel="1">
      <c r="A186" s="8" t="str">
        <f>IF(C186=Форма!$B$7*1,"1 месяц",IF(C186&gt;Форма!$B$7,(LEFT(A185,SEARCH(" ",A185,1)-1)+1)&amp;" месяц",""))</f>
        <v>25 месяц</v>
      </c>
      <c r="B186" s="32" t="str">
        <f>IF(SUM($E$6:$L186)=0,"-",IF(SUM($E186:$L186)&gt;0,IF(AND($C186&gt;=$B$1,$C186&lt;=$B$2)*1=1,$A$1,"факт"),"прогноз"))</f>
        <v>-</v>
      </c>
      <c r="C186" s="33">
        <v>46753</v>
      </c>
      <c r="D186" s="34">
        <f>VLOOKUP($C186,'F1'!$A:$B,2,0)</f>
        <v>16</v>
      </c>
      <c r="E186" s="60"/>
      <c r="F186" s="60"/>
      <c r="G186" s="59"/>
      <c r="H186" s="59"/>
      <c r="I186" s="60"/>
      <c r="J186" s="60"/>
      <c r="K186" s="59"/>
      <c r="L186" s="59"/>
      <c r="M186" s="187">
        <f t="shared" si="1515"/>
        <v>0</v>
      </c>
      <c r="N186" s="15">
        <f t="shared" si="1516"/>
        <v>0</v>
      </c>
      <c r="O186" s="15">
        <f t="shared" si="1517"/>
        <v>0</v>
      </c>
      <c r="P186" s="15">
        <f t="shared" si="1518"/>
        <v>0</v>
      </c>
      <c r="Q186" s="187">
        <f t="shared" si="1519"/>
        <v>0</v>
      </c>
      <c r="R186" s="15">
        <f t="shared" si="1520"/>
        <v>0</v>
      </c>
      <c r="S186" s="15">
        <f t="shared" si="1521"/>
        <v>0</v>
      </c>
      <c r="T186" s="15">
        <f t="shared" si="1522"/>
        <v>0</v>
      </c>
      <c r="U186" s="9">
        <f t="shared" si="1523"/>
        <v>0</v>
      </c>
      <c r="V186" s="9">
        <f t="shared" si="1524"/>
        <v>0</v>
      </c>
      <c r="W186" s="28">
        <f t="shared" si="1525"/>
        <v>0</v>
      </c>
      <c r="X186" s="9">
        <f t="shared" si="1526"/>
        <v>0</v>
      </c>
      <c r="Y186" s="9">
        <f t="shared" si="1527"/>
        <v>0</v>
      </c>
      <c r="Z186" s="28">
        <f t="shared" si="1528"/>
        <v>0</v>
      </c>
      <c r="AA186" s="8"/>
      <c r="AB186" s="154">
        <f>IF(OR($M186="",$M186=0),0,IF(AB$2&lt;10,VLOOKUP(TEXT($C186,"МММ"),'Расчет нагрузки'!$L$2:$Q$13,AB$2,0),$D186*AB$2))</f>
        <v>0</v>
      </c>
      <c r="AC186" s="154">
        <f>IF(OR($Q186="",$Q186=0),0,IF(AC$2&lt;10,VLOOKUP(TEXT($C186,"МММ"),'Расчет нагрузки'!$L$2:$Q$13,AC$2,0),$D186*AC$2))</f>
        <v>0</v>
      </c>
      <c r="AD186" s="8"/>
      <c r="AE186" s="69">
        <v>1</v>
      </c>
      <c r="AF186" s="69">
        <v>1</v>
      </c>
      <c r="AG186" s="8"/>
      <c r="AH186" s="17">
        <f t="shared" ref="AH186:AH197" si="1577">M186*$D186*AE186</f>
        <v>0</v>
      </c>
      <c r="AI186" s="17">
        <f t="shared" ref="AI186:AI197" si="1578">IF(AI$2*AH186&lt;0,0,AI$2*AH186)</f>
        <v>0</v>
      </c>
      <c r="AJ186" s="17">
        <f t="shared" ref="AJ186:AJ197" si="1579">AJ$2*AH186</f>
        <v>0</v>
      </c>
      <c r="AK186" s="17">
        <f t="shared" ref="AK186:AK197" si="1580">AK$2*AH186</f>
        <v>0</v>
      </c>
      <c r="AL186" s="17">
        <f t="shared" ref="AL186:AL197" si="1581">Q186*$D186*AF186</f>
        <v>0</v>
      </c>
      <c r="AM186" s="17">
        <f t="shared" ref="AM186:AM197" si="1582">IF(AM$2*AL186&lt;0,0,AM$2*AL186)</f>
        <v>0</v>
      </c>
      <c r="AN186" s="17">
        <f t="shared" ref="AN186:AN197" si="1583">AN$2*AL186</f>
        <v>0</v>
      </c>
      <c r="AO186" s="17">
        <f t="shared" ref="AO186:AO197" si="1584">AO$2*AL186</f>
        <v>0</v>
      </c>
      <c r="AP186" s="18">
        <f t="shared" ref="AP186:AP197" si="1585">MIN(AH186,AB186*AE186)</f>
        <v>0</v>
      </c>
      <c r="AQ186" s="18">
        <f t="shared" ref="AQ186:AQ197" si="1586">IF(AQ$2*AP186&lt;0,0,AQ$2*AP186)</f>
        <v>0</v>
      </c>
      <c r="AR186" s="18">
        <f t="shared" ref="AR186:AR197" si="1587">AR$2*AP186</f>
        <v>0</v>
      </c>
      <c r="AS186" s="18">
        <f t="shared" ref="AS186:AS197" si="1588">AS$2*AP186</f>
        <v>0</v>
      </c>
      <c r="AT186" s="18">
        <f t="shared" ref="AT186:AT197" si="1589">MIN(AL186,AC186*AF186)</f>
        <v>0</v>
      </c>
      <c r="AU186" s="18">
        <f t="shared" ref="AU186:AU197" si="1590">IF(AU$2*AT186&lt;0,0,AU$2*AT186)</f>
        <v>0</v>
      </c>
      <c r="AV186" s="18">
        <f t="shared" ref="AV186:AV197" si="1591">AV$2*AT186</f>
        <v>0</v>
      </c>
      <c r="AW186" s="18">
        <f t="shared" ref="AW186:AW197" si="1592">AW$2*AT186</f>
        <v>0</v>
      </c>
      <c r="AX186" s="4"/>
    </row>
    <row r="187" spans="1:50" outlineLevel="1">
      <c r="A187" s="8" t="str">
        <f>IF(C187=Форма!$B$7*1,"1 месяц",IF(C187&gt;Форма!$B$7,(LEFT(A186,SEARCH(" ",A186,1)-1)+1)&amp;" месяц",""))</f>
        <v>26 месяц</v>
      </c>
      <c r="B187" s="32" t="str">
        <f>IF(SUM($E$6:$L187)=0,"-",IF(SUM($E187:$L187)&gt;0,IF(AND($C187&gt;=$B$1,$C187&lt;=$B$2)*1=1,$A$1,"факт"),"прогноз"))</f>
        <v>-</v>
      </c>
      <c r="C187" s="33">
        <v>46784</v>
      </c>
      <c r="D187" s="34">
        <f>VLOOKUP($C187,'F1'!$A:$B,2,0)</f>
        <v>20</v>
      </c>
      <c r="E187" s="60"/>
      <c r="F187" s="60"/>
      <c r="G187" s="59"/>
      <c r="H187" s="59"/>
      <c r="I187" s="60"/>
      <c r="J187" s="60"/>
      <c r="K187" s="59"/>
      <c r="L187" s="59"/>
      <c r="M187" s="187">
        <f t="shared" si="1515"/>
        <v>0</v>
      </c>
      <c r="N187" s="15">
        <f t="shared" si="1516"/>
        <v>0</v>
      </c>
      <c r="O187" s="15">
        <f t="shared" si="1517"/>
        <v>0</v>
      </c>
      <c r="P187" s="15">
        <f t="shared" si="1518"/>
        <v>0</v>
      </c>
      <c r="Q187" s="187">
        <f t="shared" si="1519"/>
        <v>0</v>
      </c>
      <c r="R187" s="15">
        <f t="shared" si="1520"/>
        <v>0</v>
      </c>
      <c r="S187" s="15">
        <f t="shared" si="1521"/>
        <v>0</v>
      </c>
      <c r="T187" s="15">
        <f t="shared" si="1522"/>
        <v>0</v>
      </c>
      <c r="U187" s="9">
        <f t="shared" si="1523"/>
        <v>0</v>
      </c>
      <c r="V187" s="9">
        <f t="shared" si="1524"/>
        <v>0</v>
      </c>
      <c r="W187" s="28">
        <f t="shared" si="1525"/>
        <v>0</v>
      </c>
      <c r="X187" s="9">
        <f t="shared" si="1526"/>
        <v>0</v>
      </c>
      <c r="Y187" s="9">
        <f t="shared" si="1527"/>
        <v>0</v>
      </c>
      <c r="Z187" s="28">
        <f t="shared" si="1528"/>
        <v>0</v>
      </c>
      <c r="AA187" s="8"/>
      <c r="AB187" s="154">
        <f>IF(OR($M187="",$M187=0),0,IF(AB$2&lt;10,VLOOKUP(TEXT($C187,"МММ"),'Расчет нагрузки'!$L$2:$Q$13,AB$2,0),$D187*AB$2))</f>
        <v>0</v>
      </c>
      <c r="AC187" s="154">
        <f>IF(OR($Q187="",$Q187=0),0,IF(AC$2&lt;10,VLOOKUP(TEXT($C187,"МММ"),'Расчет нагрузки'!$L$2:$Q$13,AC$2,0),$D187*AC$2))</f>
        <v>0</v>
      </c>
      <c r="AD187" s="8"/>
      <c r="AE187" s="69">
        <v>1</v>
      </c>
      <c r="AF187" s="69">
        <v>1</v>
      </c>
      <c r="AG187" s="8"/>
      <c r="AH187" s="17">
        <f t="shared" si="1577"/>
        <v>0</v>
      </c>
      <c r="AI187" s="17">
        <f t="shared" si="1578"/>
        <v>0</v>
      </c>
      <c r="AJ187" s="17">
        <f t="shared" si="1579"/>
        <v>0</v>
      </c>
      <c r="AK187" s="17">
        <f t="shared" si="1580"/>
        <v>0</v>
      </c>
      <c r="AL187" s="17">
        <f t="shared" si="1581"/>
        <v>0</v>
      </c>
      <c r="AM187" s="17">
        <f t="shared" si="1582"/>
        <v>0</v>
      </c>
      <c r="AN187" s="17">
        <f t="shared" si="1583"/>
        <v>0</v>
      </c>
      <c r="AO187" s="17">
        <f t="shared" si="1584"/>
        <v>0</v>
      </c>
      <c r="AP187" s="18">
        <f t="shared" si="1585"/>
        <v>0</v>
      </c>
      <c r="AQ187" s="18">
        <f t="shared" si="1586"/>
        <v>0</v>
      </c>
      <c r="AR187" s="18">
        <f t="shared" si="1587"/>
        <v>0</v>
      </c>
      <c r="AS187" s="18">
        <f t="shared" si="1588"/>
        <v>0</v>
      </c>
      <c r="AT187" s="18">
        <f t="shared" si="1589"/>
        <v>0</v>
      </c>
      <c r="AU187" s="18">
        <f t="shared" si="1590"/>
        <v>0</v>
      </c>
      <c r="AV187" s="18">
        <f t="shared" si="1591"/>
        <v>0</v>
      </c>
      <c r="AW187" s="18">
        <f t="shared" si="1592"/>
        <v>0</v>
      </c>
      <c r="AX187" s="4"/>
    </row>
    <row r="188" spans="1:50" outlineLevel="1">
      <c r="A188" s="8" t="str">
        <f>IF(C188=Форма!$B$7*1,"1 месяц",IF(C188&gt;Форма!$B$7,(LEFT(A187,SEARCH(" ",A187,1)-1)+1)&amp;" месяц",""))</f>
        <v>27 месяц</v>
      </c>
      <c r="B188" s="32" t="str">
        <f>IF(SUM($E$6:$L188)=0,"-",IF(SUM($E188:$L188)&gt;0,IF(AND($C188&gt;=$B$1,$C188&lt;=$B$2)*1=1,$A$1,"факт"),"прогноз"))</f>
        <v>-</v>
      </c>
      <c r="C188" s="33">
        <v>46813</v>
      </c>
      <c r="D188" s="34">
        <f>VLOOKUP($C188,'F1'!$A:$B,2,0)</f>
        <v>22</v>
      </c>
      <c r="E188" s="60"/>
      <c r="F188" s="60"/>
      <c r="G188" s="59"/>
      <c r="H188" s="59"/>
      <c r="I188" s="60"/>
      <c r="J188" s="60"/>
      <c r="K188" s="59"/>
      <c r="L188" s="59"/>
      <c r="M188" s="187">
        <f t="shared" si="1515"/>
        <v>0</v>
      </c>
      <c r="N188" s="15">
        <f t="shared" si="1516"/>
        <v>0</v>
      </c>
      <c r="O188" s="15">
        <f t="shared" si="1517"/>
        <v>0</v>
      </c>
      <c r="P188" s="15">
        <f t="shared" si="1518"/>
        <v>0</v>
      </c>
      <c r="Q188" s="187">
        <f t="shared" si="1519"/>
        <v>0</v>
      </c>
      <c r="R188" s="15">
        <f t="shared" si="1520"/>
        <v>0</v>
      </c>
      <c r="S188" s="15">
        <f t="shared" si="1521"/>
        <v>0</v>
      </c>
      <c r="T188" s="15">
        <f t="shared" si="1522"/>
        <v>0</v>
      </c>
      <c r="U188" s="9">
        <f t="shared" si="1523"/>
        <v>0</v>
      </c>
      <c r="V188" s="9">
        <f t="shared" si="1524"/>
        <v>0</v>
      </c>
      <c r="W188" s="28">
        <f t="shared" si="1525"/>
        <v>0</v>
      </c>
      <c r="X188" s="9">
        <f t="shared" si="1526"/>
        <v>0</v>
      </c>
      <c r="Y188" s="9">
        <f t="shared" si="1527"/>
        <v>0</v>
      </c>
      <c r="Z188" s="28">
        <f t="shared" si="1528"/>
        <v>0</v>
      </c>
      <c r="AA188" s="8"/>
      <c r="AB188" s="154">
        <f>IF(OR($M188="",$M188=0),0,IF(AB$2&lt;10,VLOOKUP(TEXT($C188,"МММ"),'Расчет нагрузки'!$L$2:$Q$13,AB$2,0),$D188*AB$2))</f>
        <v>0</v>
      </c>
      <c r="AC188" s="154">
        <f>IF(OR($Q188="",$Q188=0),0,IF(AC$2&lt;10,VLOOKUP(TEXT($C188,"МММ"),'Расчет нагрузки'!$L$2:$Q$13,AC$2,0),$D188*AC$2))</f>
        <v>0</v>
      </c>
      <c r="AD188" s="8"/>
      <c r="AE188" s="69">
        <v>1</v>
      </c>
      <c r="AF188" s="69">
        <v>1</v>
      </c>
      <c r="AG188" s="8"/>
      <c r="AH188" s="17">
        <f t="shared" si="1577"/>
        <v>0</v>
      </c>
      <c r="AI188" s="17">
        <f t="shared" si="1578"/>
        <v>0</v>
      </c>
      <c r="AJ188" s="17">
        <f t="shared" si="1579"/>
        <v>0</v>
      </c>
      <c r="AK188" s="17">
        <f t="shared" si="1580"/>
        <v>0</v>
      </c>
      <c r="AL188" s="17">
        <f t="shared" si="1581"/>
        <v>0</v>
      </c>
      <c r="AM188" s="17">
        <f t="shared" si="1582"/>
        <v>0</v>
      </c>
      <c r="AN188" s="17">
        <f t="shared" si="1583"/>
        <v>0</v>
      </c>
      <c r="AO188" s="17">
        <f t="shared" si="1584"/>
        <v>0</v>
      </c>
      <c r="AP188" s="18">
        <f t="shared" si="1585"/>
        <v>0</v>
      </c>
      <c r="AQ188" s="18">
        <f t="shared" si="1586"/>
        <v>0</v>
      </c>
      <c r="AR188" s="18">
        <f t="shared" si="1587"/>
        <v>0</v>
      </c>
      <c r="AS188" s="18">
        <f t="shared" si="1588"/>
        <v>0</v>
      </c>
      <c r="AT188" s="18">
        <f t="shared" si="1589"/>
        <v>0</v>
      </c>
      <c r="AU188" s="18">
        <f t="shared" si="1590"/>
        <v>0</v>
      </c>
      <c r="AV188" s="18">
        <f t="shared" si="1591"/>
        <v>0</v>
      </c>
      <c r="AW188" s="18">
        <f t="shared" si="1592"/>
        <v>0</v>
      </c>
      <c r="AX188" s="4"/>
    </row>
    <row r="189" spans="1:50" outlineLevel="1">
      <c r="A189" s="8" t="str">
        <f>IF(C189=Форма!$B$7*1,"1 месяц",IF(C189&gt;Форма!$B$7,(LEFT(A188,SEARCH(" ",A188,1)-1)+1)&amp;" месяц",""))</f>
        <v>28 месяц</v>
      </c>
      <c r="B189" s="32" t="str">
        <f>IF(SUM($E$6:$L189)=0,"-",IF(SUM($E189:$L189)&gt;0,IF(AND($C189&gt;=$B$1,$C189&lt;=$B$2)*1=1,$A$1,"факт"),"прогноз"))</f>
        <v>-</v>
      </c>
      <c r="C189" s="33">
        <v>46844</v>
      </c>
      <c r="D189" s="34">
        <f>VLOOKUP($C189,'F1'!$A:$B,2,0)</f>
        <v>20</v>
      </c>
      <c r="E189" s="60"/>
      <c r="F189" s="60"/>
      <c r="G189" s="59"/>
      <c r="H189" s="59"/>
      <c r="I189" s="60"/>
      <c r="J189" s="60"/>
      <c r="K189" s="59"/>
      <c r="L189" s="59"/>
      <c r="M189" s="187">
        <f t="shared" si="1515"/>
        <v>0</v>
      </c>
      <c r="N189" s="15">
        <f t="shared" si="1516"/>
        <v>0</v>
      </c>
      <c r="O189" s="15">
        <f t="shared" si="1517"/>
        <v>0</v>
      </c>
      <c r="P189" s="15">
        <f t="shared" si="1518"/>
        <v>0</v>
      </c>
      <c r="Q189" s="187">
        <f t="shared" si="1519"/>
        <v>0</v>
      </c>
      <c r="R189" s="15">
        <f t="shared" si="1520"/>
        <v>0</v>
      </c>
      <c r="S189" s="15">
        <f t="shared" si="1521"/>
        <v>0</v>
      </c>
      <c r="T189" s="15">
        <f t="shared" si="1522"/>
        <v>0</v>
      </c>
      <c r="U189" s="9">
        <f t="shared" si="1523"/>
        <v>0</v>
      </c>
      <c r="V189" s="9">
        <f t="shared" si="1524"/>
        <v>0</v>
      </c>
      <c r="W189" s="28">
        <f t="shared" si="1525"/>
        <v>0</v>
      </c>
      <c r="X189" s="9">
        <f t="shared" si="1526"/>
        <v>0</v>
      </c>
      <c r="Y189" s="9">
        <f t="shared" si="1527"/>
        <v>0</v>
      </c>
      <c r="Z189" s="28">
        <f t="shared" si="1528"/>
        <v>0</v>
      </c>
      <c r="AA189" s="8"/>
      <c r="AB189" s="154">
        <f>IF(OR($M189="",$M189=0),0,IF(AB$2&lt;10,VLOOKUP(TEXT($C189,"МММ"),'Расчет нагрузки'!$L$2:$Q$13,AB$2,0),$D189*AB$2))</f>
        <v>0</v>
      </c>
      <c r="AC189" s="154">
        <f>IF(OR($Q189="",$Q189=0),0,IF(AC$2&lt;10,VLOOKUP(TEXT($C189,"МММ"),'Расчет нагрузки'!$L$2:$Q$13,AC$2,0),$D189*AC$2))</f>
        <v>0</v>
      </c>
      <c r="AD189" s="8"/>
      <c r="AE189" s="69">
        <v>1</v>
      </c>
      <c r="AF189" s="69">
        <v>1</v>
      </c>
      <c r="AG189" s="8"/>
      <c r="AH189" s="17">
        <f t="shared" si="1577"/>
        <v>0</v>
      </c>
      <c r="AI189" s="17">
        <f t="shared" si="1578"/>
        <v>0</v>
      </c>
      <c r="AJ189" s="17">
        <f t="shared" si="1579"/>
        <v>0</v>
      </c>
      <c r="AK189" s="17">
        <f t="shared" si="1580"/>
        <v>0</v>
      </c>
      <c r="AL189" s="17">
        <f t="shared" si="1581"/>
        <v>0</v>
      </c>
      <c r="AM189" s="17">
        <f t="shared" si="1582"/>
        <v>0</v>
      </c>
      <c r="AN189" s="17">
        <f t="shared" si="1583"/>
        <v>0</v>
      </c>
      <c r="AO189" s="17">
        <f t="shared" si="1584"/>
        <v>0</v>
      </c>
      <c r="AP189" s="18">
        <f t="shared" si="1585"/>
        <v>0</v>
      </c>
      <c r="AQ189" s="18">
        <f t="shared" si="1586"/>
        <v>0</v>
      </c>
      <c r="AR189" s="18">
        <f t="shared" si="1587"/>
        <v>0</v>
      </c>
      <c r="AS189" s="18">
        <f t="shared" si="1588"/>
        <v>0</v>
      </c>
      <c r="AT189" s="18">
        <f t="shared" si="1589"/>
        <v>0</v>
      </c>
      <c r="AU189" s="18">
        <f t="shared" si="1590"/>
        <v>0</v>
      </c>
      <c r="AV189" s="18">
        <f t="shared" si="1591"/>
        <v>0</v>
      </c>
      <c r="AW189" s="18">
        <f t="shared" si="1592"/>
        <v>0</v>
      </c>
      <c r="AX189" s="4"/>
    </row>
    <row r="190" spans="1:50" outlineLevel="1">
      <c r="A190" s="8" t="str">
        <f>IF(C190=Форма!$B$7*1,"1 месяц",IF(C190&gt;Форма!$B$7,(LEFT(A189,SEARCH(" ",A189,1)-1)+1)&amp;" месяц",""))</f>
        <v>29 месяц</v>
      </c>
      <c r="B190" s="32" t="str">
        <f>IF(SUM($E$6:$L190)=0,"-",IF(SUM($E190:$L190)&gt;0,IF(AND($C190&gt;=$B$1,$C190&lt;=$B$2)*1=1,$A$1,"факт"),"прогноз"))</f>
        <v>-</v>
      </c>
      <c r="C190" s="33">
        <v>46874</v>
      </c>
      <c r="D190" s="34">
        <f>VLOOKUP($C190,'F1'!$A:$B,2,0)</f>
        <v>20</v>
      </c>
      <c r="E190" s="60"/>
      <c r="F190" s="60"/>
      <c r="G190" s="59"/>
      <c r="H190" s="59"/>
      <c r="I190" s="60"/>
      <c r="J190" s="60"/>
      <c r="K190" s="59"/>
      <c r="L190" s="59"/>
      <c r="M190" s="187">
        <f t="shared" si="1515"/>
        <v>0</v>
      </c>
      <c r="N190" s="15">
        <f t="shared" si="1516"/>
        <v>0</v>
      </c>
      <c r="O190" s="15">
        <f t="shared" si="1517"/>
        <v>0</v>
      </c>
      <c r="P190" s="15">
        <f t="shared" si="1518"/>
        <v>0</v>
      </c>
      <c r="Q190" s="187">
        <f t="shared" si="1519"/>
        <v>0</v>
      </c>
      <c r="R190" s="15">
        <f t="shared" si="1520"/>
        <v>0</v>
      </c>
      <c r="S190" s="15">
        <f t="shared" si="1521"/>
        <v>0</v>
      </c>
      <c r="T190" s="15">
        <f t="shared" si="1522"/>
        <v>0</v>
      </c>
      <c r="U190" s="9">
        <f t="shared" si="1523"/>
        <v>0</v>
      </c>
      <c r="V190" s="9">
        <f t="shared" si="1524"/>
        <v>0</v>
      </c>
      <c r="W190" s="28">
        <f t="shared" si="1525"/>
        <v>0</v>
      </c>
      <c r="X190" s="9">
        <f t="shared" si="1526"/>
        <v>0</v>
      </c>
      <c r="Y190" s="9">
        <f t="shared" si="1527"/>
        <v>0</v>
      </c>
      <c r="Z190" s="28">
        <f t="shared" si="1528"/>
        <v>0</v>
      </c>
      <c r="AA190" s="8"/>
      <c r="AB190" s="154">
        <f>IF(OR($M190="",$M190=0),0,IF(AB$2&lt;10,VLOOKUP(TEXT($C190,"МММ"),'Расчет нагрузки'!$L$2:$Q$13,AB$2,0),$D190*AB$2))</f>
        <v>0</v>
      </c>
      <c r="AC190" s="154">
        <f>IF(OR($Q190="",$Q190=0),0,IF(AC$2&lt;10,VLOOKUP(TEXT($C190,"МММ"),'Расчет нагрузки'!$L$2:$Q$13,AC$2,0),$D190*AC$2))</f>
        <v>0</v>
      </c>
      <c r="AD190" s="8"/>
      <c r="AE190" s="69">
        <v>1</v>
      </c>
      <c r="AF190" s="69">
        <v>1</v>
      </c>
      <c r="AG190" s="8"/>
      <c r="AH190" s="17">
        <f t="shared" si="1577"/>
        <v>0</v>
      </c>
      <c r="AI190" s="17">
        <f t="shared" si="1578"/>
        <v>0</v>
      </c>
      <c r="AJ190" s="17">
        <f t="shared" si="1579"/>
        <v>0</v>
      </c>
      <c r="AK190" s="17">
        <f t="shared" si="1580"/>
        <v>0</v>
      </c>
      <c r="AL190" s="17">
        <f t="shared" si="1581"/>
        <v>0</v>
      </c>
      <c r="AM190" s="17">
        <f t="shared" si="1582"/>
        <v>0</v>
      </c>
      <c r="AN190" s="17">
        <f t="shared" si="1583"/>
        <v>0</v>
      </c>
      <c r="AO190" s="17">
        <f t="shared" si="1584"/>
        <v>0</v>
      </c>
      <c r="AP190" s="18">
        <f t="shared" si="1585"/>
        <v>0</v>
      </c>
      <c r="AQ190" s="18">
        <f t="shared" si="1586"/>
        <v>0</v>
      </c>
      <c r="AR190" s="18">
        <f t="shared" si="1587"/>
        <v>0</v>
      </c>
      <c r="AS190" s="18">
        <f t="shared" si="1588"/>
        <v>0</v>
      </c>
      <c r="AT190" s="18">
        <f t="shared" si="1589"/>
        <v>0</v>
      </c>
      <c r="AU190" s="18">
        <f t="shared" si="1590"/>
        <v>0</v>
      </c>
      <c r="AV190" s="18">
        <f t="shared" si="1591"/>
        <v>0</v>
      </c>
      <c r="AW190" s="18">
        <f t="shared" si="1592"/>
        <v>0</v>
      </c>
      <c r="AX190" s="4"/>
    </row>
    <row r="191" spans="1:50" outlineLevel="1">
      <c r="A191" s="8" t="str">
        <f>IF(C191=Форма!$B$7*1,"1 месяц",IF(C191&gt;Форма!$B$7,(LEFT(A190,SEARCH(" ",A190,1)-1)+1)&amp;" месяц",""))</f>
        <v>30 месяц</v>
      </c>
      <c r="B191" s="32" t="str">
        <f>IF(SUM($E$6:$L191)=0,"-",IF(SUM($E191:$L191)&gt;0,IF(AND($C191&gt;=$B$1,$C191&lt;=$B$2)*1=1,$A$1,"факт"),"прогноз"))</f>
        <v>-</v>
      </c>
      <c r="C191" s="33">
        <v>46905</v>
      </c>
      <c r="D191" s="34">
        <f>VLOOKUP($C191,'F1'!$A:$B,2,0)</f>
        <v>21</v>
      </c>
      <c r="E191" s="60"/>
      <c r="F191" s="60"/>
      <c r="G191" s="59"/>
      <c r="H191" s="59"/>
      <c r="I191" s="60"/>
      <c r="J191" s="60"/>
      <c r="K191" s="59"/>
      <c r="L191" s="59"/>
      <c r="M191" s="187">
        <f t="shared" si="1515"/>
        <v>0</v>
      </c>
      <c r="N191" s="15">
        <f t="shared" si="1516"/>
        <v>0</v>
      </c>
      <c r="O191" s="15">
        <f t="shared" si="1517"/>
        <v>0</v>
      </c>
      <c r="P191" s="15">
        <f t="shared" si="1518"/>
        <v>0</v>
      </c>
      <c r="Q191" s="187">
        <f t="shared" si="1519"/>
        <v>0</v>
      </c>
      <c r="R191" s="15">
        <f t="shared" si="1520"/>
        <v>0</v>
      </c>
      <c r="S191" s="15">
        <f t="shared" si="1521"/>
        <v>0</v>
      </c>
      <c r="T191" s="15">
        <f t="shared" si="1522"/>
        <v>0</v>
      </c>
      <c r="U191" s="9">
        <f t="shared" si="1523"/>
        <v>0</v>
      </c>
      <c r="V191" s="9">
        <f t="shared" si="1524"/>
        <v>0</v>
      </c>
      <c r="W191" s="28">
        <f t="shared" si="1525"/>
        <v>0</v>
      </c>
      <c r="X191" s="9">
        <f t="shared" si="1526"/>
        <v>0</v>
      </c>
      <c r="Y191" s="9">
        <f t="shared" si="1527"/>
        <v>0</v>
      </c>
      <c r="Z191" s="28">
        <f t="shared" si="1528"/>
        <v>0</v>
      </c>
      <c r="AA191" s="8"/>
      <c r="AB191" s="154">
        <f>IF(OR($M191="",$M191=0),0,IF(AB$2&lt;10,VLOOKUP(TEXT($C191,"МММ"),'Расчет нагрузки'!$L$2:$Q$13,AB$2,0),$D191*AB$2))</f>
        <v>0</v>
      </c>
      <c r="AC191" s="154">
        <f>IF(OR($Q191="",$Q191=0),0,IF(AC$2&lt;10,VLOOKUP(TEXT($C191,"МММ"),'Расчет нагрузки'!$L$2:$Q$13,AC$2,0),$D191*AC$2))</f>
        <v>0</v>
      </c>
      <c r="AD191" s="8"/>
      <c r="AE191" s="69">
        <v>1</v>
      </c>
      <c r="AF191" s="69">
        <v>1</v>
      </c>
      <c r="AG191" s="8"/>
      <c r="AH191" s="17">
        <f t="shared" si="1577"/>
        <v>0</v>
      </c>
      <c r="AI191" s="17">
        <f t="shared" si="1578"/>
        <v>0</v>
      </c>
      <c r="AJ191" s="17">
        <f t="shared" si="1579"/>
        <v>0</v>
      </c>
      <c r="AK191" s="17">
        <f t="shared" si="1580"/>
        <v>0</v>
      </c>
      <c r="AL191" s="17">
        <f t="shared" si="1581"/>
        <v>0</v>
      </c>
      <c r="AM191" s="17">
        <f t="shared" si="1582"/>
        <v>0</v>
      </c>
      <c r="AN191" s="17">
        <f t="shared" si="1583"/>
        <v>0</v>
      </c>
      <c r="AO191" s="17">
        <f t="shared" si="1584"/>
        <v>0</v>
      </c>
      <c r="AP191" s="18">
        <f t="shared" si="1585"/>
        <v>0</v>
      </c>
      <c r="AQ191" s="18">
        <f t="shared" si="1586"/>
        <v>0</v>
      </c>
      <c r="AR191" s="18">
        <f t="shared" si="1587"/>
        <v>0</v>
      </c>
      <c r="AS191" s="18">
        <f t="shared" si="1588"/>
        <v>0</v>
      </c>
      <c r="AT191" s="18">
        <f t="shared" si="1589"/>
        <v>0</v>
      </c>
      <c r="AU191" s="18">
        <f t="shared" si="1590"/>
        <v>0</v>
      </c>
      <c r="AV191" s="18">
        <f t="shared" si="1591"/>
        <v>0</v>
      </c>
      <c r="AW191" s="18">
        <f t="shared" si="1592"/>
        <v>0</v>
      </c>
      <c r="AX191" s="4"/>
    </row>
    <row r="192" spans="1:50" outlineLevel="1">
      <c r="A192" s="8" t="str">
        <f>IF(C192=Форма!$B$7*1,"1 месяц",IF(C192&gt;Форма!$B$7,(LEFT(A191,SEARCH(" ",A191,1)-1)+1)&amp;" месяц",""))</f>
        <v>31 месяц</v>
      </c>
      <c r="B192" s="32" t="str">
        <f>IF(SUM($E$6:$L192)=0,"-",IF(SUM($E192:$L192)&gt;0,IF(AND($C192&gt;=$B$1,$C192&lt;=$B$2)*1=1,$A$1,"факт"),"прогноз"))</f>
        <v>-</v>
      </c>
      <c r="C192" s="33">
        <v>46935</v>
      </c>
      <c r="D192" s="34">
        <f>VLOOKUP($C192,'F1'!$A:$B,2,0)</f>
        <v>21</v>
      </c>
      <c r="E192" s="60"/>
      <c r="F192" s="60"/>
      <c r="G192" s="59"/>
      <c r="H192" s="59"/>
      <c r="I192" s="60"/>
      <c r="J192" s="60"/>
      <c r="K192" s="59"/>
      <c r="L192" s="59"/>
      <c r="M192" s="187">
        <f t="shared" si="1515"/>
        <v>0</v>
      </c>
      <c r="N192" s="15">
        <f t="shared" si="1516"/>
        <v>0</v>
      </c>
      <c r="O192" s="15">
        <f t="shared" si="1517"/>
        <v>0</v>
      </c>
      <c r="P192" s="15">
        <f t="shared" si="1518"/>
        <v>0</v>
      </c>
      <c r="Q192" s="187">
        <f t="shared" si="1519"/>
        <v>0</v>
      </c>
      <c r="R192" s="15">
        <f t="shared" si="1520"/>
        <v>0</v>
      </c>
      <c r="S192" s="15">
        <f t="shared" si="1521"/>
        <v>0</v>
      </c>
      <c r="T192" s="15">
        <f t="shared" si="1522"/>
        <v>0</v>
      </c>
      <c r="U192" s="9">
        <f t="shared" si="1523"/>
        <v>0</v>
      </c>
      <c r="V192" s="9">
        <f t="shared" si="1524"/>
        <v>0</v>
      </c>
      <c r="W192" s="28">
        <f t="shared" si="1525"/>
        <v>0</v>
      </c>
      <c r="X192" s="9">
        <f t="shared" si="1526"/>
        <v>0</v>
      </c>
      <c r="Y192" s="9">
        <f t="shared" si="1527"/>
        <v>0</v>
      </c>
      <c r="Z192" s="28">
        <f t="shared" si="1528"/>
        <v>0</v>
      </c>
      <c r="AA192" s="8"/>
      <c r="AB192" s="154">
        <f>IF(OR($M192="",$M192=0),0,IF(AB$2&lt;10,VLOOKUP(TEXT($C192,"МММ"),'Расчет нагрузки'!$L$2:$Q$13,AB$2,0),$D192*AB$2))</f>
        <v>0</v>
      </c>
      <c r="AC192" s="154">
        <f>IF(OR($Q192="",$Q192=0),0,IF(AC$2&lt;10,VLOOKUP(TEXT($C192,"МММ"),'Расчет нагрузки'!$L$2:$Q$13,AC$2,0),$D192*AC$2))</f>
        <v>0</v>
      </c>
      <c r="AD192" s="8"/>
      <c r="AE192" s="69">
        <v>1</v>
      </c>
      <c r="AF192" s="69">
        <v>1</v>
      </c>
      <c r="AG192" s="8"/>
      <c r="AH192" s="17">
        <f t="shared" si="1577"/>
        <v>0</v>
      </c>
      <c r="AI192" s="17">
        <f t="shared" si="1578"/>
        <v>0</v>
      </c>
      <c r="AJ192" s="17">
        <f t="shared" si="1579"/>
        <v>0</v>
      </c>
      <c r="AK192" s="17">
        <f t="shared" si="1580"/>
        <v>0</v>
      </c>
      <c r="AL192" s="17">
        <f t="shared" si="1581"/>
        <v>0</v>
      </c>
      <c r="AM192" s="17">
        <f t="shared" si="1582"/>
        <v>0</v>
      </c>
      <c r="AN192" s="17">
        <f t="shared" si="1583"/>
        <v>0</v>
      </c>
      <c r="AO192" s="17">
        <f t="shared" si="1584"/>
        <v>0</v>
      </c>
      <c r="AP192" s="18">
        <f t="shared" si="1585"/>
        <v>0</v>
      </c>
      <c r="AQ192" s="18">
        <f t="shared" si="1586"/>
        <v>0</v>
      </c>
      <c r="AR192" s="18">
        <f t="shared" si="1587"/>
        <v>0</v>
      </c>
      <c r="AS192" s="18">
        <f t="shared" si="1588"/>
        <v>0</v>
      </c>
      <c r="AT192" s="18">
        <f t="shared" si="1589"/>
        <v>0</v>
      </c>
      <c r="AU192" s="18">
        <f t="shared" si="1590"/>
        <v>0</v>
      </c>
      <c r="AV192" s="18">
        <f t="shared" si="1591"/>
        <v>0</v>
      </c>
      <c r="AW192" s="18">
        <f t="shared" si="1592"/>
        <v>0</v>
      </c>
      <c r="AX192" s="4"/>
    </row>
    <row r="193" spans="1:50" outlineLevel="1">
      <c r="A193" s="8" t="str">
        <f>IF(C193=Форма!$B$7*1,"1 месяц",IF(C193&gt;Форма!$B$7,(LEFT(A192,SEARCH(" ",A192,1)-1)+1)&amp;" месяц",""))</f>
        <v>32 месяц</v>
      </c>
      <c r="B193" s="32" t="str">
        <f>IF(SUM($E$6:$L193)=0,"-",IF(SUM($E193:$L193)&gt;0,IF(AND($C193&gt;=$B$1,$C193&lt;=$B$2)*1=1,$A$1,"факт"),"прогноз"))</f>
        <v>-</v>
      </c>
      <c r="C193" s="33">
        <v>46966</v>
      </c>
      <c r="D193" s="34">
        <f>VLOOKUP($C193,'F1'!$A:$B,2,0)</f>
        <v>23</v>
      </c>
      <c r="E193" s="60"/>
      <c r="F193" s="60"/>
      <c r="G193" s="59"/>
      <c r="H193" s="59"/>
      <c r="I193" s="60"/>
      <c r="J193" s="60"/>
      <c r="K193" s="59"/>
      <c r="L193" s="59"/>
      <c r="M193" s="187">
        <f t="shared" si="1515"/>
        <v>0</v>
      </c>
      <c r="N193" s="15">
        <f t="shared" si="1516"/>
        <v>0</v>
      </c>
      <c r="O193" s="15">
        <f t="shared" si="1517"/>
        <v>0</v>
      </c>
      <c r="P193" s="15">
        <f t="shared" si="1518"/>
        <v>0</v>
      </c>
      <c r="Q193" s="187">
        <f t="shared" si="1519"/>
        <v>0</v>
      </c>
      <c r="R193" s="15">
        <f t="shared" si="1520"/>
        <v>0</v>
      </c>
      <c r="S193" s="15">
        <f t="shared" si="1521"/>
        <v>0</v>
      </c>
      <c r="T193" s="15">
        <f t="shared" si="1522"/>
        <v>0</v>
      </c>
      <c r="U193" s="9">
        <f t="shared" si="1523"/>
        <v>0</v>
      </c>
      <c r="V193" s="9">
        <f t="shared" si="1524"/>
        <v>0</v>
      </c>
      <c r="W193" s="28">
        <f t="shared" si="1525"/>
        <v>0</v>
      </c>
      <c r="X193" s="9">
        <f t="shared" si="1526"/>
        <v>0</v>
      </c>
      <c r="Y193" s="9">
        <f t="shared" si="1527"/>
        <v>0</v>
      </c>
      <c r="Z193" s="28">
        <f t="shared" si="1528"/>
        <v>0</v>
      </c>
      <c r="AA193" s="8"/>
      <c r="AB193" s="154">
        <f>IF(OR($M193="",$M193=0),0,IF(AB$2&lt;10,VLOOKUP(TEXT($C193,"МММ"),'Расчет нагрузки'!$L$2:$Q$13,AB$2,0),$D193*AB$2))</f>
        <v>0</v>
      </c>
      <c r="AC193" s="154">
        <f>IF(OR($Q193="",$Q193=0),0,IF(AC$2&lt;10,VLOOKUP(TEXT($C193,"МММ"),'Расчет нагрузки'!$L$2:$Q$13,AC$2,0),$D193*AC$2))</f>
        <v>0</v>
      </c>
      <c r="AD193" s="8"/>
      <c r="AE193" s="69">
        <v>1</v>
      </c>
      <c r="AF193" s="69">
        <v>1</v>
      </c>
      <c r="AG193" s="8"/>
      <c r="AH193" s="17">
        <f t="shared" si="1577"/>
        <v>0</v>
      </c>
      <c r="AI193" s="17">
        <f t="shared" si="1578"/>
        <v>0</v>
      </c>
      <c r="AJ193" s="17">
        <f t="shared" si="1579"/>
        <v>0</v>
      </c>
      <c r="AK193" s="17">
        <f t="shared" si="1580"/>
        <v>0</v>
      </c>
      <c r="AL193" s="17">
        <f t="shared" si="1581"/>
        <v>0</v>
      </c>
      <c r="AM193" s="17">
        <f t="shared" si="1582"/>
        <v>0</v>
      </c>
      <c r="AN193" s="17">
        <f t="shared" si="1583"/>
        <v>0</v>
      </c>
      <c r="AO193" s="17">
        <f t="shared" si="1584"/>
        <v>0</v>
      </c>
      <c r="AP193" s="18">
        <f t="shared" si="1585"/>
        <v>0</v>
      </c>
      <c r="AQ193" s="18">
        <f t="shared" si="1586"/>
        <v>0</v>
      </c>
      <c r="AR193" s="18">
        <f t="shared" si="1587"/>
        <v>0</v>
      </c>
      <c r="AS193" s="18">
        <f t="shared" si="1588"/>
        <v>0</v>
      </c>
      <c r="AT193" s="18">
        <f t="shared" si="1589"/>
        <v>0</v>
      </c>
      <c r="AU193" s="18">
        <f t="shared" si="1590"/>
        <v>0</v>
      </c>
      <c r="AV193" s="18">
        <f t="shared" si="1591"/>
        <v>0</v>
      </c>
      <c r="AW193" s="18">
        <f t="shared" si="1592"/>
        <v>0</v>
      </c>
      <c r="AX193" s="4"/>
    </row>
    <row r="194" spans="1:50" outlineLevel="1">
      <c r="A194" s="8" t="str">
        <f>IF(C194=Форма!$B$7*1,"1 месяц",IF(C194&gt;Форма!$B$7,(LEFT(A193,SEARCH(" ",A193,1)-1)+1)&amp;" месяц",""))</f>
        <v>33 месяц</v>
      </c>
      <c r="B194" s="32" t="str">
        <f>IF(SUM($E$6:$L194)=0,"-",IF(SUM($E194:$L194)&gt;0,IF(AND($C194&gt;=$B$1,$C194&lt;=$B$2)*1=1,$A$1,"факт"),"прогноз"))</f>
        <v>-</v>
      </c>
      <c r="C194" s="33">
        <v>46997</v>
      </c>
      <c r="D194" s="34">
        <f>VLOOKUP($C194,'F1'!$A:$B,2,0)</f>
        <v>21</v>
      </c>
      <c r="E194" s="60"/>
      <c r="F194" s="60"/>
      <c r="G194" s="59"/>
      <c r="H194" s="59"/>
      <c r="I194" s="60"/>
      <c r="J194" s="60"/>
      <c r="K194" s="59"/>
      <c r="L194" s="59"/>
      <c r="M194" s="187">
        <f t="shared" si="1515"/>
        <v>0</v>
      </c>
      <c r="N194" s="15">
        <f t="shared" si="1516"/>
        <v>0</v>
      </c>
      <c r="O194" s="15">
        <f t="shared" si="1517"/>
        <v>0</v>
      </c>
      <c r="P194" s="15">
        <f t="shared" si="1518"/>
        <v>0</v>
      </c>
      <c r="Q194" s="187">
        <f t="shared" si="1519"/>
        <v>0</v>
      </c>
      <c r="R194" s="15">
        <f t="shared" si="1520"/>
        <v>0</v>
      </c>
      <c r="S194" s="15">
        <f t="shared" si="1521"/>
        <v>0</v>
      </c>
      <c r="T194" s="15">
        <f t="shared" si="1522"/>
        <v>0</v>
      </c>
      <c r="U194" s="9">
        <f t="shared" si="1523"/>
        <v>0</v>
      </c>
      <c r="V194" s="9">
        <f t="shared" si="1524"/>
        <v>0</v>
      </c>
      <c r="W194" s="28">
        <f t="shared" si="1525"/>
        <v>0</v>
      </c>
      <c r="X194" s="9">
        <f t="shared" si="1526"/>
        <v>0</v>
      </c>
      <c r="Y194" s="9">
        <f t="shared" si="1527"/>
        <v>0</v>
      </c>
      <c r="Z194" s="28">
        <f t="shared" si="1528"/>
        <v>0</v>
      </c>
      <c r="AA194" s="8"/>
      <c r="AB194" s="154">
        <f>IF(OR($M194="",$M194=0),0,IF(AB$2&lt;10,VLOOKUP(TEXT($C194,"МММ"),'Расчет нагрузки'!$L$2:$Q$13,AB$2,0),$D194*AB$2))</f>
        <v>0</v>
      </c>
      <c r="AC194" s="154">
        <f>IF(OR($Q194="",$Q194=0),0,IF(AC$2&lt;10,VLOOKUP(TEXT($C194,"МММ"),'Расчет нагрузки'!$L$2:$Q$13,AC$2,0),$D194*AC$2))</f>
        <v>0</v>
      </c>
      <c r="AD194" s="8"/>
      <c r="AE194" s="69">
        <v>1</v>
      </c>
      <c r="AF194" s="69">
        <v>1</v>
      </c>
      <c r="AG194" s="8"/>
      <c r="AH194" s="17">
        <f t="shared" si="1577"/>
        <v>0</v>
      </c>
      <c r="AI194" s="17">
        <f t="shared" si="1578"/>
        <v>0</v>
      </c>
      <c r="AJ194" s="17">
        <f t="shared" si="1579"/>
        <v>0</v>
      </c>
      <c r="AK194" s="17">
        <f t="shared" si="1580"/>
        <v>0</v>
      </c>
      <c r="AL194" s="17">
        <f t="shared" si="1581"/>
        <v>0</v>
      </c>
      <c r="AM194" s="17">
        <f t="shared" si="1582"/>
        <v>0</v>
      </c>
      <c r="AN194" s="17">
        <f t="shared" si="1583"/>
        <v>0</v>
      </c>
      <c r="AO194" s="17">
        <f t="shared" si="1584"/>
        <v>0</v>
      </c>
      <c r="AP194" s="18">
        <f t="shared" si="1585"/>
        <v>0</v>
      </c>
      <c r="AQ194" s="18">
        <f t="shared" si="1586"/>
        <v>0</v>
      </c>
      <c r="AR194" s="18">
        <f t="shared" si="1587"/>
        <v>0</v>
      </c>
      <c r="AS194" s="18">
        <f t="shared" si="1588"/>
        <v>0</v>
      </c>
      <c r="AT194" s="18">
        <f t="shared" si="1589"/>
        <v>0</v>
      </c>
      <c r="AU194" s="18">
        <f t="shared" si="1590"/>
        <v>0</v>
      </c>
      <c r="AV194" s="18">
        <f t="shared" si="1591"/>
        <v>0</v>
      </c>
      <c r="AW194" s="18">
        <f t="shared" si="1592"/>
        <v>0</v>
      </c>
      <c r="AX194" s="4"/>
    </row>
    <row r="195" spans="1:50" outlineLevel="1">
      <c r="A195" s="8" t="str">
        <f>IF(C195=Форма!$B$7*1,"1 месяц",IF(C195&gt;Форма!$B$7,(LEFT(A194,SEARCH(" ",A194,1)-1)+1)&amp;" месяц",""))</f>
        <v>34 месяц</v>
      </c>
      <c r="B195" s="32" t="str">
        <f>IF(SUM($E$6:$L195)=0,"-",IF(SUM($E195:$L195)&gt;0,IF(AND($C195&gt;=$B$1,$C195&lt;=$B$2)*1=1,$A$1,"факт"),"прогноз"))</f>
        <v>-</v>
      </c>
      <c r="C195" s="33">
        <v>47027</v>
      </c>
      <c r="D195" s="34">
        <f>VLOOKUP($C195,'F1'!$A:$B,2,0)</f>
        <v>22</v>
      </c>
      <c r="E195" s="60"/>
      <c r="F195" s="60"/>
      <c r="G195" s="59"/>
      <c r="H195" s="59"/>
      <c r="I195" s="60"/>
      <c r="J195" s="60"/>
      <c r="K195" s="59"/>
      <c r="L195" s="59"/>
      <c r="M195" s="187">
        <f t="shared" si="1515"/>
        <v>0</v>
      </c>
      <c r="N195" s="15">
        <f t="shared" si="1516"/>
        <v>0</v>
      </c>
      <c r="O195" s="15">
        <f t="shared" si="1517"/>
        <v>0</v>
      </c>
      <c r="P195" s="15">
        <f t="shared" si="1518"/>
        <v>0</v>
      </c>
      <c r="Q195" s="187">
        <f t="shared" si="1519"/>
        <v>0</v>
      </c>
      <c r="R195" s="15">
        <f t="shared" si="1520"/>
        <v>0</v>
      </c>
      <c r="S195" s="15">
        <f t="shared" si="1521"/>
        <v>0</v>
      </c>
      <c r="T195" s="15">
        <f t="shared" si="1522"/>
        <v>0</v>
      </c>
      <c r="U195" s="9">
        <f t="shared" si="1523"/>
        <v>0</v>
      </c>
      <c r="V195" s="9">
        <f t="shared" si="1524"/>
        <v>0</v>
      </c>
      <c r="W195" s="28">
        <f t="shared" si="1525"/>
        <v>0</v>
      </c>
      <c r="X195" s="9">
        <f t="shared" si="1526"/>
        <v>0</v>
      </c>
      <c r="Y195" s="9">
        <f t="shared" si="1527"/>
        <v>0</v>
      </c>
      <c r="Z195" s="28">
        <f t="shared" si="1528"/>
        <v>0</v>
      </c>
      <c r="AA195" s="8"/>
      <c r="AB195" s="154">
        <f>IF(OR($M195="",$M195=0),0,IF(AB$2&lt;10,VLOOKUP(TEXT($C195,"МММ"),'Расчет нагрузки'!$L$2:$Q$13,AB$2,0),$D195*AB$2))</f>
        <v>0</v>
      </c>
      <c r="AC195" s="154">
        <f>IF(OR($Q195="",$Q195=0),0,IF(AC$2&lt;10,VLOOKUP(TEXT($C195,"МММ"),'Расчет нагрузки'!$L$2:$Q$13,AC$2,0),$D195*AC$2))</f>
        <v>0</v>
      </c>
      <c r="AD195" s="8"/>
      <c r="AE195" s="69">
        <v>1</v>
      </c>
      <c r="AF195" s="69">
        <v>1</v>
      </c>
      <c r="AG195" s="8"/>
      <c r="AH195" s="17">
        <f t="shared" si="1577"/>
        <v>0</v>
      </c>
      <c r="AI195" s="17">
        <f t="shared" si="1578"/>
        <v>0</v>
      </c>
      <c r="AJ195" s="17">
        <f t="shared" si="1579"/>
        <v>0</v>
      </c>
      <c r="AK195" s="17">
        <f t="shared" si="1580"/>
        <v>0</v>
      </c>
      <c r="AL195" s="17">
        <f t="shared" si="1581"/>
        <v>0</v>
      </c>
      <c r="AM195" s="17">
        <f t="shared" si="1582"/>
        <v>0</v>
      </c>
      <c r="AN195" s="17">
        <f t="shared" si="1583"/>
        <v>0</v>
      </c>
      <c r="AO195" s="17">
        <f t="shared" si="1584"/>
        <v>0</v>
      </c>
      <c r="AP195" s="18">
        <f t="shared" si="1585"/>
        <v>0</v>
      </c>
      <c r="AQ195" s="18">
        <f t="shared" si="1586"/>
        <v>0</v>
      </c>
      <c r="AR195" s="18">
        <f t="shared" si="1587"/>
        <v>0</v>
      </c>
      <c r="AS195" s="18">
        <f t="shared" si="1588"/>
        <v>0</v>
      </c>
      <c r="AT195" s="18">
        <f t="shared" si="1589"/>
        <v>0</v>
      </c>
      <c r="AU195" s="18">
        <f t="shared" si="1590"/>
        <v>0</v>
      </c>
      <c r="AV195" s="18">
        <f t="shared" si="1591"/>
        <v>0</v>
      </c>
      <c r="AW195" s="18">
        <f t="shared" si="1592"/>
        <v>0</v>
      </c>
      <c r="AX195" s="4"/>
    </row>
    <row r="196" spans="1:50" outlineLevel="1">
      <c r="A196" s="8" t="str">
        <f>IF(C196=Форма!$B$7*1,"1 месяц",IF(C196&gt;Форма!$B$7,(LEFT(A195,SEARCH(" ",A195,1)-1)+1)&amp;" месяц",""))</f>
        <v>35 месяц</v>
      </c>
      <c r="B196" s="32" t="str">
        <f>IF(SUM($E$6:$L196)=0,"-",IF(SUM($E196:$L196)&gt;0,IF(AND($C196&gt;=$B$1,$C196&lt;=$B$2)*1=1,$A$1,"факт"),"прогноз"))</f>
        <v>-</v>
      </c>
      <c r="C196" s="33">
        <v>47058</v>
      </c>
      <c r="D196" s="34">
        <f>VLOOKUP($C196,'F1'!$A:$B,2,0)</f>
        <v>21</v>
      </c>
      <c r="E196" s="60"/>
      <c r="F196" s="60"/>
      <c r="G196" s="59"/>
      <c r="H196" s="59"/>
      <c r="I196" s="60"/>
      <c r="J196" s="60"/>
      <c r="K196" s="59"/>
      <c r="L196" s="59"/>
      <c r="M196" s="187">
        <f t="shared" si="1515"/>
        <v>0</v>
      </c>
      <c r="N196" s="15">
        <f t="shared" si="1516"/>
        <v>0</v>
      </c>
      <c r="O196" s="15">
        <f t="shared" si="1517"/>
        <v>0</v>
      </c>
      <c r="P196" s="15">
        <f t="shared" si="1518"/>
        <v>0</v>
      </c>
      <c r="Q196" s="187">
        <f t="shared" si="1519"/>
        <v>0</v>
      </c>
      <c r="R196" s="15">
        <f t="shared" si="1520"/>
        <v>0</v>
      </c>
      <c r="S196" s="15">
        <f t="shared" si="1521"/>
        <v>0</v>
      </c>
      <c r="T196" s="15">
        <f t="shared" si="1522"/>
        <v>0</v>
      </c>
      <c r="U196" s="9">
        <f t="shared" si="1523"/>
        <v>0</v>
      </c>
      <c r="V196" s="9">
        <f t="shared" si="1524"/>
        <v>0</v>
      </c>
      <c r="W196" s="28">
        <f t="shared" si="1525"/>
        <v>0</v>
      </c>
      <c r="X196" s="9">
        <f t="shared" si="1526"/>
        <v>0</v>
      </c>
      <c r="Y196" s="9">
        <f t="shared" si="1527"/>
        <v>0</v>
      </c>
      <c r="Z196" s="28">
        <f t="shared" si="1528"/>
        <v>0</v>
      </c>
      <c r="AA196" s="8"/>
      <c r="AB196" s="154">
        <f>IF(OR($M196="",$M196=0),0,IF(AB$2&lt;10,VLOOKUP(TEXT($C196,"МММ"),'Расчет нагрузки'!$L$2:$Q$13,AB$2,0),$D196*AB$2))</f>
        <v>0</v>
      </c>
      <c r="AC196" s="154">
        <f>IF(OR($Q196="",$Q196=0),0,IF(AC$2&lt;10,VLOOKUP(TEXT($C196,"МММ"),'Расчет нагрузки'!$L$2:$Q$13,AC$2,0),$D196*AC$2))</f>
        <v>0</v>
      </c>
      <c r="AD196" s="8"/>
      <c r="AE196" s="69">
        <v>1</v>
      </c>
      <c r="AF196" s="69">
        <v>1</v>
      </c>
      <c r="AG196" s="8"/>
      <c r="AH196" s="17">
        <f t="shared" si="1577"/>
        <v>0</v>
      </c>
      <c r="AI196" s="17">
        <f t="shared" si="1578"/>
        <v>0</v>
      </c>
      <c r="AJ196" s="17">
        <f t="shared" si="1579"/>
        <v>0</v>
      </c>
      <c r="AK196" s="17">
        <f t="shared" si="1580"/>
        <v>0</v>
      </c>
      <c r="AL196" s="17">
        <f t="shared" si="1581"/>
        <v>0</v>
      </c>
      <c r="AM196" s="17">
        <f t="shared" si="1582"/>
        <v>0</v>
      </c>
      <c r="AN196" s="17">
        <f t="shared" si="1583"/>
        <v>0</v>
      </c>
      <c r="AO196" s="17">
        <f t="shared" si="1584"/>
        <v>0</v>
      </c>
      <c r="AP196" s="18">
        <f t="shared" si="1585"/>
        <v>0</v>
      </c>
      <c r="AQ196" s="18">
        <f t="shared" si="1586"/>
        <v>0</v>
      </c>
      <c r="AR196" s="18">
        <f t="shared" si="1587"/>
        <v>0</v>
      </c>
      <c r="AS196" s="18">
        <f t="shared" si="1588"/>
        <v>0</v>
      </c>
      <c r="AT196" s="18">
        <f t="shared" si="1589"/>
        <v>0</v>
      </c>
      <c r="AU196" s="18">
        <f t="shared" si="1590"/>
        <v>0</v>
      </c>
      <c r="AV196" s="18">
        <f t="shared" si="1591"/>
        <v>0</v>
      </c>
      <c r="AW196" s="18">
        <f t="shared" si="1592"/>
        <v>0</v>
      </c>
      <c r="AX196" s="4"/>
    </row>
    <row r="197" spans="1:50" outlineLevel="1">
      <c r="A197" s="8" t="str">
        <f>IF(C197=Форма!$B$7*1,"1 месяц",IF(C197&gt;Форма!$B$7,(LEFT(A196,SEARCH(" ",A196,1)-1)+1)&amp;" месяц",""))</f>
        <v>36 месяц</v>
      </c>
      <c r="B197" s="32" t="str">
        <f>IF(SUM($E$6:$L197)=0,"-",IF(SUM($E197:$L197)&gt;0,IF(AND($C197&gt;=$B$1,$C197&lt;=$B$2)*1=1,$A$1,"факт"),"прогноз"))</f>
        <v>-</v>
      </c>
      <c r="C197" s="33">
        <v>47088</v>
      </c>
      <c r="D197" s="34">
        <f>VLOOKUP($C197,'F1'!$A:$B,2,0)</f>
        <v>21</v>
      </c>
      <c r="E197" s="60"/>
      <c r="F197" s="60"/>
      <c r="G197" s="59"/>
      <c r="H197" s="59"/>
      <c r="I197" s="60"/>
      <c r="J197" s="60"/>
      <c r="K197" s="59"/>
      <c r="L197" s="59"/>
      <c r="M197" s="187">
        <f t="shared" si="1515"/>
        <v>0</v>
      </c>
      <c r="N197" s="15">
        <f t="shared" si="1516"/>
        <v>0</v>
      </c>
      <c r="O197" s="15">
        <f t="shared" si="1517"/>
        <v>0</v>
      </c>
      <c r="P197" s="15">
        <f t="shared" si="1518"/>
        <v>0</v>
      </c>
      <c r="Q197" s="187">
        <f t="shared" si="1519"/>
        <v>0</v>
      </c>
      <c r="R197" s="15">
        <f t="shared" si="1520"/>
        <v>0</v>
      </c>
      <c r="S197" s="15">
        <f t="shared" si="1521"/>
        <v>0</v>
      </c>
      <c r="T197" s="15">
        <f t="shared" si="1522"/>
        <v>0</v>
      </c>
      <c r="U197" s="9">
        <f t="shared" si="1523"/>
        <v>0</v>
      </c>
      <c r="V197" s="9">
        <f t="shared" si="1524"/>
        <v>0</v>
      </c>
      <c r="W197" s="28">
        <f t="shared" si="1525"/>
        <v>0</v>
      </c>
      <c r="X197" s="9">
        <f t="shared" si="1526"/>
        <v>0</v>
      </c>
      <c r="Y197" s="9">
        <f t="shared" si="1527"/>
        <v>0</v>
      </c>
      <c r="Z197" s="28">
        <f t="shared" si="1528"/>
        <v>0</v>
      </c>
      <c r="AA197" s="8"/>
      <c r="AB197" s="154">
        <f>IF(OR($M197="",$M197=0),0,IF(AB$2&lt;10,VLOOKUP(TEXT($C197,"МММ"),'Расчет нагрузки'!$L$2:$Q$13,AB$2,0),$D197*AB$2))</f>
        <v>0</v>
      </c>
      <c r="AC197" s="154">
        <f>IF(OR($Q197="",$Q197=0),0,IF(AC$2&lt;10,VLOOKUP(TEXT($C197,"МММ"),'Расчет нагрузки'!$L$2:$Q$13,AC$2,0),$D197*AC$2))</f>
        <v>0</v>
      </c>
      <c r="AD197" s="8"/>
      <c r="AE197" s="69">
        <v>1</v>
      </c>
      <c r="AF197" s="69">
        <v>1</v>
      </c>
      <c r="AG197" s="8"/>
      <c r="AH197" s="17">
        <f t="shared" si="1577"/>
        <v>0</v>
      </c>
      <c r="AI197" s="17">
        <f t="shared" si="1578"/>
        <v>0</v>
      </c>
      <c r="AJ197" s="17">
        <f t="shared" si="1579"/>
        <v>0</v>
      </c>
      <c r="AK197" s="17">
        <f t="shared" si="1580"/>
        <v>0</v>
      </c>
      <c r="AL197" s="17">
        <f t="shared" si="1581"/>
        <v>0</v>
      </c>
      <c r="AM197" s="17">
        <f t="shared" si="1582"/>
        <v>0</v>
      </c>
      <c r="AN197" s="17">
        <f t="shared" si="1583"/>
        <v>0</v>
      </c>
      <c r="AO197" s="17">
        <f t="shared" si="1584"/>
        <v>0</v>
      </c>
      <c r="AP197" s="18">
        <f t="shared" si="1585"/>
        <v>0</v>
      </c>
      <c r="AQ197" s="18">
        <f t="shared" si="1586"/>
        <v>0</v>
      </c>
      <c r="AR197" s="18">
        <f t="shared" si="1587"/>
        <v>0</v>
      </c>
      <c r="AS197" s="18">
        <f t="shared" si="1588"/>
        <v>0</v>
      </c>
      <c r="AT197" s="18">
        <f t="shared" si="1589"/>
        <v>0</v>
      </c>
      <c r="AU197" s="18">
        <f t="shared" si="1590"/>
        <v>0</v>
      </c>
      <c r="AV197" s="18">
        <f t="shared" si="1591"/>
        <v>0</v>
      </c>
      <c r="AW197" s="18">
        <f t="shared" si="1592"/>
        <v>0</v>
      </c>
      <c r="AX197" s="4"/>
    </row>
    <row r="198" spans="1:50" outlineLevel="1">
      <c r="A198" s="8" t="str">
        <f>IF(C198=Форма!$B$7*1,"1 месяц",IF(C198&gt;Форма!$B$7,(LEFT(A197,SEARCH(" ",A197,1)-1)+1)&amp;" месяц",""))</f>
        <v>37 месяц</v>
      </c>
      <c r="B198" s="32" t="str">
        <f>IF(SUM($E$6:$L198)=0,"-",IF(SUM($E198:$L198)&gt;0,IF(AND($C198&gt;=$B$1,$C198&lt;=$B$2)*1=1,$A$1,"факт"),"прогноз"))</f>
        <v>-</v>
      </c>
      <c r="C198" s="33">
        <v>47119</v>
      </c>
      <c r="D198" s="34">
        <f>VLOOKUP($C198,'F1'!$A:$B,2,0)</f>
        <v>17</v>
      </c>
      <c r="E198" s="60"/>
      <c r="F198" s="60"/>
      <c r="G198" s="59"/>
      <c r="H198" s="59"/>
      <c r="I198" s="60"/>
      <c r="J198" s="60"/>
      <c r="K198" s="59"/>
      <c r="L198" s="59"/>
      <c r="M198" s="187">
        <f t="shared" si="1515"/>
        <v>0</v>
      </c>
      <c r="N198" s="15">
        <f t="shared" si="1516"/>
        <v>0</v>
      </c>
      <c r="O198" s="15">
        <f t="shared" si="1517"/>
        <v>0</v>
      </c>
      <c r="P198" s="15">
        <f t="shared" si="1518"/>
        <v>0</v>
      </c>
      <c r="Q198" s="187">
        <f t="shared" si="1519"/>
        <v>0</v>
      </c>
      <c r="R198" s="15">
        <f t="shared" si="1520"/>
        <v>0</v>
      </c>
      <c r="S198" s="15">
        <f t="shared" si="1521"/>
        <v>0</v>
      </c>
      <c r="T198" s="15">
        <f t="shared" si="1522"/>
        <v>0</v>
      </c>
      <c r="U198" s="9">
        <f t="shared" si="1523"/>
        <v>0</v>
      </c>
      <c r="V198" s="9">
        <f t="shared" si="1524"/>
        <v>0</v>
      </c>
      <c r="W198" s="28">
        <f t="shared" si="1525"/>
        <v>0</v>
      </c>
      <c r="X198" s="9">
        <f t="shared" si="1526"/>
        <v>0</v>
      </c>
      <c r="Y198" s="9">
        <f t="shared" si="1527"/>
        <v>0</v>
      </c>
      <c r="Z198" s="28">
        <f t="shared" si="1528"/>
        <v>0</v>
      </c>
      <c r="AA198" s="8"/>
      <c r="AB198" s="154">
        <f>IF(OR($M198="",$M198=0),0,IF(AB$2&lt;10,VLOOKUP(TEXT($C198,"МММ"),'Расчет нагрузки'!$L$2:$Q$13,AB$2,0),$D198*AB$2))</f>
        <v>0</v>
      </c>
      <c r="AC198" s="154">
        <f>IF(OR($Q198="",$Q198=0),0,IF(AC$2&lt;10,VLOOKUP(TEXT($C198,"МММ"),'Расчет нагрузки'!$L$2:$Q$13,AC$2,0),$D198*AC$2))</f>
        <v>0</v>
      </c>
      <c r="AD198" s="8"/>
      <c r="AE198" s="69">
        <v>1</v>
      </c>
      <c r="AF198" s="69">
        <v>1</v>
      </c>
      <c r="AG198" s="8"/>
      <c r="AH198" s="17">
        <f t="shared" ref="AH198:AH261" si="1593">M198*$D198*AE198</f>
        <v>0</v>
      </c>
      <c r="AI198" s="17">
        <f t="shared" ref="AI198:AI261" si="1594">IF(AI$2*AH198&lt;0,0,AI$2*AH198)</f>
        <v>0</v>
      </c>
      <c r="AJ198" s="17">
        <f t="shared" ref="AJ198:AJ261" si="1595">AJ$2*AH198</f>
        <v>0</v>
      </c>
      <c r="AK198" s="17">
        <f t="shared" ref="AK198:AK261" si="1596">AK$2*AH198</f>
        <v>0</v>
      </c>
      <c r="AL198" s="17">
        <f t="shared" ref="AL198:AL261" si="1597">Q198*$D198*AF198</f>
        <v>0</v>
      </c>
      <c r="AM198" s="17">
        <f t="shared" ref="AM198:AM261" si="1598">IF(AM$2*AL198&lt;0,0,AM$2*AL198)</f>
        <v>0</v>
      </c>
      <c r="AN198" s="17">
        <f t="shared" ref="AN198:AN261" si="1599">AN$2*AL198</f>
        <v>0</v>
      </c>
      <c r="AO198" s="17">
        <f t="shared" ref="AO198:AO261" si="1600">AO$2*AL198</f>
        <v>0</v>
      </c>
      <c r="AP198" s="18">
        <f t="shared" ref="AP198:AP261" si="1601">MIN(AH198,AB198*AE198)</f>
        <v>0</v>
      </c>
      <c r="AQ198" s="18">
        <f t="shared" ref="AQ198:AQ261" si="1602">IF(AQ$2*AP198&lt;0,0,AQ$2*AP198)</f>
        <v>0</v>
      </c>
      <c r="AR198" s="18">
        <f t="shared" ref="AR198:AR261" si="1603">AR$2*AP198</f>
        <v>0</v>
      </c>
      <c r="AS198" s="18">
        <f t="shared" ref="AS198:AS261" si="1604">AS$2*AP198</f>
        <v>0</v>
      </c>
      <c r="AT198" s="18">
        <f t="shared" ref="AT198:AT261" si="1605">MIN(AL198,AC198*AF198)</f>
        <v>0</v>
      </c>
      <c r="AU198" s="18">
        <f t="shared" ref="AU198:AU261" si="1606">IF(AU$2*AT198&lt;0,0,AU$2*AT198)</f>
        <v>0</v>
      </c>
      <c r="AV198" s="18">
        <f t="shared" ref="AV198:AV261" si="1607">AV$2*AT198</f>
        <v>0</v>
      </c>
      <c r="AW198" s="18">
        <f t="shared" ref="AW198:AW261" si="1608">AW$2*AT198</f>
        <v>0</v>
      </c>
      <c r="AX198" s="4"/>
    </row>
    <row r="199" spans="1:50" outlineLevel="1">
      <c r="A199" s="8" t="str">
        <f>IF(C199=Форма!$B$7*1,"1 месяц",IF(C199&gt;Форма!$B$7,(LEFT(A198,SEARCH(" ",A198,1)-1)+1)&amp;" месяц",""))</f>
        <v>38 месяц</v>
      </c>
      <c r="B199" s="32" t="str">
        <f>IF(SUM($E$6:$L199)=0,"-",IF(SUM($E199:$L199)&gt;0,IF(AND($C199&gt;=$B$1,$C199&lt;=$B$2)*1=1,$A$1,"факт"),"прогноз"))</f>
        <v>-</v>
      </c>
      <c r="C199" s="33">
        <v>47150</v>
      </c>
      <c r="D199" s="34">
        <f>VLOOKUP($C199,'F1'!$A:$B,2,0)</f>
        <v>19</v>
      </c>
      <c r="E199" s="60"/>
      <c r="F199" s="60"/>
      <c r="G199" s="59"/>
      <c r="H199" s="59"/>
      <c r="I199" s="60"/>
      <c r="J199" s="60"/>
      <c r="K199" s="59"/>
      <c r="L199" s="59"/>
      <c r="M199" s="187">
        <f t="shared" si="1515"/>
        <v>0</v>
      </c>
      <c r="N199" s="15">
        <f t="shared" si="1516"/>
        <v>0</v>
      </c>
      <c r="O199" s="15">
        <f t="shared" si="1517"/>
        <v>0</v>
      </c>
      <c r="P199" s="15">
        <f t="shared" si="1518"/>
        <v>0</v>
      </c>
      <c r="Q199" s="187">
        <f t="shared" si="1519"/>
        <v>0</v>
      </c>
      <c r="R199" s="15">
        <f t="shared" si="1520"/>
        <v>0</v>
      </c>
      <c r="S199" s="15">
        <f t="shared" si="1521"/>
        <v>0</v>
      </c>
      <c r="T199" s="15">
        <f t="shared" si="1522"/>
        <v>0</v>
      </c>
      <c r="U199" s="9">
        <f t="shared" si="1523"/>
        <v>0</v>
      </c>
      <c r="V199" s="9">
        <f t="shared" si="1524"/>
        <v>0</v>
      </c>
      <c r="W199" s="28">
        <f t="shared" si="1525"/>
        <v>0</v>
      </c>
      <c r="X199" s="9">
        <f t="shared" si="1526"/>
        <v>0</v>
      </c>
      <c r="Y199" s="9">
        <f t="shared" si="1527"/>
        <v>0</v>
      </c>
      <c r="Z199" s="28">
        <f t="shared" si="1528"/>
        <v>0</v>
      </c>
      <c r="AA199" s="8"/>
      <c r="AB199" s="154">
        <f>IF(OR($M199="",$M199=0),0,IF(AB$2&lt;10,VLOOKUP(TEXT($C199,"МММ"),'Расчет нагрузки'!$L$2:$Q$13,AB$2,0),$D199*AB$2))</f>
        <v>0</v>
      </c>
      <c r="AC199" s="154">
        <f>IF(OR($Q199="",$Q199=0),0,IF(AC$2&lt;10,VLOOKUP(TEXT($C199,"МММ"),'Расчет нагрузки'!$L$2:$Q$13,AC$2,0),$D199*AC$2))</f>
        <v>0</v>
      </c>
      <c r="AD199" s="8"/>
      <c r="AE199" s="69">
        <v>1</v>
      </c>
      <c r="AF199" s="69">
        <v>1</v>
      </c>
      <c r="AG199" s="8"/>
      <c r="AH199" s="17">
        <f t="shared" si="1593"/>
        <v>0</v>
      </c>
      <c r="AI199" s="17">
        <f t="shared" si="1594"/>
        <v>0</v>
      </c>
      <c r="AJ199" s="17">
        <f t="shared" si="1595"/>
        <v>0</v>
      </c>
      <c r="AK199" s="17">
        <f t="shared" si="1596"/>
        <v>0</v>
      </c>
      <c r="AL199" s="17">
        <f t="shared" si="1597"/>
        <v>0</v>
      </c>
      <c r="AM199" s="17">
        <f t="shared" si="1598"/>
        <v>0</v>
      </c>
      <c r="AN199" s="17">
        <f t="shared" si="1599"/>
        <v>0</v>
      </c>
      <c r="AO199" s="17">
        <f t="shared" si="1600"/>
        <v>0</v>
      </c>
      <c r="AP199" s="18">
        <f t="shared" si="1601"/>
        <v>0</v>
      </c>
      <c r="AQ199" s="18">
        <f t="shared" si="1602"/>
        <v>0</v>
      </c>
      <c r="AR199" s="18">
        <f t="shared" si="1603"/>
        <v>0</v>
      </c>
      <c r="AS199" s="18">
        <f t="shared" si="1604"/>
        <v>0</v>
      </c>
      <c r="AT199" s="18">
        <f t="shared" si="1605"/>
        <v>0</v>
      </c>
      <c r="AU199" s="18">
        <f t="shared" si="1606"/>
        <v>0</v>
      </c>
      <c r="AV199" s="18">
        <f t="shared" si="1607"/>
        <v>0</v>
      </c>
      <c r="AW199" s="18">
        <f t="shared" si="1608"/>
        <v>0</v>
      </c>
      <c r="AX199" s="4"/>
    </row>
    <row r="200" spans="1:50" outlineLevel="1">
      <c r="A200" s="8" t="str">
        <f>IF(C200=Форма!$B$7*1,"1 месяц",IF(C200&gt;Форма!$B$7,(LEFT(A199,SEARCH(" ",A199,1)-1)+1)&amp;" месяц",""))</f>
        <v>39 месяц</v>
      </c>
      <c r="B200" s="32" t="str">
        <f>IF(SUM($E$6:$L200)=0,"-",IF(SUM($E200:$L200)&gt;0,IF(AND($C200&gt;=$B$1,$C200&lt;=$B$2)*1=1,$A$1,"факт"),"прогноз"))</f>
        <v>-</v>
      </c>
      <c r="C200" s="33">
        <v>47178</v>
      </c>
      <c r="D200" s="34">
        <f>VLOOKUP($C200,'F1'!$A:$B,2,0)</f>
        <v>20</v>
      </c>
      <c r="E200" s="60"/>
      <c r="F200" s="60"/>
      <c r="G200" s="59"/>
      <c r="H200" s="59"/>
      <c r="I200" s="60"/>
      <c r="J200" s="60"/>
      <c r="K200" s="59"/>
      <c r="L200" s="59"/>
      <c r="M200" s="187">
        <f t="shared" si="1515"/>
        <v>0</v>
      </c>
      <c r="N200" s="15">
        <f t="shared" si="1516"/>
        <v>0</v>
      </c>
      <c r="O200" s="15">
        <f t="shared" si="1517"/>
        <v>0</v>
      </c>
      <c r="P200" s="15">
        <f t="shared" si="1518"/>
        <v>0</v>
      </c>
      <c r="Q200" s="187">
        <f t="shared" si="1519"/>
        <v>0</v>
      </c>
      <c r="R200" s="15">
        <f t="shared" si="1520"/>
        <v>0</v>
      </c>
      <c r="S200" s="15">
        <f t="shared" si="1521"/>
        <v>0</v>
      </c>
      <c r="T200" s="15">
        <f t="shared" si="1522"/>
        <v>0</v>
      </c>
      <c r="U200" s="9">
        <f t="shared" si="1523"/>
        <v>0</v>
      </c>
      <c r="V200" s="9">
        <f t="shared" si="1524"/>
        <v>0</v>
      </c>
      <c r="W200" s="28">
        <f t="shared" si="1525"/>
        <v>0</v>
      </c>
      <c r="X200" s="9">
        <f t="shared" si="1526"/>
        <v>0</v>
      </c>
      <c r="Y200" s="9">
        <f t="shared" si="1527"/>
        <v>0</v>
      </c>
      <c r="Z200" s="28">
        <f t="shared" si="1528"/>
        <v>0</v>
      </c>
      <c r="AA200" s="8"/>
      <c r="AB200" s="154">
        <f>IF(OR($M200="",$M200=0),0,IF(AB$2&lt;10,VLOOKUP(TEXT($C200,"МММ"),'Расчет нагрузки'!$L$2:$Q$13,AB$2,0),$D200*AB$2))</f>
        <v>0</v>
      </c>
      <c r="AC200" s="154">
        <f>IF(OR($Q200="",$Q200=0),0,IF(AC$2&lt;10,VLOOKUP(TEXT($C200,"МММ"),'Расчет нагрузки'!$L$2:$Q$13,AC$2,0),$D200*AC$2))</f>
        <v>0</v>
      </c>
      <c r="AD200" s="8"/>
      <c r="AE200" s="69">
        <v>1</v>
      </c>
      <c r="AF200" s="69">
        <v>1</v>
      </c>
      <c r="AG200" s="8"/>
      <c r="AH200" s="17">
        <f t="shared" si="1593"/>
        <v>0</v>
      </c>
      <c r="AI200" s="17">
        <f t="shared" si="1594"/>
        <v>0</v>
      </c>
      <c r="AJ200" s="17">
        <f t="shared" si="1595"/>
        <v>0</v>
      </c>
      <c r="AK200" s="17">
        <f t="shared" si="1596"/>
        <v>0</v>
      </c>
      <c r="AL200" s="17">
        <f t="shared" si="1597"/>
        <v>0</v>
      </c>
      <c r="AM200" s="17">
        <f t="shared" si="1598"/>
        <v>0</v>
      </c>
      <c r="AN200" s="17">
        <f t="shared" si="1599"/>
        <v>0</v>
      </c>
      <c r="AO200" s="17">
        <f t="shared" si="1600"/>
        <v>0</v>
      </c>
      <c r="AP200" s="18">
        <f t="shared" si="1601"/>
        <v>0</v>
      </c>
      <c r="AQ200" s="18">
        <f t="shared" si="1602"/>
        <v>0</v>
      </c>
      <c r="AR200" s="18">
        <f t="shared" si="1603"/>
        <v>0</v>
      </c>
      <c r="AS200" s="18">
        <f t="shared" si="1604"/>
        <v>0</v>
      </c>
      <c r="AT200" s="18">
        <f t="shared" si="1605"/>
        <v>0</v>
      </c>
      <c r="AU200" s="18">
        <f t="shared" si="1606"/>
        <v>0</v>
      </c>
      <c r="AV200" s="18">
        <f t="shared" si="1607"/>
        <v>0</v>
      </c>
      <c r="AW200" s="18">
        <f t="shared" si="1608"/>
        <v>0</v>
      </c>
      <c r="AX200" s="4"/>
    </row>
    <row r="201" spans="1:50" outlineLevel="1">
      <c r="A201" s="8" t="str">
        <f>IF(C201=Форма!$B$7*1,"1 месяц",IF(C201&gt;Форма!$B$7,(LEFT(A200,SEARCH(" ",A200,1)-1)+1)&amp;" месяц",""))</f>
        <v>40 месяц</v>
      </c>
      <c r="B201" s="32" t="str">
        <f>IF(SUM($E$6:$L201)=0,"-",IF(SUM($E201:$L201)&gt;0,IF(AND($C201&gt;=$B$1,$C201&lt;=$B$2)*1=1,$A$1,"факт"),"прогноз"))</f>
        <v>-</v>
      </c>
      <c r="C201" s="33">
        <v>47209</v>
      </c>
      <c r="D201" s="34">
        <f>VLOOKUP($C201,'F1'!$A:$B,2,0)</f>
        <v>21</v>
      </c>
      <c r="E201" s="60"/>
      <c r="F201" s="60"/>
      <c r="G201" s="59"/>
      <c r="H201" s="59"/>
      <c r="I201" s="60"/>
      <c r="J201" s="60"/>
      <c r="K201" s="59"/>
      <c r="L201" s="59"/>
      <c r="M201" s="187">
        <f t="shared" si="1515"/>
        <v>0</v>
      </c>
      <c r="N201" s="15">
        <f t="shared" si="1516"/>
        <v>0</v>
      </c>
      <c r="O201" s="15">
        <f t="shared" si="1517"/>
        <v>0</v>
      </c>
      <c r="P201" s="15">
        <f t="shared" si="1518"/>
        <v>0</v>
      </c>
      <c r="Q201" s="187">
        <f t="shared" si="1519"/>
        <v>0</v>
      </c>
      <c r="R201" s="15">
        <f t="shared" si="1520"/>
        <v>0</v>
      </c>
      <c r="S201" s="15">
        <f t="shared" si="1521"/>
        <v>0</v>
      </c>
      <c r="T201" s="15">
        <f t="shared" si="1522"/>
        <v>0</v>
      </c>
      <c r="U201" s="9">
        <f t="shared" si="1523"/>
        <v>0</v>
      </c>
      <c r="V201" s="9">
        <f t="shared" si="1524"/>
        <v>0</v>
      </c>
      <c r="W201" s="28">
        <f t="shared" si="1525"/>
        <v>0</v>
      </c>
      <c r="X201" s="9">
        <f t="shared" si="1526"/>
        <v>0</v>
      </c>
      <c r="Y201" s="9">
        <f t="shared" si="1527"/>
        <v>0</v>
      </c>
      <c r="Z201" s="28">
        <f t="shared" si="1528"/>
        <v>0</v>
      </c>
      <c r="AA201" s="8"/>
      <c r="AB201" s="154">
        <f>IF(OR($M201="",$M201=0),0,IF(AB$2&lt;10,VLOOKUP(TEXT($C201,"МММ"),'Расчет нагрузки'!$L$2:$Q$13,AB$2,0),$D201*AB$2))</f>
        <v>0</v>
      </c>
      <c r="AC201" s="154">
        <f>IF(OR($Q201="",$Q201=0),0,IF(AC$2&lt;10,VLOOKUP(TEXT($C201,"МММ"),'Расчет нагрузки'!$L$2:$Q$13,AC$2,0),$D201*AC$2))</f>
        <v>0</v>
      </c>
      <c r="AD201" s="8"/>
      <c r="AE201" s="69">
        <v>1</v>
      </c>
      <c r="AF201" s="69">
        <v>1</v>
      </c>
      <c r="AG201" s="8"/>
      <c r="AH201" s="17">
        <f t="shared" si="1593"/>
        <v>0</v>
      </c>
      <c r="AI201" s="17">
        <f t="shared" si="1594"/>
        <v>0</v>
      </c>
      <c r="AJ201" s="17">
        <f t="shared" si="1595"/>
        <v>0</v>
      </c>
      <c r="AK201" s="17">
        <f t="shared" si="1596"/>
        <v>0</v>
      </c>
      <c r="AL201" s="17">
        <f t="shared" si="1597"/>
        <v>0</v>
      </c>
      <c r="AM201" s="17">
        <f t="shared" si="1598"/>
        <v>0</v>
      </c>
      <c r="AN201" s="17">
        <f t="shared" si="1599"/>
        <v>0</v>
      </c>
      <c r="AO201" s="17">
        <f t="shared" si="1600"/>
        <v>0</v>
      </c>
      <c r="AP201" s="18">
        <f t="shared" si="1601"/>
        <v>0</v>
      </c>
      <c r="AQ201" s="18">
        <f t="shared" si="1602"/>
        <v>0</v>
      </c>
      <c r="AR201" s="18">
        <f t="shared" si="1603"/>
        <v>0</v>
      </c>
      <c r="AS201" s="18">
        <f t="shared" si="1604"/>
        <v>0</v>
      </c>
      <c r="AT201" s="18">
        <f t="shared" si="1605"/>
        <v>0</v>
      </c>
      <c r="AU201" s="18">
        <f t="shared" si="1606"/>
        <v>0</v>
      </c>
      <c r="AV201" s="18">
        <f t="shared" si="1607"/>
        <v>0</v>
      </c>
      <c r="AW201" s="18">
        <f t="shared" si="1608"/>
        <v>0</v>
      </c>
      <c r="AX201" s="4"/>
    </row>
    <row r="202" spans="1:50" outlineLevel="1">
      <c r="A202" s="8" t="str">
        <f>IF(C202=Форма!$B$7*1,"1 месяц",IF(C202&gt;Форма!$B$7,(LEFT(A201,SEARCH(" ",A201,1)-1)+1)&amp;" месяц",""))</f>
        <v>41 месяц</v>
      </c>
      <c r="B202" s="32" t="str">
        <f>IF(SUM($E$6:$L202)=0,"-",IF(SUM($E202:$L202)&gt;0,IF(AND($C202&gt;=$B$1,$C202&lt;=$B$2)*1=1,$A$1,"факт"),"прогноз"))</f>
        <v>-</v>
      </c>
      <c r="C202" s="33">
        <v>47239</v>
      </c>
      <c r="D202" s="34">
        <f>VLOOKUP($C202,'F1'!$A:$B,2,0)</f>
        <v>20</v>
      </c>
      <c r="E202" s="60"/>
      <c r="F202" s="60"/>
      <c r="G202" s="59"/>
      <c r="H202" s="59"/>
      <c r="I202" s="60"/>
      <c r="J202" s="60"/>
      <c r="K202" s="59"/>
      <c r="L202" s="59"/>
      <c r="M202" s="187">
        <f t="shared" si="1515"/>
        <v>0</v>
      </c>
      <c r="N202" s="15">
        <f t="shared" si="1516"/>
        <v>0</v>
      </c>
      <c r="O202" s="15">
        <f t="shared" si="1517"/>
        <v>0</v>
      </c>
      <c r="P202" s="15">
        <f t="shared" si="1518"/>
        <v>0</v>
      </c>
      <c r="Q202" s="187">
        <f t="shared" si="1519"/>
        <v>0</v>
      </c>
      <c r="R202" s="15">
        <f t="shared" si="1520"/>
        <v>0</v>
      </c>
      <c r="S202" s="15">
        <f t="shared" si="1521"/>
        <v>0</v>
      </c>
      <c r="T202" s="15">
        <f t="shared" si="1522"/>
        <v>0</v>
      </c>
      <c r="U202" s="9">
        <f t="shared" si="1523"/>
        <v>0</v>
      </c>
      <c r="V202" s="9">
        <f t="shared" si="1524"/>
        <v>0</v>
      </c>
      <c r="W202" s="28">
        <f t="shared" si="1525"/>
        <v>0</v>
      </c>
      <c r="X202" s="9">
        <f t="shared" si="1526"/>
        <v>0</v>
      </c>
      <c r="Y202" s="9">
        <f t="shared" si="1527"/>
        <v>0</v>
      </c>
      <c r="Z202" s="28">
        <f t="shared" si="1528"/>
        <v>0</v>
      </c>
      <c r="AA202" s="8"/>
      <c r="AB202" s="154">
        <f>IF(OR($M202="",$M202=0),0,IF(AB$2&lt;10,VLOOKUP(TEXT($C202,"МММ"),'Расчет нагрузки'!$L$2:$Q$13,AB$2,0),$D202*AB$2))</f>
        <v>0</v>
      </c>
      <c r="AC202" s="154">
        <f>IF(OR($Q202="",$Q202=0),0,IF(AC$2&lt;10,VLOOKUP(TEXT($C202,"МММ"),'Расчет нагрузки'!$L$2:$Q$13,AC$2,0),$D202*AC$2))</f>
        <v>0</v>
      </c>
      <c r="AD202" s="8"/>
      <c r="AE202" s="69">
        <v>1</v>
      </c>
      <c r="AF202" s="69">
        <v>1</v>
      </c>
      <c r="AG202" s="8"/>
      <c r="AH202" s="17">
        <f t="shared" si="1593"/>
        <v>0</v>
      </c>
      <c r="AI202" s="17">
        <f t="shared" si="1594"/>
        <v>0</v>
      </c>
      <c r="AJ202" s="17">
        <f t="shared" si="1595"/>
        <v>0</v>
      </c>
      <c r="AK202" s="17">
        <f t="shared" si="1596"/>
        <v>0</v>
      </c>
      <c r="AL202" s="17">
        <f t="shared" si="1597"/>
        <v>0</v>
      </c>
      <c r="AM202" s="17">
        <f t="shared" si="1598"/>
        <v>0</v>
      </c>
      <c r="AN202" s="17">
        <f t="shared" si="1599"/>
        <v>0</v>
      </c>
      <c r="AO202" s="17">
        <f t="shared" si="1600"/>
        <v>0</v>
      </c>
      <c r="AP202" s="18">
        <f t="shared" si="1601"/>
        <v>0</v>
      </c>
      <c r="AQ202" s="18">
        <f t="shared" si="1602"/>
        <v>0</v>
      </c>
      <c r="AR202" s="18">
        <f t="shared" si="1603"/>
        <v>0</v>
      </c>
      <c r="AS202" s="18">
        <f t="shared" si="1604"/>
        <v>0</v>
      </c>
      <c r="AT202" s="18">
        <f t="shared" si="1605"/>
        <v>0</v>
      </c>
      <c r="AU202" s="18">
        <f t="shared" si="1606"/>
        <v>0</v>
      </c>
      <c r="AV202" s="18">
        <f t="shared" si="1607"/>
        <v>0</v>
      </c>
      <c r="AW202" s="18">
        <f t="shared" si="1608"/>
        <v>0</v>
      </c>
      <c r="AX202" s="4"/>
    </row>
    <row r="203" spans="1:50" outlineLevel="1">
      <c r="A203" s="8" t="str">
        <f>IF(C203=Форма!$B$7*1,"1 месяц",IF(C203&gt;Форма!$B$7,(LEFT(A202,SEARCH(" ",A202,1)-1)+1)&amp;" месяц",""))</f>
        <v>42 месяц</v>
      </c>
      <c r="B203" s="32" t="str">
        <f>IF(SUM($E$6:$L203)=0,"-",IF(SUM($E203:$L203)&gt;0,IF(AND($C203&gt;=$B$1,$C203&lt;=$B$2)*1=1,$A$1,"факт"),"прогноз"))</f>
        <v>-</v>
      </c>
      <c r="C203" s="33">
        <v>47270</v>
      </c>
      <c r="D203" s="34">
        <f>VLOOKUP($C203,'F1'!$A:$B,2,0)</f>
        <v>20</v>
      </c>
      <c r="E203" s="60"/>
      <c r="F203" s="60"/>
      <c r="G203" s="59"/>
      <c r="H203" s="59"/>
      <c r="I203" s="60"/>
      <c r="J203" s="60"/>
      <c r="K203" s="59"/>
      <c r="L203" s="59"/>
      <c r="M203" s="187">
        <f t="shared" si="1515"/>
        <v>0</v>
      </c>
      <c r="N203" s="15">
        <f t="shared" si="1516"/>
        <v>0</v>
      </c>
      <c r="O203" s="15">
        <f t="shared" si="1517"/>
        <v>0</v>
      </c>
      <c r="P203" s="15">
        <f t="shared" si="1518"/>
        <v>0</v>
      </c>
      <c r="Q203" s="187">
        <f t="shared" si="1519"/>
        <v>0</v>
      </c>
      <c r="R203" s="15">
        <f t="shared" si="1520"/>
        <v>0</v>
      </c>
      <c r="S203" s="15">
        <f t="shared" si="1521"/>
        <v>0</v>
      </c>
      <c r="T203" s="15">
        <f t="shared" si="1522"/>
        <v>0</v>
      </c>
      <c r="U203" s="9">
        <f t="shared" si="1523"/>
        <v>0</v>
      </c>
      <c r="V203" s="9">
        <f t="shared" si="1524"/>
        <v>0</v>
      </c>
      <c r="W203" s="28">
        <f t="shared" si="1525"/>
        <v>0</v>
      </c>
      <c r="X203" s="9">
        <f t="shared" si="1526"/>
        <v>0</v>
      </c>
      <c r="Y203" s="9">
        <f t="shared" si="1527"/>
        <v>0</v>
      </c>
      <c r="Z203" s="28">
        <f t="shared" si="1528"/>
        <v>0</v>
      </c>
      <c r="AA203" s="8"/>
      <c r="AB203" s="154">
        <f>IF(OR($M203="",$M203=0),0,IF(AB$2&lt;10,VLOOKUP(TEXT($C203,"МММ"),'Расчет нагрузки'!$L$2:$Q$13,AB$2,0),$D203*AB$2))</f>
        <v>0</v>
      </c>
      <c r="AC203" s="154">
        <f>IF(OR($Q203="",$Q203=0),0,IF(AC$2&lt;10,VLOOKUP(TEXT($C203,"МММ"),'Расчет нагрузки'!$L$2:$Q$13,AC$2,0),$D203*AC$2))</f>
        <v>0</v>
      </c>
      <c r="AD203" s="8"/>
      <c r="AE203" s="69">
        <v>1</v>
      </c>
      <c r="AF203" s="69">
        <v>1</v>
      </c>
      <c r="AG203" s="8"/>
      <c r="AH203" s="17">
        <f t="shared" si="1593"/>
        <v>0</v>
      </c>
      <c r="AI203" s="17">
        <f t="shared" si="1594"/>
        <v>0</v>
      </c>
      <c r="AJ203" s="17">
        <f t="shared" si="1595"/>
        <v>0</v>
      </c>
      <c r="AK203" s="17">
        <f t="shared" si="1596"/>
        <v>0</v>
      </c>
      <c r="AL203" s="17">
        <f t="shared" si="1597"/>
        <v>0</v>
      </c>
      <c r="AM203" s="17">
        <f t="shared" si="1598"/>
        <v>0</v>
      </c>
      <c r="AN203" s="17">
        <f t="shared" si="1599"/>
        <v>0</v>
      </c>
      <c r="AO203" s="17">
        <f t="shared" si="1600"/>
        <v>0</v>
      </c>
      <c r="AP203" s="18">
        <f t="shared" si="1601"/>
        <v>0</v>
      </c>
      <c r="AQ203" s="18">
        <f t="shared" si="1602"/>
        <v>0</v>
      </c>
      <c r="AR203" s="18">
        <f t="shared" si="1603"/>
        <v>0</v>
      </c>
      <c r="AS203" s="18">
        <f t="shared" si="1604"/>
        <v>0</v>
      </c>
      <c r="AT203" s="18">
        <f t="shared" si="1605"/>
        <v>0</v>
      </c>
      <c r="AU203" s="18">
        <f t="shared" si="1606"/>
        <v>0</v>
      </c>
      <c r="AV203" s="18">
        <f t="shared" si="1607"/>
        <v>0</v>
      </c>
      <c r="AW203" s="18">
        <f t="shared" si="1608"/>
        <v>0</v>
      </c>
      <c r="AX203" s="4"/>
    </row>
    <row r="204" spans="1:50" outlineLevel="1">
      <c r="A204" s="8" t="str">
        <f>IF(C204=Форма!$B$7*1,"1 месяц",IF(C204&gt;Форма!$B$7,(LEFT(A203,SEARCH(" ",A203,1)-1)+1)&amp;" месяц",""))</f>
        <v>43 месяц</v>
      </c>
      <c r="B204" s="32" t="str">
        <f>IF(SUM($E$6:$L204)=0,"-",IF(SUM($E204:$L204)&gt;0,IF(AND($C204&gt;=$B$1,$C204&lt;=$B$2)*1=1,$A$1,"факт"),"прогноз"))</f>
        <v>-</v>
      </c>
      <c r="C204" s="33">
        <v>47300</v>
      </c>
      <c r="D204" s="34">
        <f>VLOOKUP($C204,'F1'!$A:$B,2,0)</f>
        <v>22</v>
      </c>
      <c r="E204" s="60"/>
      <c r="F204" s="60"/>
      <c r="G204" s="59"/>
      <c r="H204" s="59"/>
      <c r="I204" s="60"/>
      <c r="J204" s="60"/>
      <c r="K204" s="59"/>
      <c r="L204" s="59"/>
      <c r="M204" s="187">
        <f t="shared" si="1515"/>
        <v>0</v>
      </c>
      <c r="N204" s="15">
        <f t="shared" si="1516"/>
        <v>0</v>
      </c>
      <c r="O204" s="15">
        <f t="shared" si="1517"/>
        <v>0</v>
      </c>
      <c r="P204" s="15">
        <f t="shared" si="1518"/>
        <v>0</v>
      </c>
      <c r="Q204" s="187">
        <f t="shared" si="1519"/>
        <v>0</v>
      </c>
      <c r="R204" s="15">
        <f t="shared" si="1520"/>
        <v>0</v>
      </c>
      <c r="S204" s="15">
        <f t="shared" si="1521"/>
        <v>0</v>
      </c>
      <c r="T204" s="15">
        <f t="shared" si="1522"/>
        <v>0</v>
      </c>
      <c r="U204" s="9">
        <f t="shared" si="1523"/>
        <v>0</v>
      </c>
      <c r="V204" s="9">
        <f t="shared" si="1524"/>
        <v>0</v>
      </c>
      <c r="W204" s="28">
        <f t="shared" si="1525"/>
        <v>0</v>
      </c>
      <c r="X204" s="9">
        <f t="shared" si="1526"/>
        <v>0</v>
      </c>
      <c r="Y204" s="9">
        <f t="shared" si="1527"/>
        <v>0</v>
      </c>
      <c r="Z204" s="28">
        <f t="shared" si="1528"/>
        <v>0</v>
      </c>
      <c r="AA204" s="8"/>
      <c r="AB204" s="154">
        <f>IF(OR($M204="",$M204=0),0,IF(AB$2&lt;10,VLOOKUP(TEXT($C204,"МММ"),'Расчет нагрузки'!$L$2:$Q$13,AB$2,0),$D204*AB$2))</f>
        <v>0</v>
      </c>
      <c r="AC204" s="154">
        <f>IF(OR($Q204="",$Q204=0),0,IF(AC$2&lt;10,VLOOKUP(TEXT($C204,"МММ"),'Расчет нагрузки'!$L$2:$Q$13,AC$2,0),$D204*AC$2))</f>
        <v>0</v>
      </c>
      <c r="AD204" s="8"/>
      <c r="AE204" s="69">
        <v>1</v>
      </c>
      <c r="AF204" s="69">
        <v>1</v>
      </c>
      <c r="AG204" s="8"/>
      <c r="AH204" s="17">
        <f t="shared" si="1593"/>
        <v>0</v>
      </c>
      <c r="AI204" s="17">
        <f t="shared" si="1594"/>
        <v>0</v>
      </c>
      <c r="AJ204" s="17">
        <f t="shared" si="1595"/>
        <v>0</v>
      </c>
      <c r="AK204" s="17">
        <f t="shared" si="1596"/>
        <v>0</v>
      </c>
      <c r="AL204" s="17">
        <f t="shared" si="1597"/>
        <v>0</v>
      </c>
      <c r="AM204" s="17">
        <f t="shared" si="1598"/>
        <v>0</v>
      </c>
      <c r="AN204" s="17">
        <f t="shared" si="1599"/>
        <v>0</v>
      </c>
      <c r="AO204" s="17">
        <f t="shared" si="1600"/>
        <v>0</v>
      </c>
      <c r="AP204" s="18">
        <f t="shared" si="1601"/>
        <v>0</v>
      </c>
      <c r="AQ204" s="18">
        <f t="shared" si="1602"/>
        <v>0</v>
      </c>
      <c r="AR204" s="18">
        <f t="shared" si="1603"/>
        <v>0</v>
      </c>
      <c r="AS204" s="18">
        <f t="shared" si="1604"/>
        <v>0</v>
      </c>
      <c r="AT204" s="18">
        <f t="shared" si="1605"/>
        <v>0</v>
      </c>
      <c r="AU204" s="18">
        <f t="shared" si="1606"/>
        <v>0</v>
      </c>
      <c r="AV204" s="18">
        <f t="shared" si="1607"/>
        <v>0</v>
      </c>
      <c r="AW204" s="18">
        <f t="shared" si="1608"/>
        <v>0</v>
      </c>
      <c r="AX204" s="4"/>
    </row>
    <row r="205" spans="1:50" outlineLevel="1">
      <c r="A205" s="8" t="str">
        <f>IF(C205=Форма!$B$7*1,"1 месяц",IF(C205&gt;Форма!$B$7,(LEFT(A204,SEARCH(" ",A204,1)-1)+1)&amp;" месяц",""))</f>
        <v>44 месяц</v>
      </c>
      <c r="B205" s="32" t="str">
        <f>IF(SUM($E$6:$L205)=0,"-",IF(SUM($E205:$L205)&gt;0,IF(AND($C205&gt;=$B$1,$C205&lt;=$B$2)*1=1,$A$1,"факт"),"прогноз"))</f>
        <v>-</v>
      </c>
      <c r="C205" s="33">
        <v>47331</v>
      </c>
      <c r="D205" s="34">
        <f>VLOOKUP($C205,'F1'!$A:$B,2,0)</f>
        <v>23</v>
      </c>
      <c r="E205" s="60"/>
      <c r="F205" s="60"/>
      <c r="G205" s="59"/>
      <c r="H205" s="59"/>
      <c r="I205" s="60"/>
      <c r="J205" s="60"/>
      <c r="K205" s="59"/>
      <c r="L205" s="59"/>
      <c r="M205" s="187">
        <f t="shared" si="1515"/>
        <v>0</v>
      </c>
      <c r="N205" s="15">
        <f t="shared" si="1516"/>
        <v>0</v>
      </c>
      <c r="O205" s="15">
        <f t="shared" si="1517"/>
        <v>0</v>
      </c>
      <c r="P205" s="15">
        <f t="shared" si="1518"/>
        <v>0</v>
      </c>
      <c r="Q205" s="187">
        <f t="shared" si="1519"/>
        <v>0</v>
      </c>
      <c r="R205" s="15">
        <f t="shared" si="1520"/>
        <v>0</v>
      </c>
      <c r="S205" s="15">
        <f t="shared" si="1521"/>
        <v>0</v>
      </c>
      <c r="T205" s="15">
        <f t="shared" si="1522"/>
        <v>0</v>
      </c>
      <c r="U205" s="9">
        <f t="shared" si="1523"/>
        <v>0</v>
      </c>
      <c r="V205" s="9">
        <f t="shared" si="1524"/>
        <v>0</v>
      </c>
      <c r="W205" s="28">
        <f t="shared" si="1525"/>
        <v>0</v>
      </c>
      <c r="X205" s="9">
        <f t="shared" si="1526"/>
        <v>0</v>
      </c>
      <c r="Y205" s="9">
        <f t="shared" si="1527"/>
        <v>0</v>
      </c>
      <c r="Z205" s="28">
        <f t="shared" si="1528"/>
        <v>0</v>
      </c>
      <c r="AA205" s="8"/>
      <c r="AB205" s="154">
        <f>IF(OR($M205="",$M205=0),0,IF(AB$2&lt;10,VLOOKUP(TEXT($C205,"МММ"),'Расчет нагрузки'!$L$2:$Q$13,AB$2,0),$D205*AB$2))</f>
        <v>0</v>
      </c>
      <c r="AC205" s="154">
        <f>IF(OR($Q205="",$Q205=0),0,IF(AC$2&lt;10,VLOOKUP(TEXT($C205,"МММ"),'Расчет нагрузки'!$L$2:$Q$13,AC$2,0),$D205*AC$2))</f>
        <v>0</v>
      </c>
      <c r="AD205" s="8"/>
      <c r="AE205" s="69">
        <v>1</v>
      </c>
      <c r="AF205" s="69">
        <v>1</v>
      </c>
      <c r="AG205" s="8"/>
      <c r="AH205" s="17">
        <f t="shared" si="1593"/>
        <v>0</v>
      </c>
      <c r="AI205" s="17">
        <f t="shared" si="1594"/>
        <v>0</v>
      </c>
      <c r="AJ205" s="17">
        <f t="shared" si="1595"/>
        <v>0</v>
      </c>
      <c r="AK205" s="17">
        <f t="shared" si="1596"/>
        <v>0</v>
      </c>
      <c r="AL205" s="17">
        <f t="shared" si="1597"/>
        <v>0</v>
      </c>
      <c r="AM205" s="17">
        <f t="shared" si="1598"/>
        <v>0</v>
      </c>
      <c r="AN205" s="17">
        <f t="shared" si="1599"/>
        <v>0</v>
      </c>
      <c r="AO205" s="17">
        <f t="shared" si="1600"/>
        <v>0</v>
      </c>
      <c r="AP205" s="18">
        <f t="shared" si="1601"/>
        <v>0</v>
      </c>
      <c r="AQ205" s="18">
        <f t="shared" si="1602"/>
        <v>0</v>
      </c>
      <c r="AR205" s="18">
        <f t="shared" si="1603"/>
        <v>0</v>
      </c>
      <c r="AS205" s="18">
        <f t="shared" si="1604"/>
        <v>0</v>
      </c>
      <c r="AT205" s="18">
        <f t="shared" si="1605"/>
        <v>0</v>
      </c>
      <c r="AU205" s="18">
        <f t="shared" si="1606"/>
        <v>0</v>
      </c>
      <c r="AV205" s="18">
        <f t="shared" si="1607"/>
        <v>0</v>
      </c>
      <c r="AW205" s="18">
        <f t="shared" si="1608"/>
        <v>0</v>
      </c>
      <c r="AX205" s="4"/>
    </row>
    <row r="206" spans="1:50" outlineLevel="1">
      <c r="A206" s="8" t="str">
        <f>IF(C206=Форма!$B$7*1,"1 месяц",IF(C206&gt;Форма!$B$7,(LEFT(A205,SEARCH(" ",A205,1)-1)+1)&amp;" месяц",""))</f>
        <v>45 месяц</v>
      </c>
      <c r="B206" s="32" t="str">
        <f>IF(SUM($E$6:$L206)=0,"-",IF(SUM($E206:$L206)&gt;0,IF(AND($C206&gt;=$B$1,$C206&lt;=$B$2)*1=1,$A$1,"факт"),"прогноз"))</f>
        <v>-</v>
      </c>
      <c r="C206" s="33">
        <v>47362</v>
      </c>
      <c r="D206" s="34">
        <f>VLOOKUP($C206,'F1'!$A:$B,2,0)</f>
        <v>20</v>
      </c>
      <c r="E206" s="60"/>
      <c r="F206" s="60"/>
      <c r="G206" s="59"/>
      <c r="H206" s="59"/>
      <c r="I206" s="60"/>
      <c r="J206" s="60"/>
      <c r="K206" s="59"/>
      <c r="L206" s="59"/>
      <c r="M206" s="187">
        <f t="shared" si="1515"/>
        <v>0</v>
      </c>
      <c r="N206" s="15">
        <f t="shared" si="1516"/>
        <v>0</v>
      </c>
      <c r="O206" s="15">
        <f t="shared" si="1517"/>
        <v>0</v>
      </c>
      <c r="P206" s="15">
        <f t="shared" si="1518"/>
        <v>0</v>
      </c>
      <c r="Q206" s="187">
        <f t="shared" si="1519"/>
        <v>0</v>
      </c>
      <c r="R206" s="15">
        <f t="shared" si="1520"/>
        <v>0</v>
      </c>
      <c r="S206" s="15">
        <f t="shared" si="1521"/>
        <v>0</v>
      </c>
      <c r="T206" s="15">
        <f t="shared" si="1522"/>
        <v>0</v>
      </c>
      <c r="U206" s="9">
        <f t="shared" si="1523"/>
        <v>0</v>
      </c>
      <c r="V206" s="9">
        <f t="shared" si="1524"/>
        <v>0</v>
      </c>
      <c r="W206" s="28">
        <f t="shared" si="1525"/>
        <v>0</v>
      </c>
      <c r="X206" s="9">
        <f t="shared" si="1526"/>
        <v>0</v>
      </c>
      <c r="Y206" s="9">
        <f t="shared" si="1527"/>
        <v>0</v>
      </c>
      <c r="Z206" s="28">
        <f t="shared" si="1528"/>
        <v>0</v>
      </c>
      <c r="AA206" s="8"/>
      <c r="AB206" s="154">
        <f>IF(OR($M206="",$M206=0),0,IF(AB$2&lt;10,VLOOKUP(TEXT($C206,"МММ"),'Расчет нагрузки'!$L$2:$Q$13,AB$2,0),$D206*AB$2))</f>
        <v>0</v>
      </c>
      <c r="AC206" s="154">
        <f>IF(OR($Q206="",$Q206=0),0,IF(AC$2&lt;10,VLOOKUP(TEXT($C206,"МММ"),'Расчет нагрузки'!$L$2:$Q$13,AC$2,0),$D206*AC$2))</f>
        <v>0</v>
      </c>
      <c r="AD206" s="8"/>
      <c r="AE206" s="69">
        <v>1</v>
      </c>
      <c r="AF206" s="69">
        <v>1</v>
      </c>
      <c r="AG206" s="8"/>
      <c r="AH206" s="17">
        <f t="shared" si="1593"/>
        <v>0</v>
      </c>
      <c r="AI206" s="17">
        <f t="shared" si="1594"/>
        <v>0</v>
      </c>
      <c r="AJ206" s="17">
        <f t="shared" si="1595"/>
        <v>0</v>
      </c>
      <c r="AK206" s="17">
        <f t="shared" si="1596"/>
        <v>0</v>
      </c>
      <c r="AL206" s="17">
        <f t="shared" si="1597"/>
        <v>0</v>
      </c>
      <c r="AM206" s="17">
        <f t="shared" si="1598"/>
        <v>0</v>
      </c>
      <c r="AN206" s="17">
        <f t="shared" si="1599"/>
        <v>0</v>
      </c>
      <c r="AO206" s="17">
        <f t="shared" si="1600"/>
        <v>0</v>
      </c>
      <c r="AP206" s="18">
        <f t="shared" si="1601"/>
        <v>0</v>
      </c>
      <c r="AQ206" s="18">
        <f t="shared" si="1602"/>
        <v>0</v>
      </c>
      <c r="AR206" s="18">
        <f t="shared" si="1603"/>
        <v>0</v>
      </c>
      <c r="AS206" s="18">
        <f t="shared" si="1604"/>
        <v>0</v>
      </c>
      <c r="AT206" s="18">
        <f t="shared" si="1605"/>
        <v>0</v>
      </c>
      <c r="AU206" s="18">
        <f t="shared" si="1606"/>
        <v>0</v>
      </c>
      <c r="AV206" s="18">
        <f t="shared" si="1607"/>
        <v>0</v>
      </c>
      <c r="AW206" s="18">
        <f t="shared" si="1608"/>
        <v>0</v>
      </c>
      <c r="AX206" s="4"/>
    </row>
    <row r="207" spans="1:50" outlineLevel="1">
      <c r="A207" s="8" t="str">
        <f>IF(C207=Форма!$B$7*1,"1 месяц",IF(C207&gt;Форма!$B$7,(LEFT(A206,SEARCH(" ",A206,1)-1)+1)&amp;" месяц",""))</f>
        <v>46 месяц</v>
      </c>
      <c r="B207" s="32" t="str">
        <f>IF(SUM($E$6:$L207)=0,"-",IF(SUM($E207:$L207)&gt;0,IF(AND($C207&gt;=$B$1,$C207&lt;=$B$2)*1=1,$A$1,"факт"),"прогноз"))</f>
        <v>-</v>
      </c>
      <c r="C207" s="33">
        <v>47392</v>
      </c>
      <c r="D207" s="34">
        <f>VLOOKUP($C207,'F1'!$A:$B,2,0)</f>
        <v>23</v>
      </c>
      <c r="E207" s="60"/>
      <c r="F207" s="60"/>
      <c r="G207" s="59"/>
      <c r="H207" s="59"/>
      <c r="I207" s="60"/>
      <c r="J207" s="60"/>
      <c r="K207" s="59"/>
      <c r="L207" s="59"/>
      <c r="M207" s="187">
        <f t="shared" si="1515"/>
        <v>0</v>
      </c>
      <c r="N207" s="15">
        <f t="shared" si="1516"/>
        <v>0</v>
      </c>
      <c r="O207" s="15">
        <f t="shared" si="1517"/>
        <v>0</v>
      </c>
      <c r="P207" s="15">
        <f t="shared" si="1518"/>
        <v>0</v>
      </c>
      <c r="Q207" s="187">
        <f t="shared" si="1519"/>
        <v>0</v>
      </c>
      <c r="R207" s="15">
        <f t="shared" si="1520"/>
        <v>0</v>
      </c>
      <c r="S207" s="15">
        <f t="shared" si="1521"/>
        <v>0</v>
      </c>
      <c r="T207" s="15">
        <f t="shared" si="1522"/>
        <v>0</v>
      </c>
      <c r="U207" s="9">
        <f t="shared" si="1523"/>
        <v>0</v>
      </c>
      <c r="V207" s="9">
        <f t="shared" si="1524"/>
        <v>0</v>
      </c>
      <c r="W207" s="28">
        <f t="shared" si="1525"/>
        <v>0</v>
      </c>
      <c r="X207" s="9">
        <f t="shared" si="1526"/>
        <v>0</v>
      </c>
      <c r="Y207" s="9">
        <f t="shared" si="1527"/>
        <v>0</v>
      </c>
      <c r="Z207" s="28">
        <f t="shared" si="1528"/>
        <v>0</v>
      </c>
      <c r="AA207" s="8"/>
      <c r="AB207" s="154">
        <f>IF(OR($M207="",$M207=0),0,IF(AB$2&lt;10,VLOOKUP(TEXT($C207,"МММ"),'Расчет нагрузки'!$L$2:$Q$13,AB$2,0),$D207*AB$2))</f>
        <v>0</v>
      </c>
      <c r="AC207" s="154">
        <f>IF(OR($Q207="",$Q207=0),0,IF(AC$2&lt;10,VLOOKUP(TEXT($C207,"МММ"),'Расчет нагрузки'!$L$2:$Q$13,AC$2,0),$D207*AC$2))</f>
        <v>0</v>
      </c>
      <c r="AD207" s="8"/>
      <c r="AE207" s="69">
        <v>1</v>
      </c>
      <c r="AF207" s="69">
        <v>1</v>
      </c>
      <c r="AG207" s="8"/>
      <c r="AH207" s="17">
        <f t="shared" si="1593"/>
        <v>0</v>
      </c>
      <c r="AI207" s="17">
        <f t="shared" si="1594"/>
        <v>0</v>
      </c>
      <c r="AJ207" s="17">
        <f t="shared" si="1595"/>
        <v>0</v>
      </c>
      <c r="AK207" s="17">
        <f t="shared" si="1596"/>
        <v>0</v>
      </c>
      <c r="AL207" s="17">
        <f t="shared" si="1597"/>
        <v>0</v>
      </c>
      <c r="AM207" s="17">
        <f t="shared" si="1598"/>
        <v>0</v>
      </c>
      <c r="AN207" s="17">
        <f t="shared" si="1599"/>
        <v>0</v>
      </c>
      <c r="AO207" s="17">
        <f t="shared" si="1600"/>
        <v>0</v>
      </c>
      <c r="AP207" s="18">
        <f t="shared" si="1601"/>
        <v>0</v>
      </c>
      <c r="AQ207" s="18">
        <f t="shared" si="1602"/>
        <v>0</v>
      </c>
      <c r="AR207" s="18">
        <f t="shared" si="1603"/>
        <v>0</v>
      </c>
      <c r="AS207" s="18">
        <f t="shared" si="1604"/>
        <v>0</v>
      </c>
      <c r="AT207" s="18">
        <f t="shared" si="1605"/>
        <v>0</v>
      </c>
      <c r="AU207" s="18">
        <f t="shared" si="1606"/>
        <v>0</v>
      </c>
      <c r="AV207" s="18">
        <f t="shared" si="1607"/>
        <v>0</v>
      </c>
      <c r="AW207" s="18">
        <f t="shared" si="1608"/>
        <v>0</v>
      </c>
      <c r="AX207" s="4"/>
    </row>
    <row r="208" spans="1:50" outlineLevel="1">
      <c r="A208" s="8" t="str">
        <f>IF(C208=Форма!$B$7*1,"1 месяц",IF(C208&gt;Форма!$B$7,(LEFT(A207,SEARCH(" ",A207,1)-1)+1)&amp;" месяц",""))</f>
        <v>47 месяц</v>
      </c>
      <c r="B208" s="32" t="str">
        <f>IF(SUM($E$6:$L208)=0,"-",IF(SUM($E208:$L208)&gt;0,IF(AND($C208&gt;=$B$1,$C208&lt;=$B$2)*1=1,$A$1,"факт"),"прогноз"))</f>
        <v>-</v>
      </c>
      <c r="C208" s="33">
        <v>47423</v>
      </c>
      <c r="D208" s="34">
        <f>VLOOKUP($C208,'F1'!$A:$B,2,0)</f>
        <v>21</v>
      </c>
      <c r="E208" s="60"/>
      <c r="F208" s="60"/>
      <c r="G208" s="59"/>
      <c r="H208" s="59"/>
      <c r="I208" s="60"/>
      <c r="J208" s="60"/>
      <c r="K208" s="59"/>
      <c r="L208" s="59"/>
      <c r="M208" s="187">
        <f t="shared" si="1515"/>
        <v>0</v>
      </c>
      <c r="N208" s="15">
        <f t="shared" si="1516"/>
        <v>0</v>
      </c>
      <c r="O208" s="15">
        <f t="shared" si="1517"/>
        <v>0</v>
      </c>
      <c r="P208" s="15">
        <f t="shared" si="1518"/>
        <v>0</v>
      </c>
      <c r="Q208" s="187">
        <f t="shared" si="1519"/>
        <v>0</v>
      </c>
      <c r="R208" s="15">
        <f t="shared" si="1520"/>
        <v>0</v>
      </c>
      <c r="S208" s="15">
        <f t="shared" si="1521"/>
        <v>0</v>
      </c>
      <c r="T208" s="15">
        <f t="shared" si="1522"/>
        <v>0</v>
      </c>
      <c r="U208" s="9">
        <f t="shared" si="1523"/>
        <v>0</v>
      </c>
      <c r="V208" s="9">
        <f t="shared" si="1524"/>
        <v>0</v>
      </c>
      <c r="W208" s="28">
        <f t="shared" si="1525"/>
        <v>0</v>
      </c>
      <c r="X208" s="9">
        <f t="shared" si="1526"/>
        <v>0</v>
      </c>
      <c r="Y208" s="9">
        <f t="shared" si="1527"/>
        <v>0</v>
      </c>
      <c r="Z208" s="28">
        <f t="shared" si="1528"/>
        <v>0</v>
      </c>
      <c r="AA208" s="8"/>
      <c r="AB208" s="154">
        <f>IF(OR($M208="",$M208=0),0,IF(AB$2&lt;10,VLOOKUP(TEXT($C208,"МММ"),'Расчет нагрузки'!$L$2:$Q$13,AB$2,0),$D208*AB$2))</f>
        <v>0</v>
      </c>
      <c r="AC208" s="154">
        <f>IF(OR($Q208="",$Q208=0),0,IF(AC$2&lt;10,VLOOKUP(TEXT($C208,"МММ"),'Расчет нагрузки'!$L$2:$Q$13,AC$2,0),$D208*AC$2))</f>
        <v>0</v>
      </c>
      <c r="AD208" s="8"/>
      <c r="AE208" s="69">
        <v>1</v>
      </c>
      <c r="AF208" s="69">
        <v>1</v>
      </c>
      <c r="AG208" s="8"/>
      <c r="AH208" s="17">
        <f t="shared" si="1593"/>
        <v>0</v>
      </c>
      <c r="AI208" s="17">
        <f t="shared" si="1594"/>
        <v>0</v>
      </c>
      <c r="AJ208" s="17">
        <f t="shared" si="1595"/>
        <v>0</v>
      </c>
      <c r="AK208" s="17">
        <f t="shared" si="1596"/>
        <v>0</v>
      </c>
      <c r="AL208" s="17">
        <f t="shared" si="1597"/>
        <v>0</v>
      </c>
      <c r="AM208" s="17">
        <f t="shared" si="1598"/>
        <v>0</v>
      </c>
      <c r="AN208" s="17">
        <f t="shared" si="1599"/>
        <v>0</v>
      </c>
      <c r="AO208" s="17">
        <f t="shared" si="1600"/>
        <v>0</v>
      </c>
      <c r="AP208" s="18">
        <f t="shared" si="1601"/>
        <v>0</v>
      </c>
      <c r="AQ208" s="18">
        <f t="shared" si="1602"/>
        <v>0</v>
      </c>
      <c r="AR208" s="18">
        <f t="shared" si="1603"/>
        <v>0</v>
      </c>
      <c r="AS208" s="18">
        <f t="shared" si="1604"/>
        <v>0</v>
      </c>
      <c r="AT208" s="18">
        <f t="shared" si="1605"/>
        <v>0</v>
      </c>
      <c r="AU208" s="18">
        <f t="shared" si="1606"/>
        <v>0</v>
      </c>
      <c r="AV208" s="18">
        <f t="shared" si="1607"/>
        <v>0</v>
      </c>
      <c r="AW208" s="18">
        <f t="shared" si="1608"/>
        <v>0</v>
      </c>
      <c r="AX208" s="4"/>
    </row>
    <row r="209" spans="1:50" outlineLevel="1">
      <c r="A209" s="8" t="str">
        <f>IF(C209=Форма!$B$7*1,"1 месяц",IF(C209&gt;Форма!$B$7,(LEFT(A208,SEARCH(" ",A208,1)-1)+1)&amp;" месяц",""))</f>
        <v>48 месяц</v>
      </c>
      <c r="B209" s="32" t="str">
        <f>IF(SUM($E$6:$L209)=0,"-",IF(SUM($E209:$L209)&gt;0,IF(AND($C209&gt;=$B$1,$C209&lt;=$B$2)*1=1,$A$1,"факт"),"прогноз"))</f>
        <v>-</v>
      </c>
      <c r="C209" s="33">
        <v>47453</v>
      </c>
      <c r="D209" s="34">
        <f>VLOOKUP($C209,'F1'!$A:$B,2,0)</f>
        <v>21</v>
      </c>
      <c r="E209" s="60"/>
      <c r="F209" s="60"/>
      <c r="G209" s="59"/>
      <c r="H209" s="59"/>
      <c r="I209" s="60"/>
      <c r="J209" s="60"/>
      <c r="K209" s="59"/>
      <c r="L209" s="59"/>
      <c r="M209" s="187">
        <f t="shared" si="1515"/>
        <v>0</v>
      </c>
      <c r="N209" s="15">
        <f t="shared" si="1516"/>
        <v>0</v>
      </c>
      <c r="O209" s="15">
        <f t="shared" si="1517"/>
        <v>0</v>
      </c>
      <c r="P209" s="15">
        <f t="shared" si="1518"/>
        <v>0</v>
      </c>
      <c r="Q209" s="187">
        <f t="shared" si="1519"/>
        <v>0</v>
      </c>
      <c r="R209" s="15">
        <f t="shared" si="1520"/>
        <v>0</v>
      </c>
      <c r="S209" s="15">
        <f t="shared" si="1521"/>
        <v>0</v>
      </c>
      <c r="T209" s="15">
        <f t="shared" si="1522"/>
        <v>0</v>
      </c>
      <c r="U209" s="9">
        <f t="shared" si="1523"/>
        <v>0</v>
      </c>
      <c r="V209" s="9">
        <f t="shared" si="1524"/>
        <v>0</v>
      </c>
      <c r="W209" s="28">
        <f t="shared" si="1525"/>
        <v>0</v>
      </c>
      <c r="X209" s="9">
        <f t="shared" si="1526"/>
        <v>0</v>
      </c>
      <c r="Y209" s="9">
        <f t="shared" si="1527"/>
        <v>0</v>
      </c>
      <c r="Z209" s="28">
        <f t="shared" si="1528"/>
        <v>0</v>
      </c>
      <c r="AA209" s="8"/>
      <c r="AB209" s="154">
        <f>IF(OR($M209="",$M209=0),0,IF(AB$2&lt;10,VLOOKUP(TEXT($C209,"МММ"),'Расчет нагрузки'!$L$2:$Q$13,AB$2,0),$D209*AB$2))</f>
        <v>0</v>
      </c>
      <c r="AC209" s="154">
        <f>IF(OR($Q209="",$Q209=0),0,IF(AC$2&lt;10,VLOOKUP(TEXT($C209,"МММ"),'Расчет нагрузки'!$L$2:$Q$13,AC$2,0),$D209*AC$2))</f>
        <v>0</v>
      </c>
      <c r="AD209" s="8"/>
      <c r="AE209" s="69">
        <v>1</v>
      </c>
      <c r="AF209" s="69">
        <v>1</v>
      </c>
      <c r="AG209" s="8"/>
      <c r="AH209" s="17">
        <f t="shared" si="1593"/>
        <v>0</v>
      </c>
      <c r="AI209" s="17">
        <f t="shared" si="1594"/>
        <v>0</v>
      </c>
      <c r="AJ209" s="17">
        <f t="shared" si="1595"/>
        <v>0</v>
      </c>
      <c r="AK209" s="17">
        <f t="shared" si="1596"/>
        <v>0</v>
      </c>
      <c r="AL209" s="17">
        <f t="shared" si="1597"/>
        <v>0</v>
      </c>
      <c r="AM209" s="17">
        <f t="shared" si="1598"/>
        <v>0</v>
      </c>
      <c r="AN209" s="17">
        <f t="shared" si="1599"/>
        <v>0</v>
      </c>
      <c r="AO209" s="17">
        <f t="shared" si="1600"/>
        <v>0</v>
      </c>
      <c r="AP209" s="18">
        <f t="shared" si="1601"/>
        <v>0</v>
      </c>
      <c r="AQ209" s="18">
        <f t="shared" si="1602"/>
        <v>0</v>
      </c>
      <c r="AR209" s="18">
        <f t="shared" si="1603"/>
        <v>0</v>
      </c>
      <c r="AS209" s="18">
        <f t="shared" si="1604"/>
        <v>0</v>
      </c>
      <c r="AT209" s="18">
        <f t="shared" si="1605"/>
        <v>0</v>
      </c>
      <c r="AU209" s="18">
        <f t="shared" si="1606"/>
        <v>0</v>
      </c>
      <c r="AV209" s="18">
        <f t="shared" si="1607"/>
        <v>0</v>
      </c>
      <c r="AW209" s="18">
        <f t="shared" si="1608"/>
        <v>0</v>
      </c>
      <c r="AX209" s="4"/>
    </row>
    <row r="210" spans="1:50" outlineLevel="1">
      <c r="A210" s="8" t="str">
        <f>IF(C210=Форма!$B$7*1,"1 месяц",IF(C210&gt;Форма!$B$7,(LEFT(A209,SEARCH(" ",A209,1)-1)+1)&amp;" месяц",""))</f>
        <v>49 месяц</v>
      </c>
      <c r="B210" s="32" t="str">
        <f>IF(SUM($E$6:$L210)=0,"-",IF(SUM($E210:$L210)&gt;0,IF(AND($C210&gt;=$B$1,$C210&lt;=$B$2)*1=1,$A$1,"факт"),"прогноз"))</f>
        <v>-</v>
      </c>
      <c r="C210" s="33">
        <v>47484</v>
      </c>
      <c r="D210" s="34">
        <f>VLOOKUP($C210,'F1'!$A:$B,2,0)</f>
        <v>17</v>
      </c>
      <c r="E210" s="60"/>
      <c r="F210" s="60"/>
      <c r="G210" s="59"/>
      <c r="H210" s="59"/>
      <c r="I210" s="60"/>
      <c r="J210" s="60"/>
      <c r="K210" s="59"/>
      <c r="L210" s="59"/>
      <c r="M210" s="187">
        <f t="shared" si="1515"/>
        <v>0</v>
      </c>
      <c r="N210" s="15">
        <f t="shared" si="1516"/>
        <v>0</v>
      </c>
      <c r="O210" s="15">
        <f t="shared" si="1517"/>
        <v>0</v>
      </c>
      <c r="P210" s="15">
        <f t="shared" si="1518"/>
        <v>0</v>
      </c>
      <c r="Q210" s="187">
        <f t="shared" si="1519"/>
        <v>0</v>
      </c>
      <c r="R210" s="15">
        <f t="shared" si="1520"/>
        <v>0</v>
      </c>
      <c r="S210" s="15">
        <f t="shared" si="1521"/>
        <v>0</v>
      </c>
      <c r="T210" s="15">
        <f t="shared" si="1522"/>
        <v>0</v>
      </c>
      <c r="U210" s="9">
        <f t="shared" si="1523"/>
        <v>0</v>
      </c>
      <c r="V210" s="9">
        <f t="shared" si="1524"/>
        <v>0</v>
      </c>
      <c r="W210" s="28">
        <f t="shared" si="1525"/>
        <v>0</v>
      </c>
      <c r="X210" s="9">
        <f t="shared" si="1526"/>
        <v>0</v>
      </c>
      <c r="Y210" s="9">
        <f t="shared" si="1527"/>
        <v>0</v>
      </c>
      <c r="Z210" s="28">
        <f t="shared" si="1528"/>
        <v>0</v>
      </c>
      <c r="AA210" s="8"/>
      <c r="AB210" s="154">
        <f>IF(OR($M210="",$M210=0),0,IF(AB$2&lt;10,VLOOKUP(TEXT($C210,"МММ"),'Расчет нагрузки'!$L$2:$Q$13,AB$2,0),$D210*AB$2))</f>
        <v>0</v>
      </c>
      <c r="AC210" s="154">
        <f>IF(OR($Q210="",$Q210=0),0,IF(AC$2&lt;10,VLOOKUP(TEXT($C210,"МММ"),'Расчет нагрузки'!$L$2:$Q$13,AC$2,0),$D210*AC$2))</f>
        <v>0</v>
      </c>
      <c r="AD210" s="8"/>
      <c r="AE210" s="69">
        <v>1</v>
      </c>
      <c r="AF210" s="69">
        <v>1</v>
      </c>
      <c r="AG210" s="8"/>
      <c r="AH210" s="17">
        <f t="shared" si="1593"/>
        <v>0</v>
      </c>
      <c r="AI210" s="17">
        <f t="shared" si="1594"/>
        <v>0</v>
      </c>
      <c r="AJ210" s="17">
        <f t="shared" si="1595"/>
        <v>0</v>
      </c>
      <c r="AK210" s="17">
        <f t="shared" si="1596"/>
        <v>0</v>
      </c>
      <c r="AL210" s="17">
        <f t="shared" si="1597"/>
        <v>0</v>
      </c>
      <c r="AM210" s="17">
        <f t="shared" si="1598"/>
        <v>0</v>
      </c>
      <c r="AN210" s="17">
        <f t="shared" si="1599"/>
        <v>0</v>
      </c>
      <c r="AO210" s="17">
        <f t="shared" si="1600"/>
        <v>0</v>
      </c>
      <c r="AP210" s="18">
        <f t="shared" si="1601"/>
        <v>0</v>
      </c>
      <c r="AQ210" s="18">
        <f t="shared" si="1602"/>
        <v>0</v>
      </c>
      <c r="AR210" s="18">
        <f t="shared" si="1603"/>
        <v>0</v>
      </c>
      <c r="AS210" s="18">
        <f t="shared" si="1604"/>
        <v>0</v>
      </c>
      <c r="AT210" s="18">
        <f t="shared" si="1605"/>
        <v>0</v>
      </c>
      <c r="AU210" s="18">
        <f t="shared" si="1606"/>
        <v>0</v>
      </c>
      <c r="AV210" s="18">
        <f t="shared" si="1607"/>
        <v>0</v>
      </c>
      <c r="AW210" s="18">
        <f t="shared" si="1608"/>
        <v>0</v>
      </c>
      <c r="AX210" s="4"/>
    </row>
    <row r="211" spans="1:50" outlineLevel="1">
      <c r="A211" s="8" t="str">
        <f>IF(C211=Форма!$B$7*1,"1 месяц",IF(C211&gt;Форма!$B$7,(LEFT(A210,SEARCH(" ",A210,1)-1)+1)&amp;" месяц",""))</f>
        <v>50 месяц</v>
      </c>
      <c r="B211" s="32" t="str">
        <f>IF(SUM($E$6:$L211)=0,"-",IF(SUM($E211:$L211)&gt;0,IF(AND($C211&gt;=$B$1,$C211&lt;=$B$2)*1=1,$A$1,"факт"),"прогноз"))</f>
        <v>-</v>
      </c>
      <c r="C211" s="33">
        <v>47515</v>
      </c>
      <c r="D211" s="34">
        <f>VLOOKUP($C211,'F1'!$A:$B,2,0)</f>
        <v>20</v>
      </c>
      <c r="E211" s="60"/>
      <c r="F211" s="60"/>
      <c r="G211" s="59"/>
      <c r="H211" s="59"/>
      <c r="I211" s="60"/>
      <c r="J211" s="60"/>
      <c r="K211" s="59"/>
      <c r="L211" s="59"/>
      <c r="M211" s="187">
        <f t="shared" si="1515"/>
        <v>0</v>
      </c>
      <c r="N211" s="15">
        <f t="shared" si="1516"/>
        <v>0</v>
      </c>
      <c r="O211" s="15">
        <f t="shared" si="1517"/>
        <v>0</v>
      </c>
      <c r="P211" s="15">
        <f t="shared" si="1518"/>
        <v>0</v>
      </c>
      <c r="Q211" s="187">
        <f t="shared" si="1519"/>
        <v>0</v>
      </c>
      <c r="R211" s="15">
        <f t="shared" si="1520"/>
        <v>0</v>
      </c>
      <c r="S211" s="15">
        <f t="shared" si="1521"/>
        <v>0</v>
      </c>
      <c r="T211" s="15">
        <f t="shared" si="1522"/>
        <v>0</v>
      </c>
      <c r="U211" s="9">
        <f t="shared" si="1523"/>
        <v>0</v>
      </c>
      <c r="V211" s="9">
        <f t="shared" si="1524"/>
        <v>0</v>
      </c>
      <c r="W211" s="28">
        <f t="shared" si="1525"/>
        <v>0</v>
      </c>
      <c r="X211" s="9">
        <f t="shared" si="1526"/>
        <v>0</v>
      </c>
      <c r="Y211" s="9">
        <f t="shared" si="1527"/>
        <v>0</v>
      </c>
      <c r="Z211" s="28">
        <f t="shared" si="1528"/>
        <v>0</v>
      </c>
      <c r="AA211" s="8"/>
      <c r="AB211" s="154">
        <f>IF(OR($M211="",$M211=0),0,IF(AB$2&lt;10,VLOOKUP(TEXT($C211,"МММ"),'Расчет нагрузки'!$L$2:$Q$13,AB$2,0),$D211*AB$2))</f>
        <v>0</v>
      </c>
      <c r="AC211" s="154">
        <f>IF(OR($Q211="",$Q211=0),0,IF(AC$2&lt;10,VLOOKUP(TEXT($C211,"МММ"),'Расчет нагрузки'!$L$2:$Q$13,AC$2,0),$D211*AC$2))</f>
        <v>0</v>
      </c>
      <c r="AD211" s="8"/>
      <c r="AE211" s="69">
        <v>1</v>
      </c>
      <c r="AF211" s="69">
        <v>1</v>
      </c>
      <c r="AG211" s="8"/>
      <c r="AH211" s="17">
        <f t="shared" si="1593"/>
        <v>0</v>
      </c>
      <c r="AI211" s="17">
        <f t="shared" si="1594"/>
        <v>0</v>
      </c>
      <c r="AJ211" s="17">
        <f t="shared" si="1595"/>
        <v>0</v>
      </c>
      <c r="AK211" s="17">
        <f t="shared" si="1596"/>
        <v>0</v>
      </c>
      <c r="AL211" s="17">
        <f t="shared" si="1597"/>
        <v>0</v>
      </c>
      <c r="AM211" s="17">
        <f t="shared" si="1598"/>
        <v>0</v>
      </c>
      <c r="AN211" s="17">
        <f t="shared" si="1599"/>
        <v>0</v>
      </c>
      <c r="AO211" s="17">
        <f t="shared" si="1600"/>
        <v>0</v>
      </c>
      <c r="AP211" s="18">
        <f t="shared" si="1601"/>
        <v>0</v>
      </c>
      <c r="AQ211" s="18">
        <f t="shared" si="1602"/>
        <v>0</v>
      </c>
      <c r="AR211" s="18">
        <f t="shared" si="1603"/>
        <v>0</v>
      </c>
      <c r="AS211" s="18">
        <f t="shared" si="1604"/>
        <v>0</v>
      </c>
      <c r="AT211" s="18">
        <f t="shared" si="1605"/>
        <v>0</v>
      </c>
      <c r="AU211" s="18">
        <f t="shared" si="1606"/>
        <v>0</v>
      </c>
      <c r="AV211" s="18">
        <f t="shared" si="1607"/>
        <v>0</v>
      </c>
      <c r="AW211" s="18">
        <f t="shared" si="1608"/>
        <v>0</v>
      </c>
      <c r="AX211" s="4"/>
    </row>
    <row r="212" spans="1:50" outlineLevel="1">
      <c r="A212" s="8" t="str">
        <f>IF(C212=Форма!$B$7*1,"1 месяц",IF(C212&gt;Форма!$B$7,(LEFT(A211,SEARCH(" ",A211,1)-1)+1)&amp;" месяц",""))</f>
        <v>51 месяц</v>
      </c>
      <c r="B212" s="32" t="str">
        <f>IF(SUM($E$6:$L212)=0,"-",IF(SUM($E212:$L212)&gt;0,IF(AND($C212&gt;=$B$1,$C212&lt;=$B$2)*1=1,$A$1,"факт"),"прогноз"))</f>
        <v>-</v>
      </c>
      <c r="C212" s="33">
        <v>47543</v>
      </c>
      <c r="D212" s="34">
        <f>VLOOKUP($C212,'F1'!$A:$B,2,0)</f>
        <v>20</v>
      </c>
      <c r="E212" s="60"/>
      <c r="F212" s="60"/>
      <c r="G212" s="59"/>
      <c r="H212" s="59"/>
      <c r="I212" s="60"/>
      <c r="J212" s="60"/>
      <c r="K212" s="59"/>
      <c r="L212" s="59"/>
      <c r="M212" s="187">
        <f t="shared" si="1515"/>
        <v>0</v>
      </c>
      <c r="N212" s="15">
        <f t="shared" si="1516"/>
        <v>0</v>
      </c>
      <c r="O212" s="15">
        <f t="shared" si="1517"/>
        <v>0</v>
      </c>
      <c r="P212" s="15">
        <f t="shared" si="1518"/>
        <v>0</v>
      </c>
      <c r="Q212" s="187">
        <f t="shared" si="1519"/>
        <v>0</v>
      </c>
      <c r="R212" s="15">
        <f t="shared" si="1520"/>
        <v>0</v>
      </c>
      <c r="S212" s="15">
        <f t="shared" si="1521"/>
        <v>0</v>
      </c>
      <c r="T212" s="15">
        <f t="shared" si="1522"/>
        <v>0</v>
      </c>
      <c r="U212" s="9">
        <f t="shared" si="1523"/>
        <v>0</v>
      </c>
      <c r="V212" s="9">
        <f t="shared" si="1524"/>
        <v>0</v>
      </c>
      <c r="W212" s="28">
        <f t="shared" si="1525"/>
        <v>0</v>
      </c>
      <c r="X212" s="9">
        <f t="shared" si="1526"/>
        <v>0</v>
      </c>
      <c r="Y212" s="9">
        <f t="shared" si="1527"/>
        <v>0</v>
      </c>
      <c r="Z212" s="28">
        <f t="shared" si="1528"/>
        <v>0</v>
      </c>
      <c r="AA212" s="8"/>
      <c r="AB212" s="154">
        <f>IF(OR($M212="",$M212=0),0,IF(AB$2&lt;10,VLOOKUP(TEXT($C212,"МММ"),'Расчет нагрузки'!$L$2:$Q$13,AB$2,0),$D212*AB$2))</f>
        <v>0</v>
      </c>
      <c r="AC212" s="154">
        <f>IF(OR($Q212="",$Q212=0),0,IF(AC$2&lt;10,VLOOKUP(TEXT($C212,"МММ"),'Расчет нагрузки'!$L$2:$Q$13,AC$2,0),$D212*AC$2))</f>
        <v>0</v>
      </c>
      <c r="AD212" s="8"/>
      <c r="AE212" s="69">
        <v>1</v>
      </c>
      <c r="AF212" s="69">
        <v>1</v>
      </c>
      <c r="AG212" s="8"/>
      <c r="AH212" s="17">
        <f t="shared" si="1593"/>
        <v>0</v>
      </c>
      <c r="AI212" s="17">
        <f t="shared" si="1594"/>
        <v>0</v>
      </c>
      <c r="AJ212" s="17">
        <f t="shared" si="1595"/>
        <v>0</v>
      </c>
      <c r="AK212" s="17">
        <f t="shared" si="1596"/>
        <v>0</v>
      </c>
      <c r="AL212" s="17">
        <f t="shared" si="1597"/>
        <v>0</v>
      </c>
      <c r="AM212" s="17">
        <f t="shared" si="1598"/>
        <v>0</v>
      </c>
      <c r="AN212" s="17">
        <f t="shared" si="1599"/>
        <v>0</v>
      </c>
      <c r="AO212" s="17">
        <f t="shared" si="1600"/>
        <v>0</v>
      </c>
      <c r="AP212" s="18">
        <f t="shared" si="1601"/>
        <v>0</v>
      </c>
      <c r="AQ212" s="18">
        <f t="shared" si="1602"/>
        <v>0</v>
      </c>
      <c r="AR212" s="18">
        <f t="shared" si="1603"/>
        <v>0</v>
      </c>
      <c r="AS212" s="18">
        <f t="shared" si="1604"/>
        <v>0</v>
      </c>
      <c r="AT212" s="18">
        <f t="shared" si="1605"/>
        <v>0</v>
      </c>
      <c r="AU212" s="18">
        <f t="shared" si="1606"/>
        <v>0</v>
      </c>
      <c r="AV212" s="18">
        <f t="shared" si="1607"/>
        <v>0</v>
      </c>
      <c r="AW212" s="18">
        <f t="shared" si="1608"/>
        <v>0</v>
      </c>
      <c r="AX212" s="4"/>
    </row>
    <row r="213" spans="1:50" outlineLevel="1">
      <c r="A213" s="8" t="str">
        <f>IF(C213=Форма!$B$7*1,"1 месяц",IF(C213&gt;Форма!$B$7,(LEFT(A212,SEARCH(" ",A212,1)-1)+1)&amp;" месяц",""))</f>
        <v>52 месяц</v>
      </c>
      <c r="B213" s="32" t="str">
        <f>IF(SUM($E$6:$L213)=0,"-",IF(SUM($E213:$L213)&gt;0,IF(AND($C213&gt;=$B$1,$C213&lt;=$B$2)*1=1,$A$1,"факт"),"прогноз"))</f>
        <v>-</v>
      </c>
      <c r="C213" s="33">
        <v>47574</v>
      </c>
      <c r="D213" s="34">
        <f>VLOOKUP($C213,'F1'!$A:$B,2,0)</f>
        <v>22</v>
      </c>
      <c r="E213" s="60"/>
      <c r="F213" s="60"/>
      <c r="G213" s="59"/>
      <c r="H213" s="59"/>
      <c r="I213" s="60"/>
      <c r="J213" s="60"/>
      <c r="K213" s="59"/>
      <c r="L213" s="59"/>
      <c r="M213" s="187">
        <f t="shared" si="1515"/>
        <v>0</v>
      </c>
      <c r="N213" s="15">
        <f t="shared" si="1516"/>
        <v>0</v>
      </c>
      <c r="O213" s="15">
        <f t="shared" si="1517"/>
        <v>0</v>
      </c>
      <c r="P213" s="15">
        <f t="shared" si="1518"/>
        <v>0</v>
      </c>
      <c r="Q213" s="187">
        <f t="shared" si="1519"/>
        <v>0</v>
      </c>
      <c r="R213" s="15">
        <f t="shared" si="1520"/>
        <v>0</v>
      </c>
      <c r="S213" s="15">
        <f t="shared" si="1521"/>
        <v>0</v>
      </c>
      <c r="T213" s="15">
        <f t="shared" si="1522"/>
        <v>0</v>
      </c>
      <c r="U213" s="9">
        <f t="shared" si="1523"/>
        <v>0</v>
      </c>
      <c r="V213" s="9">
        <f t="shared" si="1524"/>
        <v>0</v>
      </c>
      <c r="W213" s="28">
        <f t="shared" si="1525"/>
        <v>0</v>
      </c>
      <c r="X213" s="9">
        <f t="shared" si="1526"/>
        <v>0</v>
      </c>
      <c r="Y213" s="9">
        <f t="shared" si="1527"/>
        <v>0</v>
      </c>
      <c r="Z213" s="28">
        <f t="shared" si="1528"/>
        <v>0</v>
      </c>
      <c r="AA213" s="8"/>
      <c r="AB213" s="154">
        <f>IF(OR($M213="",$M213=0),0,IF(AB$2&lt;10,VLOOKUP(TEXT($C213,"МММ"),'Расчет нагрузки'!$L$2:$Q$13,AB$2,0),$D213*AB$2))</f>
        <v>0</v>
      </c>
      <c r="AC213" s="154">
        <f>IF(OR($Q213="",$Q213=0),0,IF(AC$2&lt;10,VLOOKUP(TEXT($C213,"МММ"),'Расчет нагрузки'!$L$2:$Q$13,AC$2,0),$D213*AC$2))</f>
        <v>0</v>
      </c>
      <c r="AD213" s="8"/>
      <c r="AE213" s="69">
        <v>1</v>
      </c>
      <c r="AF213" s="69">
        <v>1</v>
      </c>
      <c r="AG213" s="8"/>
      <c r="AH213" s="17">
        <f t="shared" si="1593"/>
        <v>0</v>
      </c>
      <c r="AI213" s="17">
        <f t="shared" si="1594"/>
        <v>0</v>
      </c>
      <c r="AJ213" s="17">
        <f t="shared" si="1595"/>
        <v>0</v>
      </c>
      <c r="AK213" s="17">
        <f t="shared" si="1596"/>
        <v>0</v>
      </c>
      <c r="AL213" s="17">
        <f t="shared" si="1597"/>
        <v>0</v>
      </c>
      <c r="AM213" s="17">
        <f t="shared" si="1598"/>
        <v>0</v>
      </c>
      <c r="AN213" s="17">
        <f t="shared" si="1599"/>
        <v>0</v>
      </c>
      <c r="AO213" s="17">
        <f t="shared" si="1600"/>
        <v>0</v>
      </c>
      <c r="AP213" s="18">
        <f t="shared" si="1601"/>
        <v>0</v>
      </c>
      <c r="AQ213" s="18">
        <f t="shared" si="1602"/>
        <v>0</v>
      </c>
      <c r="AR213" s="18">
        <f t="shared" si="1603"/>
        <v>0</v>
      </c>
      <c r="AS213" s="18">
        <f t="shared" si="1604"/>
        <v>0</v>
      </c>
      <c r="AT213" s="18">
        <f t="shared" si="1605"/>
        <v>0</v>
      </c>
      <c r="AU213" s="18">
        <f t="shared" si="1606"/>
        <v>0</v>
      </c>
      <c r="AV213" s="18">
        <f t="shared" si="1607"/>
        <v>0</v>
      </c>
      <c r="AW213" s="18">
        <f t="shared" si="1608"/>
        <v>0</v>
      </c>
      <c r="AX213" s="4"/>
    </row>
    <row r="214" spans="1:50" outlineLevel="1">
      <c r="A214" s="8" t="str">
        <f>IF(C214=Форма!$B$7*1,"1 месяц",IF(C214&gt;Форма!$B$7,(LEFT(A213,SEARCH(" ",A213,1)-1)+1)&amp;" месяц",""))</f>
        <v>53 месяц</v>
      </c>
      <c r="B214" s="32" t="str">
        <f>IF(SUM($E$6:$L214)=0,"-",IF(SUM($E214:$L214)&gt;0,IF(AND($C214&gt;=$B$1,$C214&lt;=$B$2)*1=1,$A$1,"факт"),"прогноз"))</f>
        <v>-</v>
      </c>
      <c r="C214" s="33">
        <v>47604</v>
      </c>
      <c r="D214" s="34">
        <f>VLOOKUP($C214,'F1'!$A:$B,2,0)</f>
        <v>18</v>
      </c>
      <c r="E214" s="60"/>
      <c r="F214" s="60"/>
      <c r="G214" s="59"/>
      <c r="H214" s="59"/>
      <c r="I214" s="60"/>
      <c r="J214" s="60"/>
      <c r="K214" s="59"/>
      <c r="L214" s="59"/>
      <c r="M214" s="187">
        <f t="shared" ref="M214:M269" si="1609">E214/$D214</f>
        <v>0</v>
      </c>
      <c r="N214" s="15">
        <f t="shared" ref="N214:N269" si="1610">F214/$D214</f>
        <v>0</v>
      </c>
      <c r="O214" s="15">
        <f t="shared" ref="O214:O269" si="1611">G214/$D214</f>
        <v>0</v>
      </c>
      <c r="P214" s="15">
        <f t="shared" ref="P214:P269" si="1612">H214/$D214</f>
        <v>0</v>
      </c>
      <c r="Q214" s="187">
        <f t="shared" ref="Q214:Q269" si="1613">I214/$D214</f>
        <v>0</v>
      </c>
      <c r="R214" s="15">
        <f t="shared" ref="R214:R269" si="1614">J214/$D214</f>
        <v>0</v>
      </c>
      <c r="S214" s="15">
        <f t="shared" ref="S214:S269" si="1615">K214/$D214</f>
        <v>0</v>
      </c>
      <c r="T214" s="15">
        <f t="shared" ref="T214:T269" si="1616">L214/$D214</f>
        <v>0</v>
      </c>
      <c r="U214" s="9">
        <f t="shared" ref="U214:U269" si="1617">IFERROR(N214/M214,)</f>
        <v>0</v>
      </c>
      <c r="V214" s="9">
        <f t="shared" ref="V214:V269" si="1618">IFERROR(O214/M214,)</f>
        <v>0</v>
      </c>
      <c r="W214" s="28">
        <f t="shared" ref="W214:W269" si="1619">IFERROR(P214/M214,)</f>
        <v>0</v>
      </c>
      <c r="X214" s="9">
        <f t="shared" ref="X214:X269" si="1620">IFERROR(R214/Q214,)</f>
        <v>0</v>
      </c>
      <c r="Y214" s="9">
        <f t="shared" ref="Y214:Y269" si="1621">IFERROR(S214/Q214,)</f>
        <v>0</v>
      </c>
      <c r="Z214" s="28">
        <f t="shared" ref="Z214:Z269" si="1622">IFERROR(T214/Q214,)</f>
        <v>0</v>
      </c>
      <c r="AA214" s="8"/>
      <c r="AB214" s="154">
        <f>IF(OR($M214="",$M214=0),0,IF(AB$2&lt;10,VLOOKUP(TEXT($C214,"МММ"),'Расчет нагрузки'!$L$2:$Q$13,AB$2,0),$D214*AB$2))</f>
        <v>0</v>
      </c>
      <c r="AC214" s="154">
        <f>IF(OR($Q214="",$Q214=0),0,IF(AC$2&lt;10,VLOOKUP(TEXT($C214,"МММ"),'Расчет нагрузки'!$L$2:$Q$13,AC$2,0),$D214*AC$2))</f>
        <v>0</v>
      </c>
      <c r="AD214" s="8"/>
      <c r="AE214" s="69">
        <v>1</v>
      </c>
      <c r="AF214" s="69">
        <v>1</v>
      </c>
      <c r="AG214" s="8"/>
      <c r="AH214" s="17">
        <f t="shared" si="1593"/>
        <v>0</v>
      </c>
      <c r="AI214" s="17">
        <f t="shared" si="1594"/>
        <v>0</v>
      </c>
      <c r="AJ214" s="17">
        <f t="shared" si="1595"/>
        <v>0</v>
      </c>
      <c r="AK214" s="17">
        <f t="shared" si="1596"/>
        <v>0</v>
      </c>
      <c r="AL214" s="17">
        <f t="shared" si="1597"/>
        <v>0</v>
      </c>
      <c r="AM214" s="17">
        <f t="shared" si="1598"/>
        <v>0</v>
      </c>
      <c r="AN214" s="17">
        <f t="shared" si="1599"/>
        <v>0</v>
      </c>
      <c r="AO214" s="17">
        <f t="shared" si="1600"/>
        <v>0</v>
      </c>
      <c r="AP214" s="18">
        <f t="shared" si="1601"/>
        <v>0</v>
      </c>
      <c r="AQ214" s="18">
        <f t="shared" si="1602"/>
        <v>0</v>
      </c>
      <c r="AR214" s="18">
        <f t="shared" si="1603"/>
        <v>0</v>
      </c>
      <c r="AS214" s="18">
        <f t="shared" si="1604"/>
        <v>0</v>
      </c>
      <c r="AT214" s="18">
        <f t="shared" si="1605"/>
        <v>0</v>
      </c>
      <c r="AU214" s="18">
        <f t="shared" si="1606"/>
        <v>0</v>
      </c>
      <c r="AV214" s="18">
        <f t="shared" si="1607"/>
        <v>0</v>
      </c>
      <c r="AW214" s="18">
        <f t="shared" si="1608"/>
        <v>0</v>
      </c>
      <c r="AX214" s="4"/>
    </row>
    <row r="215" spans="1:50" outlineLevel="1">
      <c r="A215" s="8" t="str">
        <f>IF(C215=Форма!$B$7*1,"1 месяц",IF(C215&gt;Форма!$B$7,(LEFT(A214,SEARCH(" ",A214,1)-1)+1)&amp;" месяц",""))</f>
        <v>54 месяц</v>
      </c>
      <c r="B215" s="32" t="str">
        <f>IF(SUM($E$6:$L215)=0,"-",IF(SUM($E215:$L215)&gt;0,IF(AND($C215&gt;=$B$1,$C215&lt;=$B$2)*1=1,$A$1,"факт"),"прогноз"))</f>
        <v>-</v>
      </c>
      <c r="C215" s="33">
        <v>47635</v>
      </c>
      <c r="D215" s="34">
        <f>VLOOKUP($C215,'F1'!$A:$B,2,0)</f>
        <v>19</v>
      </c>
      <c r="E215" s="60"/>
      <c r="F215" s="60"/>
      <c r="G215" s="59"/>
      <c r="H215" s="59"/>
      <c r="I215" s="60"/>
      <c r="J215" s="60"/>
      <c r="K215" s="59"/>
      <c r="L215" s="59"/>
      <c r="M215" s="187">
        <f t="shared" si="1609"/>
        <v>0</v>
      </c>
      <c r="N215" s="15">
        <f t="shared" si="1610"/>
        <v>0</v>
      </c>
      <c r="O215" s="15">
        <f t="shared" si="1611"/>
        <v>0</v>
      </c>
      <c r="P215" s="15">
        <f t="shared" si="1612"/>
        <v>0</v>
      </c>
      <c r="Q215" s="187">
        <f t="shared" si="1613"/>
        <v>0</v>
      </c>
      <c r="R215" s="15">
        <f t="shared" si="1614"/>
        <v>0</v>
      </c>
      <c r="S215" s="15">
        <f t="shared" si="1615"/>
        <v>0</v>
      </c>
      <c r="T215" s="15">
        <f t="shared" si="1616"/>
        <v>0</v>
      </c>
      <c r="U215" s="9">
        <f t="shared" si="1617"/>
        <v>0</v>
      </c>
      <c r="V215" s="9">
        <f t="shared" si="1618"/>
        <v>0</v>
      </c>
      <c r="W215" s="28">
        <f t="shared" si="1619"/>
        <v>0</v>
      </c>
      <c r="X215" s="9">
        <f t="shared" si="1620"/>
        <v>0</v>
      </c>
      <c r="Y215" s="9">
        <f t="shared" si="1621"/>
        <v>0</v>
      </c>
      <c r="Z215" s="28">
        <f t="shared" si="1622"/>
        <v>0</v>
      </c>
      <c r="AA215" s="8"/>
      <c r="AB215" s="154">
        <f>IF(OR($M215="",$M215=0),0,IF(AB$2&lt;10,VLOOKUP(TEXT($C215,"МММ"),'Расчет нагрузки'!$L$2:$Q$13,AB$2,0),$D215*AB$2))</f>
        <v>0</v>
      </c>
      <c r="AC215" s="154">
        <f>IF(OR($Q215="",$Q215=0),0,IF(AC$2&lt;10,VLOOKUP(TEXT($C215,"МММ"),'Расчет нагрузки'!$L$2:$Q$13,AC$2,0),$D215*AC$2))</f>
        <v>0</v>
      </c>
      <c r="AD215" s="8"/>
      <c r="AE215" s="69">
        <v>1</v>
      </c>
      <c r="AF215" s="69">
        <v>1</v>
      </c>
      <c r="AG215" s="8"/>
      <c r="AH215" s="17">
        <f t="shared" si="1593"/>
        <v>0</v>
      </c>
      <c r="AI215" s="17">
        <f t="shared" si="1594"/>
        <v>0</v>
      </c>
      <c r="AJ215" s="17">
        <f t="shared" si="1595"/>
        <v>0</v>
      </c>
      <c r="AK215" s="17">
        <f t="shared" si="1596"/>
        <v>0</v>
      </c>
      <c r="AL215" s="17">
        <f t="shared" si="1597"/>
        <v>0</v>
      </c>
      <c r="AM215" s="17">
        <f t="shared" si="1598"/>
        <v>0</v>
      </c>
      <c r="AN215" s="17">
        <f t="shared" si="1599"/>
        <v>0</v>
      </c>
      <c r="AO215" s="17">
        <f t="shared" si="1600"/>
        <v>0</v>
      </c>
      <c r="AP215" s="18">
        <f t="shared" si="1601"/>
        <v>0</v>
      </c>
      <c r="AQ215" s="18">
        <f t="shared" si="1602"/>
        <v>0</v>
      </c>
      <c r="AR215" s="18">
        <f t="shared" si="1603"/>
        <v>0</v>
      </c>
      <c r="AS215" s="18">
        <f t="shared" si="1604"/>
        <v>0</v>
      </c>
      <c r="AT215" s="18">
        <f t="shared" si="1605"/>
        <v>0</v>
      </c>
      <c r="AU215" s="18">
        <f t="shared" si="1606"/>
        <v>0</v>
      </c>
      <c r="AV215" s="18">
        <f t="shared" si="1607"/>
        <v>0</v>
      </c>
      <c r="AW215" s="18">
        <f t="shared" si="1608"/>
        <v>0</v>
      </c>
      <c r="AX215" s="4"/>
    </row>
    <row r="216" spans="1:50" outlineLevel="1">
      <c r="A216" s="8" t="str">
        <f>IF(C216=Форма!$B$7*1,"1 месяц",IF(C216&gt;Форма!$B$7,(LEFT(A215,SEARCH(" ",A215,1)-1)+1)&amp;" месяц",""))</f>
        <v>55 месяц</v>
      </c>
      <c r="B216" s="32" t="str">
        <f>IF(SUM($E$6:$L216)=0,"-",IF(SUM($E216:$L216)&gt;0,IF(AND($C216&gt;=$B$1,$C216&lt;=$B$2)*1=1,$A$1,"факт"),"прогноз"))</f>
        <v>-</v>
      </c>
      <c r="C216" s="33">
        <v>47665</v>
      </c>
      <c r="D216" s="34">
        <f>VLOOKUP($C216,'F1'!$A:$B,2,0)</f>
        <v>23</v>
      </c>
      <c r="E216" s="60"/>
      <c r="F216" s="60"/>
      <c r="G216" s="59"/>
      <c r="H216" s="59"/>
      <c r="I216" s="60"/>
      <c r="J216" s="60"/>
      <c r="K216" s="59"/>
      <c r="L216" s="59"/>
      <c r="M216" s="187">
        <f t="shared" si="1609"/>
        <v>0</v>
      </c>
      <c r="N216" s="15">
        <f t="shared" si="1610"/>
        <v>0</v>
      </c>
      <c r="O216" s="15">
        <f t="shared" si="1611"/>
        <v>0</v>
      </c>
      <c r="P216" s="15">
        <f t="shared" si="1612"/>
        <v>0</v>
      </c>
      <c r="Q216" s="187">
        <f t="shared" si="1613"/>
        <v>0</v>
      </c>
      <c r="R216" s="15">
        <f t="shared" si="1614"/>
        <v>0</v>
      </c>
      <c r="S216" s="15">
        <f t="shared" si="1615"/>
        <v>0</v>
      </c>
      <c r="T216" s="15">
        <f t="shared" si="1616"/>
        <v>0</v>
      </c>
      <c r="U216" s="9">
        <f t="shared" si="1617"/>
        <v>0</v>
      </c>
      <c r="V216" s="9">
        <f t="shared" si="1618"/>
        <v>0</v>
      </c>
      <c r="W216" s="28">
        <f t="shared" si="1619"/>
        <v>0</v>
      </c>
      <c r="X216" s="9">
        <f t="shared" si="1620"/>
        <v>0</v>
      </c>
      <c r="Y216" s="9">
        <f t="shared" si="1621"/>
        <v>0</v>
      </c>
      <c r="Z216" s="28">
        <f t="shared" si="1622"/>
        <v>0</v>
      </c>
      <c r="AA216" s="8"/>
      <c r="AB216" s="154">
        <f>IF(OR($M216="",$M216=0),0,IF(AB$2&lt;10,VLOOKUP(TEXT($C216,"МММ"),'Расчет нагрузки'!$L$2:$Q$13,AB$2,0),$D216*AB$2))</f>
        <v>0</v>
      </c>
      <c r="AC216" s="154">
        <f>IF(OR($Q216="",$Q216=0),0,IF(AC$2&lt;10,VLOOKUP(TEXT($C216,"МММ"),'Расчет нагрузки'!$L$2:$Q$13,AC$2,0),$D216*AC$2))</f>
        <v>0</v>
      </c>
      <c r="AD216" s="8"/>
      <c r="AE216" s="69">
        <v>1</v>
      </c>
      <c r="AF216" s="69">
        <v>1</v>
      </c>
      <c r="AG216" s="8"/>
      <c r="AH216" s="17">
        <f t="shared" si="1593"/>
        <v>0</v>
      </c>
      <c r="AI216" s="17">
        <f t="shared" si="1594"/>
        <v>0</v>
      </c>
      <c r="AJ216" s="17">
        <f t="shared" si="1595"/>
        <v>0</v>
      </c>
      <c r="AK216" s="17">
        <f t="shared" si="1596"/>
        <v>0</v>
      </c>
      <c r="AL216" s="17">
        <f t="shared" si="1597"/>
        <v>0</v>
      </c>
      <c r="AM216" s="17">
        <f t="shared" si="1598"/>
        <v>0</v>
      </c>
      <c r="AN216" s="17">
        <f t="shared" si="1599"/>
        <v>0</v>
      </c>
      <c r="AO216" s="17">
        <f t="shared" si="1600"/>
        <v>0</v>
      </c>
      <c r="AP216" s="18">
        <f t="shared" si="1601"/>
        <v>0</v>
      </c>
      <c r="AQ216" s="18">
        <f t="shared" si="1602"/>
        <v>0</v>
      </c>
      <c r="AR216" s="18">
        <f t="shared" si="1603"/>
        <v>0</v>
      </c>
      <c r="AS216" s="18">
        <f t="shared" si="1604"/>
        <v>0</v>
      </c>
      <c r="AT216" s="18">
        <f t="shared" si="1605"/>
        <v>0</v>
      </c>
      <c r="AU216" s="18">
        <f t="shared" si="1606"/>
        <v>0</v>
      </c>
      <c r="AV216" s="18">
        <f t="shared" si="1607"/>
        <v>0</v>
      </c>
      <c r="AW216" s="18">
        <f t="shared" si="1608"/>
        <v>0</v>
      </c>
      <c r="AX216" s="4"/>
    </row>
    <row r="217" spans="1:50" outlineLevel="1">
      <c r="A217" s="8" t="str">
        <f>IF(C217=Форма!$B$7*1,"1 месяц",IF(C217&gt;Форма!$B$7,(LEFT(A216,SEARCH(" ",A216,1)-1)+1)&amp;" месяц",""))</f>
        <v>56 месяц</v>
      </c>
      <c r="B217" s="32" t="str">
        <f>IF(SUM($E$6:$L217)=0,"-",IF(SUM($E217:$L217)&gt;0,IF(AND($C217&gt;=$B$1,$C217&lt;=$B$2)*1=1,$A$1,"факт"),"прогноз"))</f>
        <v>-</v>
      </c>
      <c r="C217" s="33">
        <v>47696</v>
      </c>
      <c r="D217" s="34">
        <f>VLOOKUP($C217,'F1'!$A:$B,2,0)</f>
        <v>22</v>
      </c>
      <c r="E217" s="60"/>
      <c r="F217" s="60"/>
      <c r="G217" s="59"/>
      <c r="H217" s="59"/>
      <c r="I217" s="60"/>
      <c r="J217" s="60"/>
      <c r="K217" s="59"/>
      <c r="L217" s="59"/>
      <c r="M217" s="187">
        <f t="shared" si="1609"/>
        <v>0</v>
      </c>
      <c r="N217" s="15">
        <f t="shared" si="1610"/>
        <v>0</v>
      </c>
      <c r="O217" s="15">
        <f t="shared" si="1611"/>
        <v>0</v>
      </c>
      <c r="P217" s="15">
        <f t="shared" si="1612"/>
        <v>0</v>
      </c>
      <c r="Q217" s="187">
        <f t="shared" si="1613"/>
        <v>0</v>
      </c>
      <c r="R217" s="15">
        <f t="shared" si="1614"/>
        <v>0</v>
      </c>
      <c r="S217" s="15">
        <f t="shared" si="1615"/>
        <v>0</v>
      </c>
      <c r="T217" s="15">
        <f t="shared" si="1616"/>
        <v>0</v>
      </c>
      <c r="U217" s="9">
        <f t="shared" si="1617"/>
        <v>0</v>
      </c>
      <c r="V217" s="9">
        <f t="shared" si="1618"/>
        <v>0</v>
      </c>
      <c r="W217" s="28">
        <f t="shared" si="1619"/>
        <v>0</v>
      </c>
      <c r="X217" s="9">
        <f t="shared" si="1620"/>
        <v>0</v>
      </c>
      <c r="Y217" s="9">
        <f t="shared" si="1621"/>
        <v>0</v>
      </c>
      <c r="Z217" s="28">
        <f t="shared" si="1622"/>
        <v>0</v>
      </c>
      <c r="AA217" s="8"/>
      <c r="AB217" s="154">
        <f>IF(OR($M217="",$M217=0),0,IF(AB$2&lt;10,VLOOKUP(TEXT($C217,"МММ"),'Расчет нагрузки'!$L$2:$Q$13,AB$2,0),$D217*AB$2))</f>
        <v>0</v>
      </c>
      <c r="AC217" s="154">
        <f>IF(OR($Q217="",$Q217=0),0,IF(AC$2&lt;10,VLOOKUP(TEXT($C217,"МММ"),'Расчет нагрузки'!$L$2:$Q$13,AC$2,0),$D217*AC$2))</f>
        <v>0</v>
      </c>
      <c r="AD217" s="8"/>
      <c r="AE217" s="69">
        <v>1</v>
      </c>
      <c r="AF217" s="69">
        <v>1</v>
      </c>
      <c r="AG217" s="8"/>
      <c r="AH217" s="17">
        <f t="shared" si="1593"/>
        <v>0</v>
      </c>
      <c r="AI217" s="17">
        <f t="shared" si="1594"/>
        <v>0</v>
      </c>
      <c r="AJ217" s="17">
        <f t="shared" si="1595"/>
        <v>0</v>
      </c>
      <c r="AK217" s="17">
        <f t="shared" si="1596"/>
        <v>0</v>
      </c>
      <c r="AL217" s="17">
        <f t="shared" si="1597"/>
        <v>0</v>
      </c>
      <c r="AM217" s="17">
        <f t="shared" si="1598"/>
        <v>0</v>
      </c>
      <c r="AN217" s="17">
        <f t="shared" si="1599"/>
        <v>0</v>
      </c>
      <c r="AO217" s="17">
        <f t="shared" si="1600"/>
        <v>0</v>
      </c>
      <c r="AP217" s="18">
        <f t="shared" si="1601"/>
        <v>0</v>
      </c>
      <c r="AQ217" s="18">
        <f t="shared" si="1602"/>
        <v>0</v>
      </c>
      <c r="AR217" s="18">
        <f t="shared" si="1603"/>
        <v>0</v>
      </c>
      <c r="AS217" s="18">
        <f t="shared" si="1604"/>
        <v>0</v>
      </c>
      <c r="AT217" s="18">
        <f t="shared" si="1605"/>
        <v>0</v>
      </c>
      <c r="AU217" s="18">
        <f t="shared" si="1606"/>
        <v>0</v>
      </c>
      <c r="AV217" s="18">
        <f t="shared" si="1607"/>
        <v>0</v>
      </c>
      <c r="AW217" s="18">
        <f t="shared" si="1608"/>
        <v>0</v>
      </c>
      <c r="AX217" s="4"/>
    </row>
    <row r="218" spans="1:50" outlineLevel="1">
      <c r="A218" s="8" t="str">
        <f>IF(C218=Форма!$B$7*1,"1 месяц",IF(C218&gt;Форма!$B$7,(LEFT(A217,SEARCH(" ",A217,1)-1)+1)&amp;" месяц",""))</f>
        <v>57 месяц</v>
      </c>
      <c r="B218" s="32" t="str">
        <f>IF(SUM($E$6:$L218)=0,"-",IF(SUM($E218:$L218)&gt;0,IF(AND($C218&gt;=$B$1,$C218&lt;=$B$2)*1=1,$A$1,"факт"),"прогноз"))</f>
        <v>-</v>
      </c>
      <c r="C218" s="33">
        <v>47727</v>
      </c>
      <c r="D218" s="34">
        <f>VLOOKUP($C218,'F1'!$A:$B,2,0)</f>
        <v>21</v>
      </c>
      <c r="E218" s="60"/>
      <c r="F218" s="60"/>
      <c r="G218" s="59"/>
      <c r="H218" s="59"/>
      <c r="I218" s="60"/>
      <c r="J218" s="60"/>
      <c r="K218" s="59"/>
      <c r="L218" s="59"/>
      <c r="M218" s="187">
        <f t="shared" si="1609"/>
        <v>0</v>
      </c>
      <c r="N218" s="15">
        <f t="shared" si="1610"/>
        <v>0</v>
      </c>
      <c r="O218" s="15">
        <f t="shared" si="1611"/>
        <v>0</v>
      </c>
      <c r="P218" s="15">
        <f t="shared" si="1612"/>
        <v>0</v>
      </c>
      <c r="Q218" s="187">
        <f t="shared" si="1613"/>
        <v>0</v>
      </c>
      <c r="R218" s="15">
        <f t="shared" si="1614"/>
        <v>0</v>
      </c>
      <c r="S218" s="15">
        <f t="shared" si="1615"/>
        <v>0</v>
      </c>
      <c r="T218" s="15">
        <f t="shared" si="1616"/>
        <v>0</v>
      </c>
      <c r="U218" s="9">
        <f t="shared" si="1617"/>
        <v>0</v>
      </c>
      <c r="V218" s="9">
        <f t="shared" si="1618"/>
        <v>0</v>
      </c>
      <c r="W218" s="28">
        <f t="shared" si="1619"/>
        <v>0</v>
      </c>
      <c r="X218" s="9">
        <f t="shared" si="1620"/>
        <v>0</v>
      </c>
      <c r="Y218" s="9">
        <f t="shared" si="1621"/>
        <v>0</v>
      </c>
      <c r="Z218" s="28">
        <f t="shared" si="1622"/>
        <v>0</v>
      </c>
      <c r="AA218" s="8"/>
      <c r="AB218" s="154">
        <f>IF(OR($M218="",$M218=0),0,IF(AB$2&lt;10,VLOOKUP(TEXT($C218,"МММ"),'Расчет нагрузки'!$L$2:$Q$13,AB$2,0),$D218*AB$2))</f>
        <v>0</v>
      </c>
      <c r="AC218" s="154">
        <f>IF(OR($Q218="",$Q218=0),0,IF(AC$2&lt;10,VLOOKUP(TEXT($C218,"МММ"),'Расчет нагрузки'!$L$2:$Q$13,AC$2,0),$D218*AC$2))</f>
        <v>0</v>
      </c>
      <c r="AD218" s="8"/>
      <c r="AE218" s="69">
        <v>1</v>
      </c>
      <c r="AF218" s="69">
        <v>1</v>
      </c>
      <c r="AG218" s="8"/>
      <c r="AH218" s="17">
        <f t="shared" si="1593"/>
        <v>0</v>
      </c>
      <c r="AI218" s="17">
        <f t="shared" si="1594"/>
        <v>0</v>
      </c>
      <c r="AJ218" s="17">
        <f t="shared" si="1595"/>
        <v>0</v>
      </c>
      <c r="AK218" s="17">
        <f t="shared" si="1596"/>
        <v>0</v>
      </c>
      <c r="AL218" s="17">
        <f t="shared" si="1597"/>
        <v>0</v>
      </c>
      <c r="AM218" s="17">
        <f t="shared" si="1598"/>
        <v>0</v>
      </c>
      <c r="AN218" s="17">
        <f t="shared" si="1599"/>
        <v>0</v>
      </c>
      <c r="AO218" s="17">
        <f t="shared" si="1600"/>
        <v>0</v>
      </c>
      <c r="AP218" s="18">
        <f t="shared" si="1601"/>
        <v>0</v>
      </c>
      <c r="AQ218" s="18">
        <f t="shared" si="1602"/>
        <v>0</v>
      </c>
      <c r="AR218" s="18">
        <f t="shared" si="1603"/>
        <v>0</v>
      </c>
      <c r="AS218" s="18">
        <f t="shared" si="1604"/>
        <v>0</v>
      </c>
      <c r="AT218" s="18">
        <f t="shared" si="1605"/>
        <v>0</v>
      </c>
      <c r="AU218" s="18">
        <f t="shared" si="1606"/>
        <v>0</v>
      </c>
      <c r="AV218" s="18">
        <f t="shared" si="1607"/>
        <v>0</v>
      </c>
      <c r="AW218" s="18">
        <f t="shared" si="1608"/>
        <v>0</v>
      </c>
      <c r="AX218" s="4"/>
    </row>
    <row r="219" spans="1:50" outlineLevel="1">
      <c r="A219" s="8" t="str">
        <f>IF(C219=Форма!$B$7*1,"1 месяц",IF(C219&gt;Форма!$B$7,(LEFT(A218,SEARCH(" ",A218,1)-1)+1)&amp;" месяц",""))</f>
        <v>58 месяц</v>
      </c>
      <c r="B219" s="32" t="str">
        <f>IF(SUM($E$6:$L219)=0,"-",IF(SUM($E219:$L219)&gt;0,IF(AND($C219&gt;=$B$1,$C219&lt;=$B$2)*1=1,$A$1,"факт"),"прогноз"))</f>
        <v>-</v>
      </c>
      <c r="C219" s="33">
        <v>47757</v>
      </c>
      <c r="D219" s="34">
        <f>VLOOKUP($C219,'F1'!$A:$B,2,0)</f>
        <v>23</v>
      </c>
      <c r="E219" s="60"/>
      <c r="F219" s="60"/>
      <c r="G219" s="59"/>
      <c r="H219" s="59"/>
      <c r="I219" s="60"/>
      <c r="J219" s="60"/>
      <c r="K219" s="59"/>
      <c r="L219" s="59"/>
      <c r="M219" s="187">
        <f t="shared" si="1609"/>
        <v>0</v>
      </c>
      <c r="N219" s="15">
        <f t="shared" si="1610"/>
        <v>0</v>
      </c>
      <c r="O219" s="15">
        <f t="shared" si="1611"/>
        <v>0</v>
      </c>
      <c r="P219" s="15">
        <f t="shared" si="1612"/>
        <v>0</v>
      </c>
      <c r="Q219" s="187">
        <f t="shared" si="1613"/>
        <v>0</v>
      </c>
      <c r="R219" s="15">
        <f t="shared" si="1614"/>
        <v>0</v>
      </c>
      <c r="S219" s="15">
        <f t="shared" si="1615"/>
        <v>0</v>
      </c>
      <c r="T219" s="15">
        <f t="shared" si="1616"/>
        <v>0</v>
      </c>
      <c r="U219" s="9">
        <f t="shared" si="1617"/>
        <v>0</v>
      </c>
      <c r="V219" s="9">
        <f t="shared" si="1618"/>
        <v>0</v>
      </c>
      <c r="W219" s="28">
        <f t="shared" si="1619"/>
        <v>0</v>
      </c>
      <c r="X219" s="9">
        <f t="shared" si="1620"/>
        <v>0</v>
      </c>
      <c r="Y219" s="9">
        <f t="shared" si="1621"/>
        <v>0</v>
      </c>
      <c r="Z219" s="28">
        <f t="shared" si="1622"/>
        <v>0</v>
      </c>
      <c r="AA219" s="8"/>
      <c r="AB219" s="154">
        <f>IF(OR($M219="",$M219=0),0,IF(AB$2&lt;10,VLOOKUP(TEXT($C219,"МММ"),'Расчет нагрузки'!$L$2:$Q$13,AB$2,0),$D219*AB$2))</f>
        <v>0</v>
      </c>
      <c r="AC219" s="154">
        <f>IF(OR($Q219="",$Q219=0),0,IF(AC$2&lt;10,VLOOKUP(TEXT($C219,"МММ"),'Расчет нагрузки'!$L$2:$Q$13,AC$2,0),$D219*AC$2))</f>
        <v>0</v>
      </c>
      <c r="AD219" s="8"/>
      <c r="AE219" s="69">
        <v>1</v>
      </c>
      <c r="AF219" s="69">
        <v>1</v>
      </c>
      <c r="AG219" s="8"/>
      <c r="AH219" s="17">
        <f t="shared" si="1593"/>
        <v>0</v>
      </c>
      <c r="AI219" s="17">
        <f t="shared" si="1594"/>
        <v>0</v>
      </c>
      <c r="AJ219" s="17">
        <f t="shared" si="1595"/>
        <v>0</v>
      </c>
      <c r="AK219" s="17">
        <f t="shared" si="1596"/>
        <v>0</v>
      </c>
      <c r="AL219" s="17">
        <f t="shared" si="1597"/>
        <v>0</v>
      </c>
      <c r="AM219" s="17">
        <f t="shared" si="1598"/>
        <v>0</v>
      </c>
      <c r="AN219" s="17">
        <f t="shared" si="1599"/>
        <v>0</v>
      </c>
      <c r="AO219" s="17">
        <f t="shared" si="1600"/>
        <v>0</v>
      </c>
      <c r="AP219" s="18">
        <f t="shared" si="1601"/>
        <v>0</v>
      </c>
      <c r="AQ219" s="18">
        <f t="shared" si="1602"/>
        <v>0</v>
      </c>
      <c r="AR219" s="18">
        <f t="shared" si="1603"/>
        <v>0</v>
      </c>
      <c r="AS219" s="18">
        <f t="shared" si="1604"/>
        <v>0</v>
      </c>
      <c r="AT219" s="18">
        <f t="shared" si="1605"/>
        <v>0</v>
      </c>
      <c r="AU219" s="18">
        <f t="shared" si="1606"/>
        <v>0</v>
      </c>
      <c r="AV219" s="18">
        <f t="shared" si="1607"/>
        <v>0</v>
      </c>
      <c r="AW219" s="18">
        <f t="shared" si="1608"/>
        <v>0</v>
      </c>
      <c r="AX219" s="4"/>
    </row>
    <row r="220" spans="1:50" outlineLevel="1">
      <c r="A220" s="8" t="str">
        <f>IF(C220=Форма!$B$7*1,"1 месяц",IF(C220&gt;Форма!$B$7,(LEFT(A219,SEARCH(" ",A219,1)-1)+1)&amp;" месяц",""))</f>
        <v>59 месяц</v>
      </c>
      <c r="B220" s="32" t="str">
        <f>IF(SUM($E$6:$L220)=0,"-",IF(SUM($E220:$L220)&gt;0,IF(AND($C220&gt;=$B$1,$C220&lt;=$B$2)*1=1,$A$1,"факт"),"прогноз"))</f>
        <v>-</v>
      </c>
      <c r="C220" s="33">
        <v>47788</v>
      </c>
      <c r="D220" s="34">
        <f>VLOOKUP($C220,'F1'!$A:$B,2,0)</f>
        <v>20</v>
      </c>
      <c r="E220" s="60"/>
      <c r="F220" s="60"/>
      <c r="G220" s="59"/>
      <c r="H220" s="59"/>
      <c r="I220" s="60"/>
      <c r="J220" s="60"/>
      <c r="K220" s="59"/>
      <c r="L220" s="59"/>
      <c r="M220" s="187">
        <f t="shared" si="1609"/>
        <v>0</v>
      </c>
      <c r="N220" s="15">
        <f t="shared" si="1610"/>
        <v>0</v>
      </c>
      <c r="O220" s="15">
        <f t="shared" si="1611"/>
        <v>0</v>
      </c>
      <c r="P220" s="15">
        <f t="shared" si="1612"/>
        <v>0</v>
      </c>
      <c r="Q220" s="187">
        <f t="shared" si="1613"/>
        <v>0</v>
      </c>
      <c r="R220" s="15">
        <f t="shared" si="1614"/>
        <v>0</v>
      </c>
      <c r="S220" s="15">
        <f t="shared" si="1615"/>
        <v>0</v>
      </c>
      <c r="T220" s="15">
        <f t="shared" si="1616"/>
        <v>0</v>
      </c>
      <c r="U220" s="9">
        <f t="shared" si="1617"/>
        <v>0</v>
      </c>
      <c r="V220" s="9">
        <f t="shared" si="1618"/>
        <v>0</v>
      </c>
      <c r="W220" s="28">
        <f t="shared" si="1619"/>
        <v>0</v>
      </c>
      <c r="X220" s="9">
        <f t="shared" si="1620"/>
        <v>0</v>
      </c>
      <c r="Y220" s="9">
        <f t="shared" si="1621"/>
        <v>0</v>
      </c>
      <c r="Z220" s="28">
        <f t="shared" si="1622"/>
        <v>0</v>
      </c>
      <c r="AA220" s="8"/>
      <c r="AB220" s="154">
        <f>IF(OR($M220="",$M220=0),0,IF(AB$2&lt;10,VLOOKUP(TEXT($C220,"МММ"),'Расчет нагрузки'!$L$2:$Q$13,AB$2,0),$D220*AB$2))</f>
        <v>0</v>
      </c>
      <c r="AC220" s="154">
        <f>IF(OR($Q220="",$Q220=0),0,IF(AC$2&lt;10,VLOOKUP(TEXT($C220,"МММ"),'Расчет нагрузки'!$L$2:$Q$13,AC$2,0),$D220*AC$2))</f>
        <v>0</v>
      </c>
      <c r="AD220" s="8"/>
      <c r="AE220" s="69">
        <v>1</v>
      </c>
      <c r="AF220" s="69">
        <v>1</v>
      </c>
      <c r="AG220" s="8"/>
      <c r="AH220" s="17">
        <f t="shared" si="1593"/>
        <v>0</v>
      </c>
      <c r="AI220" s="17">
        <f t="shared" si="1594"/>
        <v>0</v>
      </c>
      <c r="AJ220" s="17">
        <f t="shared" si="1595"/>
        <v>0</v>
      </c>
      <c r="AK220" s="17">
        <f t="shared" si="1596"/>
        <v>0</v>
      </c>
      <c r="AL220" s="17">
        <f t="shared" si="1597"/>
        <v>0</v>
      </c>
      <c r="AM220" s="17">
        <f t="shared" si="1598"/>
        <v>0</v>
      </c>
      <c r="AN220" s="17">
        <f t="shared" si="1599"/>
        <v>0</v>
      </c>
      <c r="AO220" s="17">
        <f t="shared" si="1600"/>
        <v>0</v>
      </c>
      <c r="AP220" s="18">
        <f t="shared" si="1601"/>
        <v>0</v>
      </c>
      <c r="AQ220" s="18">
        <f t="shared" si="1602"/>
        <v>0</v>
      </c>
      <c r="AR220" s="18">
        <f t="shared" si="1603"/>
        <v>0</v>
      </c>
      <c r="AS220" s="18">
        <f t="shared" si="1604"/>
        <v>0</v>
      </c>
      <c r="AT220" s="18">
        <f t="shared" si="1605"/>
        <v>0</v>
      </c>
      <c r="AU220" s="18">
        <f t="shared" si="1606"/>
        <v>0</v>
      </c>
      <c r="AV220" s="18">
        <f t="shared" si="1607"/>
        <v>0</v>
      </c>
      <c r="AW220" s="18">
        <f t="shared" si="1608"/>
        <v>0</v>
      </c>
      <c r="AX220" s="4"/>
    </row>
    <row r="221" spans="1:50" outlineLevel="1">
      <c r="A221" s="8" t="str">
        <f>IF(C221=Форма!$B$7*1,"1 месяц",IF(C221&gt;Форма!$B$7,(LEFT(A220,SEARCH(" ",A220,1)-1)+1)&amp;" месяц",""))</f>
        <v>60 месяц</v>
      </c>
      <c r="B221" s="32" t="str">
        <f>IF(SUM($E$6:$L221)=0,"-",IF(SUM($E221:$L221)&gt;0,IF(AND($C221&gt;=$B$1,$C221&lt;=$B$2)*1=1,$A$1,"факт"),"прогноз"))</f>
        <v>-</v>
      </c>
      <c r="C221" s="33">
        <v>47818</v>
      </c>
      <c r="D221" s="34">
        <f>VLOOKUP($C221,'F1'!$A:$B,2,0)</f>
        <v>22</v>
      </c>
      <c r="E221" s="60"/>
      <c r="F221" s="60"/>
      <c r="G221" s="59"/>
      <c r="H221" s="59"/>
      <c r="I221" s="60"/>
      <c r="J221" s="60"/>
      <c r="K221" s="59"/>
      <c r="L221" s="59"/>
      <c r="M221" s="187">
        <f t="shared" si="1609"/>
        <v>0</v>
      </c>
      <c r="N221" s="15">
        <f t="shared" si="1610"/>
        <v>0</v>
      </c>
      <c r="O221" s="15">
        <f t="shared" si="1611"/>
        <v>0</v>
      </c>
      <c r="P221" s="15">
        <f t="shared" si="1612"/>
        <v>0</v>
      </c>
      <c r="Q221" s="187">
        <f t="shared" si="1613"/>
        <v>0</v>
      </c>
      <c r="R221" s="15">
        <f t="shared" si="1614"/>
        <v>0</v>
      </c>
      <c r="S221" s="15">
        <f t="shared" si="1615"/>
        <v>0</v>
      </c>
      <c r="T221" s="15">
        <f t="shared" si="1616"/>
        <v>0</v>
      </c>
      <c r="U221" s="9">
        <f t="shared" si="1617"/>
        <v>0</v>
      </c>
      <c r="V221" s="9">
        <f t="shared" si="1618"/>
        <v>0</v>
      </c>
      <c r="W221" s="28">
        <f t="shared" si="1619"/>
        <v>0</v>
      </c>
      <c r="X221" s="9">
        <f t="shared" si="1620"/>
        <v>0</v>
      </c>
      <c r="Y221" s="9">
        <f t="shared" si="1621"/>
        <v>0</v>
      </c>
      <c r="Z221" s="28">
        <f t="shared" si="1622"/>
        <v>0</v>
      </c>
      <c r="AA221" s="8"/>
      <c r="AB221" s="154">
        <f>IF(OR($M221="",$M221=0),0,IF(AB$2&lt;10,VLOOKUP(TEXT($C221,"МММ"),'Расчет нагрузки'!$L$2:$Q$13,AB$2,0),$D221*AB$2))</f>
        <v>0</v>
      </c>
      <c r="AC221" s="154">
        <f>IF(OR($Q221="",$Q221=0),0,IF(AC$2&lt;10,VLOOKUP(TEXT($C221,"МММ"),'Расчет нагрузки'!$L$2:$Q$13,AC$2,0),$D221*AC$2))</f>
        <v>0</v>
      </c>
      <c r="AD221" s="8"/>
      <c r="AE221" s="69">
        <v>1</v>
      </c>
      <c r="AF221" s="69">
        <v>1</v>
      </c>
      <c r="AG221" s="8"/>
      <c r="AH221" s="17">
        <f t="shared" si="1593"/>
        <v>0</v>
      </c>
      <c r="AI221" s="17">
        <f t="shared" si="1594"/>
        <v>0</v>
      </c>
      <c r="AJ221" s="17">
        <f t="shared" si="1595"/>
        <v>0</v>
      </c>
      <c r="AK221" s="17">
        <f t="shared" si="1596"/>
        <v>0</v>
      </c>
      <c r="AL221" s="17">
        <f t="shared" si="1597"/>
        <v>0</v>
      </c>
      <c r="AM221" s="17">
        <f t="shared" si="1598"/>
        <v>0</v>
      </c>
      <c r="AN221" s="17">
        <f t="shared" si="1599"/>
        <v>0</v>
      </c>
      <c r="AO221" s="17">
        <f t="shared" si="1600"/>
        <v>0</v>
      </c>
      <c r="AP221" s="18">
        <f t="shared" si="1601"/>
        <v>0</v>
      </c>
      <c r="AQ221" s="18">
        <f t="shared" si="1602"/>
        <v>0</v>
      </c>
      <c r="AR221" s="18">
        <f t="shared" si="1603"/>
        <v>0</v>
      </c>
      <c r="AS221" s="18">
        <f t="shared" si="1604"/>
        <v>0</v>
      </c>
      <c r="AT221" s="18">
        <f t="shared" si="1605"/>
        <v>0</v>
      </c>
      <c r="AU221" s="18">
        <f t="shared" si="1606"/>
        <v>0</v>
      </c>
      <c r="AV221" s="18">
        <f t="shared" si="1607"/>
        <v>0</v>
      </c>
      <c r="AW221" s="18">
        <f t="shared" si="1608"/>
        <v>0</v>
      </c>
      <c r="AX221" s="4"/>
    </row>
    <row r="222" spans="1:50" outlineLevel="1">
      <c r="A222" s="8" t="str">
        <f>IF(C222=Форма!$B$7*1,"1 месяц",IF(C222&gt;Форма!$B$7,(LEFT(A221,SEARCH(" ",A221,1)-1)+1)&amp;" месяц",""))</f>
        <v>61 месяц</v>
      </c>
      <c r="B222" s="32" t="str">
        <f>IF(SUM($E$6:$L222)=0,"-",IF(SUM($E222:$L222)&gt;0,IF(AND($C222&gt;=$B$1,$C222&lt;=$B$2)*1=1,$A$1,"факт"),"прогноз"))</f>
        <v>-</v>
      </c>
      <c r="C222" s="33">
        <v>47849</v>
      </c>
      <c r="D222" s="34">
        <f>VLOOKUP($C222,'F1'!$A:$B,2,0)</f>
        <v>17</v>
      </c>
      <c r="E222" s="60"/>
      <c r="F222" s="60"/>
      <c r="G222" s="59"/>
      <c r="H222" s="59"/>
      <c r="I222" s="60"/>
      <c r="J222" s="60"/>
      <c r="K222" s="59"/>
      <c r="L222" s="59"/>
      <c r="M222" s="187">
        <f t="shared" si="1609"/>
        <v>0</v>
      </c>
      <c r="N222" s="15">
        <f t="shared" si="1610"/>
        <v>0</v>
      </c>
      <c r="O222" s="15">
        <f t="shared" si="1611"/>
        <v>0</v>
      </c>
      <c r="P222" s="15">
        <f t="shared" si="1612"/>
        <v>0</v>
      </c>
      <c r="Q222" s="187">
        <f t="shared" si="1613"/>
        <v>0</v>
      </c>
      <c r="R222" s="15">
        <f t="shared" si="1614"/>
        <v>0</v>
      </c>
      <c r="S222" s="15">
        <f t="shared" si="1615"/>
        <v>0</v>
      </c>
      <c r="T222" s="15">
        <f t="shared" si="1616"/>
        <v>0</v>
      </c>
      <c r="U222" s="9">
        <f t="shared" si="1617"/>
        <v>0</v>
      </c>
      <c r="V222" s="9">
        <f t="shared" si="1618"/>
        <v>0</v>
      </c>
      <c r="W222" s="28">
        <f t="shared" si="1619"/>
        <v>0</v>
      </c>
      <c r="X222" s="9">
        <f t="shared" si="1620"/>
        <v>0</v>
      </c>
      <c r="Y222" s="9">
        <f t="shared" si="1621"/>
        <v>0</v>
      </c>
      <c r="Z222" s="28">
        <f t="shared" si="1622"/>
        <v>0</v>
      </c>
      <c r="AA222" s="8"/>
      <c r="AB222" s="154">
        <f>IF(OR($M222="",$M222=0),0,IF(AB$2&lt;10,VLOOKUP(TEXT($C222,"МММ"),'Расчет нагрузки'!$L$2:$Q$13,AB$2,0),$D222*AB$2))</f>
        <v>0</v>
      </c>
      <c r="AC222" s="154">
        <f>IF(OR($Q222="",$Q222=0),0,IF(AC$2&lt;10,VLOOKUP(TEXT($C222,"МММ"),'Расчет нагрузки'!$L$2:$Q$13,AC$2,0),$D222*AC$2))</f>
        <v>0</v>
      </c>
      <c r="AD222" s="8"/>
      <c r="AE222" s="69">
        <v>1</v>
      </c>
      <c r="AF222" s="69">
        <v>1</v>
      </c>
      <c r="AG222" s="8"/>
      <c r="AH222" s="17">
        <f t="shared" si="1593"/>
        <v>0</v>
      </c>
      <c r="AI222" s="17">
        <f t="shared" si="1594"/>
        <v>0</v>
      </c>
      <c r="AJ222" s="17">
        <f t="shared" si="1595"/>
        <v>0</v>
      </c>
      <c r="AK222" s="17">
        <f t="shared" si="1596"/>
        <v>0</v>
      </c>
      <c r="AL222" s="17">
        <f t="shared" si="1597"/>
        <v>0</v>
      </c>
      <c r="AM222" s="17">
        <f t="shared" si="1598"/>
        <v>0</v>
      </c>
      <c r="AN222" s="17">
        <f t="shared" si="1599"/>
        <v>0</v>
      </c>
      <c r="AO222" s="17">
        <f t="shared" si="1600"/>
        <v>0</v>
      </c>
      <c r="AP222" s="18">
        <f t="shared" si="1601"/>
        <v>0</v>
      </c>
      <c r="AQ222" s="18">
        <f t="shared" si="1602"/>
        <v>0</v>
      </c>
      <c r="AR222" s="18">
        <f t="shared" si="1603"/>
        <v>0</v>
      </c>
      <c r="AS222" s="18">
        <f t="shared" si="1604"/>
        <v>0</v>
      </c>
      <c r="AT222" s="18">
        <f t="shared" si="1605"/>
        <v>0</v>
      </c>
      <c r="AU222" s="18">
        <f t="shared" si="1606"/>
        <v>0</v>
      </c>
      <c r="AV222" s="18">
        <f t="shared" si="1607"/>
        <v>0</v>
      </c>
      <c r="AW222" s="18">
        <f t="shared" si="1608"/>
        <v>0</v>
      </c>
      <c r="AX222" s="4"/>
    </row>
    <row r="223" spans="1:50" outlineLevel="1">
      <c r="A223" s="8" t="str">
        <f>IF(C223=Форма!$B$7*1,"1 месяц",IF(C223&gt;Форма!$B$7,(LEFT(A222,SEARCH(" ",A222,1)-1)+1)&amp;" месяц",""))</f>
        <v>62 месяц</v>
      </c>
      <c r="B223" s="32" t="str">
        <f>IF(SUM($E$6:$L223)=0,"-",IF(SUM($E223:$L223)&gt;0,IF(AND($C223&gt;=$B$1,$C223&lt;=$B$2)*1=1,$A$1,"факт"),"прогноз"))</f>
        <v>-</v>
      </c>
      <c r="C223" s="33">
        <v>47880</v>
      </c>
      <c r="D223" s="34">
        <f>VLOOKUP($C223,'F1'!$A:$B,2,0)</f>
        <v>20</v>
      </c>
      <c r="E223" s="60"/>
      <c r="F223" s="60"/>
      <c r="G223" s="59"/>
      <c r="H223" s="59"/>
      <c r="I223" s="60"/>
      <c r="J223" s="60"/>
      <c r="K223" s="59"/>
      <c r="L223" s="59"/>
      <c r="M223" s="187">
        <f t="shared" si="1609"/>
        <v>0</v>
      </c>
      <c r="N223" s="15">
        <f t="shared" si="1610"/>
        <v>0</v>
      </c>
      <c r="O223" s="15">
        <f t="shared" si="1611"/>
        <v>0</v>
      </c>
      <c r="P223" s="15">
        <f t="shared" si="1612"/>
        <v>0</v>
      </c>
      <c r="Q223" s="187">
        <f t="shared" si="1613"/>
        <v>0</v>
      </c>
      <c r="R223" s="15">
        <f t="shared" si="1614"/>
        <v>0</v>
      </c>
      <c r="S223" s="15">
        <f t="shared" si="1615"/>
        <v>0</v>
      </c>
      <c r="T223" s="15">
        <f t="shared" si="1616"/>
        <v>0</v>
      </c>
      <c r="U223" s="9">
        <f t="shared" si="1617"/>
        <v>0</v>
      </c>
      <c r="V223" s="9">
        <f t="shared" si="1618"/>
        <v>0</v>
      </c>
      <c r="W223" s="28">
        <f t="shared" si="1619"/>
        <v>0</v>
      </c>
      <c r="X223" s="9">
        <f t="shared" si="1620"/>
        <v>0</v>
      </c>
      <c r="Y223" s="9">
        <f t="shared" si="1621"/>
        <v>0</v>
      </c>
      <c r="Z223" s="28">
        <f t="shared" si="1622"/>
        <v>0</v>
      </c>
      <c r="AA223" s="8"/>
      <c r="AB223" s="154">
        <f>IF(OR($M223="",$M223=0),0,IF(AB$2&lt;10,VLOOKUP(TEXT($C223,"МММ"),'Расчет нагрузки'!$L$2:$Q$13,AB$2,0),$D223*AB$2))</f>
        <v>0</v>
      </c>
      <c r="AC223" s="154">
        <f>IF(OR($Q223="",$Q223=0),0,IF(AC$2&lt;10,VLOOKUP(TEXT($C223,"МММ"),'Расчет нагрузки'!$L$2:$Q$13,AC$2,0),$D223*AC$2))</f>
        <v>0</v>
      </c>
      <c r="AD223" s="8"/>
      <c r="AE223" s="69">
        <v>1</v>
      </c>
      <c r="AF223" s="69">
        <v>1</v>
      </c>
      <c r="AG223" s="8"/>
      <c r="AH223" s="17">
        <f t="shared" si="1593"/>
        <v>0</v>
      </c>
      <c r="AI223" s="17">
        <f t="shared" si="1594"/>
        <v>0</v>
      </c>
      <c r="AJ223" s="17">
        <f t="shared" si="1595"/>
        <v>0</v>
      </c>
      <c r="AK223" s="17">
        <f t="shared" si="1596"/>
        <v>0</v>
      </c>
      <c r="AL223" s="17">
        <f t="shared" si="1597"/>
        <v>0</v>
      </c>
      <c r="AM223" s="17">
        <f t="shared" si="1598"/>
        <v>0</v>
      </c>
      <c r="AN223" s="17">
        <f t="shared" si="1599"/>
        <v>0</v>
      </c>
      <c r="AO223" s="17">
        <f t="shared" si="1600"/>
        <v>0</v>
      </c>
      <c r="AP223" s="18">
        <f t="shared" si="1601"/>
        <v>0</v>
      </c>
      <c r="AQ223" s="18">
        <f t="shared" si="1602"/>
        <v>0</v>
      </c>
      <c r="AR223" s="18">
        <f t="shared" si="1603"/>
        <v>0</v>
      </c>
      <c r="AS223" s="18">
        <f t="shared" si="1604"/>
        <v>0</v>
      </c>
      <c r="AT223" s="18">
        <f t="shared" si="1605"/>
        <v>0</v>
      </c>
      <c r="AU223" s="18">
        <f t="shared" si="1606"/>
        <v>0</v>
      </c>
      <c r="AV223" s="18">
        <f t="shared" si="1607"/>
        <v>0</v>
      </c>
      <c r="AW223" s="18">
        <f t="shared" si="1608"/>
        <v>0</v>
      </c>
      <c r="AX223" s="4"/>
    </row>
    <row r="224" spans="1:50" outlineLevel="1">
      <c r="A224" s="8" t="str">
        <f>IF(C224=Форма!$B$7*1,"1 месяц",IF(C224&gt;Форма!$B$7,(LEFT(A223,SEARCH(" ",A223,1)-1)+1)&amp;" месяц",""))</f>
        <v>63 месяц</v>
      </c>
      <c r="B224" s="32" t="str">
        <f>IF(SUM($E$6:$L224)=0,"-",IF(SUM($E224:$L224)&gt;0,IF(AND($C224&gt;=$B$1,$C224&lt;=$B$2)*1=1,$A$1,"факт"),"прогноз"))</f>
        <v>-</v>
      </c>
      <c r="C224" s="33">
        <v>47908</v>
      </c>
      <c r="D224" s="34">
        <f>VLOOKUP($C224,'F1'!$A:$B,2,0)</f>
        <v>20</v>
      </c>
      <c r="E224" s="60"/>
      <c r="F224" s="60"/>
      <c r="G224" s="59"/>
      <c r="H224" s="59"/>
      <c r="I224" s="60"/>
      <c r="J224" s="60"/>
      <c r="K224" s="59"/>
      <c r="L224" s="59"/>
      <c r="M224" s="187">
        <f t="shared" si="1609"/>
        <v>0</v>
      </c>
      <c r="N224" s="15">
        <f t="shared" si="1610"/>
        <v>0</v>
      </c>
      <c r="O224" s="15">
        <f t="shared" si="1611"/>
        <v>0</v>
      </c>
      <c r="P224" s="15">
        <f t="shared" si="1612"/>
        <v>0</v>
      </c>
      <c r="Q224" s="187">
        <f t="shared" si="1613"/>
        <v>0</v>
      </c>
      <c r="R224" s="15">
        <f t="shared" si="1614"/>
        <v>0</v>
      </c>
      <c r="S224" s="15">
        <f t="shared" si="1615"/>
        <v>0</v>
      </c>
      <c r="T224" s="15">
        <f t="shared" si="1616"/>
        <v>0</v>
      </c>
      <c r="U224" s="9">
        <f t="shared" si="1617"/>
        <v>0</v>
      </c>
      <c r="V224" s="9">
        <f t="shared" si="1618"/>
        <v>0</v>
      </c>
      <c r="W224" s="28">
        <f t="shared" si="1619"/>
        <v>0</v>
      </c>
      <c r="X224" s="9">
        <f t="shared" si="1620"/>
        <v>0</v>
      </c>
      <c r="Y224" s="9">
        <f t="shared" si="1621"/>
        <v>0</v>
      </c>
      <c r="Z224" s="28">
        <f t="shared" si="1622"/>
        <v>0</v>
      </c>
      <c r="AA224" s="8"/>
      <c r="AB224" s="154">
        <f>IF(OR($M224="",$M224=0),0,IF(AB$2&lt;10,VLOOKUP(TEXT($C224,"МММ"),'Расчет нагрузки'!$L$2:$Q$13,AB$2,0),$D224*AB$2))</f>
        <v>0</v>
      </c>
      <c r="AC224" s="154">
        <f>IF(OR($Q224="",$Q224=0),0,IF(AC$2&lt;10,VLOOKUP(TEXT($C224,"МММ"),'Расчет нагрузки'!$L$2:$Q$13,AC$2,0),$D224*AC$2))</f>
        <v>0</v>
      </c>
      <c r="AD224" s="8"/>
      <c r="AE224" s="69">
        <v>1</v>
      </c>
      <c r="AF224" s="69">
        <v>1</v>
      </c>
      <c r="AG224" s="8"/>
      <c r="AH224" s="17">
        <f t="shared" si="1593"/>
        <v>0</v>
      </c>
      <c r="AI224" s="17">
        <f t="shared" si="1594"/>
        <v>0</v>
      </c>
      <c r="AJ224" s="17">
        <f t="shared" si="1595"/>
        <v>0</v>
      </c>
      <c r="AK224" s="17">
        <f t="shared" si="1596"/>
        <v>0</v>
      </c>
      <c r="AL224" s="17">
        <f t="shared" si="1597"/>
        <v>0</v>
      </c>
      <c r="AM224" s="17">
        <f t="shared" si="1598"/>
        <v>0</v>
      </c>
      <c r="AN224" s="17">
        <f t="shared" si="1599"/>
        <v>0</v>
      </c>
      <c r="AO224" s="17">
        <f t="shared" si="1600"/>
        <v>0</v>
      </c>
      <c r="AP224" s="18">
        <f t="shared" si="1601"/>
        <v>0</v>
      </c>
      <c r="AQ224" s="18">
        <f t="shared" si="1602"/>
        <v>0</v>
      </c>
      <c r="AR224" s="18">
        <f t="shared" si="1603"/>
        <v>0</v>
      </c>
      <c r="AS224" s="18">
        <f t="shared" si="1604"/>
        <v>0</v>
      </c>
      <c r="AT224" s="18">
        <f t="shared" si="1605"/>
        <v>0</v>
      </c>
      <c r="AU224" s="18">
        <f t="shared" si="1606"/>
        <v>0</v>
      </c>
      <c r="AV224" s="18">
        <f t="shared" si="1607"/>
        <v>0</v>
      </c>
      <c r="AW224" s="18">
        <f t="shared" si="1608"/>
        <v>0</v>
      </c>
      <c r="AX224" s="4"/>
    </row>
    <row r="225" spans="1:50" outlineLevel="1">
      <c r="A225" s="8" t="str">
        <f>IF(C225=Форма!$B$7*1,"1 месяц",IF(C225&gt;Форма!$B$7,(LEFT(A224,SEARCH(" ",A224,1)-1)+1)&amp;" месяц",""))</f>
        <v>64 месяц</v>
      </c>
      <c r="B225" s="32" t="str">
        <f>IF(SUM($E$6:$L225)=0,"-",IF(SUM($E225:$L225)&gt;0,IF(AND($C225&gt;=$B$1,$C225&lt;=$B$2)*1=1,$A$1,"факт"),"прогноз"))</f>
        <v>-</v>
      </c>
      <c r="C225" s="33">
        <v>47939</v>
      </c>
      <c r="D225" s="34">
        <f>VLOOKUP($C225,'F1'!$A:$B,2,0)</f>
        <v>22</v>
      </c>
      <c r="E225" s="60"/>
      <c r="F225" s="60"/>
      <c r="G225" s="59"/>
      <c r="H225" s="59"/>
      <c r="I225" s="60"/>
      <c r="J225" s="60"/>
      <c r="K225" s="59"/>
      <c r="L225" s="59"/>
      <c r="M225" s="187">
        <f t="shared" si="1609"/>
        <v>0</v>
      </c>
      <c r="N225" s="15">
        <f t="shared" si="1610"/>
        <v>0</v>
      </c>
      <c r="O225" s="15">
        <f t="shared" si="1611"/>
        <v>0</v>
      </c>
      <c r="P225" s="15">
        <f t="shared" si="1612"/>
        <v>0</v>
      </c>
      <c r="Q225" s="187">
        <f t="shared" si="1613"/>
        <v>0</v>
      </c>
      <c r="R225" s="15">
        <f t="shared" si="1614"/>
        <v>0</v>
      </c>
      <c r="S225" s="15">
        <f t="shared" si="1615"/>
        <v>0</v>
      </c>
      <c r="T225" s="15">
        <f t="shared" si="1616"/>
        <v>0</v>
      </c>
      <c r="U225" s="9">
        <f t="shared" si="1617"/>
        <v>0</v>
      </c>
      <c r="V225" s="9">
        <f t="shared" si="1618"/>
        <v>0</v>
      </c>
      <c r="W225" s="28">
        <f t="shared" si="1619"/>
        <v>0</v>
      </c>
      <c r="X225" s="9">
        <f t="shared" si="1620"/>
        <v>0</v>
      </c>
      <c r="Y225" s="9">
        <f t="shared" si="1621"/>
        <v>0</v>
      </c>
      <c r="Z225" s="28">
        <f t="shared" si="1622"/>
        <v>0</v>
      </c>
      <c r="AA225" s="8"/>
      <c r="AB225" s="154">
        <f>IF(OR($M225="",$M225=0),0,IF(AB$2&lt;10,VLOOKUP(TEXT($C225,"МММ"),'Расчет нагрузки'!$L$2:$Q$13,AB$2,0),$D225*AB$2))</f>
        <v>0</v>
      </c>
      <c r="AC225" s="154">
        <f>IF(OR($Q225="",$Q225=0),0,IF(AC$2&lt;10,VLOOKUP(TEXT($C225,"МММ"),'Расчет нагрузки'!$L$2:$Q$13,AC$2,0),$D225*AC$2))</f>
        <v>0</v>
      </c>
      <c r="AD225" s="8"/>
      <c r="AE225" s="69">
        <v>1</v>
      </c>
      <c r="AF225" s="69">
        <v>1</v>
      </c>
      <c r="AG225" s="8"/>
      <c r="AH225" s="17">
        <f t="shared" si="1593"/>
        <v>0</v>
      </c>
      <c r="AI225" s="17">
        <f t="shared" si="1594"/>
        <v>0</v>
      </c>
      <c r="AJ225" s="17">
        <f t="shared" si="1595"/>
        <v>0</v>
      </c>
      <c r="AK225" s="17">
        <f t="shared" si="1596"/>
        <v>0</v>
      </c>
      <c r="AL225" s="17">
        <f t="shared" si="1597"/>
        <v>0</v>
      </c>
      <c r="AM225" s="17">
        <f t="shared" si="1598"/>
        <v>0</v>
      </c>
      <c r="AN225" s="17">
        <f t="shared" si="1599"/>
        <v>0</v>
      </c>
      <c r="AO225" s="17">
        <f t="shared" si="1600"/>
        <v>0</v>
      </c>
      <c r="AP225" s="18">
        <f t="shared" si="1601"/>
        <v>0</v>
      </c>
      <c r="AQ225" s="18">
        <f t="shared" si="1602"/>
        <v>0</v>
      </c>
      <c r="AR225" s="18">
        <f t="shared" si="1603"/>
        <v>0</v>
      </c>
      <c r="AS225" s="18">
        <f t="shared" si="1604"/>
        <v>0</v>
      </c>
      <c r="AT225" s="18">
        <f t="shared" si="1605"/>
        <v>0</v>
      </c>
      <c r="AU225" s="18">
        <f t="shared" si="1606"/>
        <v>0</v>
      </c>
      <c r="AV225" s="18">
        <f t="shared" si="1607"/>
        <v>0</v>
      </c>
      <c r="AW225" s="18">
        <f t="shared" si="1608"/>
        <v>0</v>
      </c>
      <c r="AX225" s="4"/>
    </row>
    <row r="226" spans="1:50" outlineLevel="1">
      <c r="A226" s="8" t="str">
        <f>IF(C226=Форма!$B$7*1,"1 месяц",IF(C226&gt;Форма!$B$7,(LEFT(A225,SEARCH(" ",A225,1)-1)+1)&amp;" месяц",""))</f>
        <v>65 месяц</v>
      </c>
      <c r="B226" s="32" t="str">
        <f>IF(SUM($E$6:$L226)=0,"-",IF(SUM($E226:$L226)&gt;0,IF(AND($C226&gt;=$B$1,$C226&lt;=$B$2)*1=1,$A$1,"факт"),"прогноз"))</f>
        <v>-</v>
      </c>
      <c r="C226" s="33">
        <v>47969</v>
      </c>
      <c r="D226" s="34">
        <f>VLOOKUP($C226,'F1'!$A:$B,2,0)</f>
        <v>19</v>
      </c>
      <c r="E226" s="60"/>
      <c r="F226" s="60"/>
      <c r="G226" s="59"/>
      <c r="H226" s="59"/>
      <c r="I226" s="60"/>
      <c r="J226" s="60"/>
      <c r="K226" s="59"/>
      <c r="L226" s="59"/>
      <c r="M226" s="187">
        <f t="shared" si="1609"/>
        <v>0</v>
      </c>
      <c r="N226" s="15">
        <f t="shared" si="1610"/>
        <v>0</v>
      </c>
      <c r="O226" s="15">
        <f t="shared" si="1611"/>
        <v>0</v>
      </c>
      <c r="P226" s="15">
        <f t="shared" si="1612"/>
        <v>0</v>
      </c>
      <c r="Q226" s="187">
        <f t="shared" si="1613"/>
        <v>0</v>
      </c>
      <c r="R226" s="15">
        <f t="shared" si="1614"/>
        <v>0</v>
      </c>
      <c r="S226" s="15">
        <f t="shared" si="1615"/>
        <v>0</v>
      </c>
      <c r="T226" s="15">
        <f t="shared" si="1616"/>
        <v>0</v>
      </c>
      <c r="U226" s="9">
        <f t="shared" si="1617"/>
        <v>0</v>
      </c>
      <c r="V226" s="9">
        <f t="shared" si="1618"/>
        <v>0</v>
      </c>
      <c r="W226" s="28">
        <f t="shared" si="1619"/>
        <v>0</v>
      </c>
      <c r="X226" s="9">
        <f t="shared" si="1620"/>
        <v>0</v>
      </c>
      <c r="Y226" s="9">
        <f t="shared" si="1621"/>
        <v>0</v>
      </c>
      <c r="Z226" s="28">
        <f t="shared" si="1622"/>
        <v>0</v>
      </c>
      <c r="AA226" s="8"/>
      <c r="AB226" s="154">
        <f>IF(OR($M226="",$M226=0),0,IF(AB$2&lt;10,VLOOKUP(TEXT($C226,"МММ"),'Расчет нагрузки'!$L$2:$Q$13,AB$2,0),$D226*AB$2))</f>
        <v>0</v>
      </c>
      <c r="AC226" s="154">
        <f>IF(OR($Q226="",$Q226=0),0,IF(AC$2&lt;10,VLOOKUP(TEXT($C226,"МММ"),'Расчет нагрузки'!$L$2:$Q$13,AC$2,0),$D226*AC$2))</f>
        <v>0</v>
      </c>
      <c r="AD226" s="8"/>
      <c r="AE226" s="69">
        <v>1</v>
      </c>
      <c r="AF226" s="69">
        <v>1</v>
      </c>
      <c r="AG226" s="8"/>
      <c r="AH226" s="17">
        <f t="shared" si="1593"/>
        <v>0</v>
      </c>
      <c r="AI226" s="17">
        <f t="shared" si="1594"/>
        <v>0</v>
      </c>
      <c r="AJ226" s="17">
        <f t="shared" si="1595"/>
        <v>0</v>
      </c>
      <c r="AK226" s="17">
        <f t="shared" si="1596"/>
        <v>0</v>
      </c>
      <c r="AL226" s="17">
        <f t="shared" si="1597"/>
        <v>0</v>
      </c>
      <c r="AM226" s="17">
        <f t="shared" si="1598"/>
        <v>0</v>
      </c>
      <c r="AN226" s="17">
        <f t="shared" si="1599"/>
        <v>0</v>
      </c>
      <c r="AO226" s="17">
        <f t="shared" si="1600"/>
        <v>0</v>
      </c>
      <c r="AP226" s="18">
        <f t="shared" si="1601"/>
        <v>0</v>
      </c>
      <c r="AQ226" s="18">
        <f t="shared" si="1602"/>
        <v>0</v>
      </c>
      <c r="AR226" s="18">
        <f t="shared" si="1603"/>
        <v>0</v>
      </c>
      <c r="AS226" s="18">
        <f t="shared" si="1604"/>
        <v>0</v>
      </c>
      <c r="AT226" s="18">
        <f t="shared" si="1605"/>
        <v>0</v>
      </c>
      <c r="AU226" s="18">
        <f t="shared" si="1606"/>
        <v>0</v>
      </c>
      <c r="AV226" s="18">
        <f t="shared" si="1607"/>
        <v>0</v>
      </c>
      <c r="AW226" s="18">
        <f t="shared" si="1608"/>
        <v>0</v>
      </c>
      <c r="AX226" s="4"/>
    </row>
    <row r="227" spans="1:50" outlineLevel="1">
      <c r="A227" s="8" t="str">
        <f>IF(C227=Форма!$B$7*1,"1 месяц",IF(C227&gt;Форма!$B$7,(LEFT(A226,SEARCH(" ",A226,1)-1)+1)&amp;" месяц",""))</f>
        <v>66 месяц</v>
      </c>
      <c r="B227" s="32" t="str">
        <f>IF(SUM($E$6:$L227)=0,"-",IF(SUM($E227:$L227)&gt;0,IF(AND($C227&gt;=$B$1,$C227&lt;=$B$2)*1=1,$A$1,"факт"),"прогноз"))</f>
        <v>-</v>
      </c>
      <c r="C227" s="33">
        <v>48000</v>
      </c>
      <c r="D227" s="34">
        <f>VLOOKUP($C227,'F1'!$A:$B,2,0)</f>
        <v>19</v>
      </c>
      <c r="E227" s="60"/>
      <c r="F227" s="60"/>
      <c r="G227" s="59"/>
      <c r="H227" s="59"/>
      <c r="I227" s="60"/>
      <c r="J227" s="60"/>
      <c r="K227" s="59"/>
      <c r="L227" s="59"/>
      <c r="M227" s="187">
        <f t="shared" si="1609"/>
        <v>0</v>
      </c>
      <c r="N227" s="15">
        <f t="shared" si="1610"/>
        <v>0</v>
      </c>
      <c r="O227" s="15">
        <f t="shared" si="1611"/>
        <v>0</v>
      </c>
      <c r="P227" s="15">
        <f t="shared" si="1612"/>
        <v>0</v>
      </c>
      <c r="Q227" s="187">
        <f t="shared" si="1613"/>
        <v>0</v>
      </c>
      <c r="R227" s="15">
        <f t="shared" si="1614"/>
        <v>0</v>
      </c>
      <c r="S227" s="15">
        <f t="shared" si="1615"/>
        <v>0</v>
      </c>
      <c r="T227" s="15">
        <f t="shared" si="1616"/>
        <v>0</v>
      </c>
      <c r="U227" s="9">
        <f t="shared" si="1617"/>
        <v>0</v>
      </c>
      <c r="V227" s="9">
        <f t="shared" si="1618"/>
        <v>0</v>
      </c>
      <c r="W227" s="28">
        <f t="shared" si="1619"/>
        <v>0</v>
      </c>
      <c r="X227" s="9">
        <f t="shared" si="1620"/>
        <v>0</v>
      </c>
      <c r="Y227" s="9">
        <f t="shared" si="1621"/>
        <v>0</v>
      </c>
      <c r="Z227" s="28">
        <f t="shared" si="1622"/>
        <v>0</v>
      </c>
      <c r="AA227" s="8"/>
      <c r="AB227" s="154">
        <f>IF(OR($M227="",$M227=0),0,IF(AB$2&lt;10,VLOOKUP(TEXT($C227,"МММ"),'Расчет нагрузки'!$L$2:$Q$13,AB$2,0),$D227*AB$2))</f>
        <v>0</v>
      </c>
      <c r="AC227" s="154">
        <f>IF(OR($Q227="",$Q227=0),0,IF(AC$2&lt;10,VLOOKUP(TEXT($C227,"МММ"),'Расчет нагрузки'!$L$2:$Q$13,AC$2,0),$D227*AC$2))</f>
        <v>0</v>
      </c>
      <c r="AD227" s="8"/>
      <c r="AE227" s="69">
        <v>1</v>
      </c>
      <c r="AF227" s="69">
        <v>1</v>
      </c>
      <c r="AG227" s="8"/>
      <c r="AH227" s="17">
        <f t="shared" si="1593"/>
        <v>0</v>
      </c>
      <c r="AI227" s="17">
        <f t="shared" si="1594"/>
        <v>0</v>
      </c>
      <c r="AJ227" s="17">
        <f t="shared" si="1595"/>
        <v>0</v>
      </c>
      <c r="AK227" s="17">
        <f t="shared" si="1596"/>
        <v>0</v>
      </c>
      <c r="AL227" s="17">
        <f t="shared" si="1597"/>
        <v>0</v>
      </c>
      <c r="AM227" s="17">
        <f t="shared" si="1598"/>
        <v>0</v>
      </c>
      <c r="AN227" s="17">
        <f t="shared" si="1599"/>
        <v>0</v>
      </c>
      <c r="AO227" s="17">
        <f t="shared" si="1600"/>
        <v>0</v>
      </c>
      <c r="AP227" s="18">
        <f t="shared" si="1601"/>
        <v>0</v>
      </c>
      <c r="AQ227" s="18">
        <f t="shared" si="1602"/>
        <v>0</v>
      </c>
      <c r="AR227" s="18">
        <f t="shared" si="1603"/>
        <v>0</v>
      </c>
      <c r="AS227" s="18">
        <f t="shared" si="1604"/>
        <v>0</v>
      </c>
      <c r="AT227" s="18">
        <f t="shared" si="1605"/>
        <v>0</v>
      </c>
      <c r="AU227" s="18">
        <f t="shared" si="1606"/>
        <v>0</v>
      </c>
      <c r="AV227" s="18">
        <f t="shared" si="1607"/>
        <v>0</v>
      </c>
      <c r="AW227" s="18">
        <f t="shared" si="1608"/>
        <v>0</v>
      </c>
      <c r="AX227" s="4"/>
    </row>
    <row r="228" spans="1:50" outlineLevel="1">
      <c r="A228" s="8" t="str">
        <f>IF(C228=Форма!$B$7*1,"1 месяц",IF(C228&gt;Форма!$B$7,(LEFT(A227,SEARCH(" ",A227,1)-1)+1)&amp;" месяц",""))</f>
        <v>67 месяц</v>
      </c>
      <c r="B228" s="32" t="str">
        <f>IF(SUM($E$6:$L228)=0,"-",IF(SUM($E228:$L228)&gt;0,IF(AND($C228&gt;=$B$1,$C228&lt;=$B$2)*1=1,$A$1,"факт"),"прогноз"))</f>
        <v>-</v>
      </c>
      <c r="C228" s="33">
        <v>48030</v>
      </c>
      <c r="D228" s="34">
        <f>VLOOKUP($C228,'F1'!$A:$B,2,0)</f>
        <v>23</v>
      </c>
      <c r="E228" s="60"/>
      <c r="F228" s="60"/>
      <c r="G228" s="59"/>
      <c r="H228" s="59"/>
      <c r="I228" s="60"/>
      <c r="J228" s="60"/>
      <c r="K228" s="59"/>
      <c r="L228" s="59"/>
      <c r="M228" s="187">
        <f t="shared" si="1609"/>
        <v>0</v>
      </c>
      <c r="N228" s="15">
        <f t="shared" si="1610"/>
        <v>0</v>
      </c>
      <c r="O228" s="15">
        <f t="shared" si="1611"/>
        <v>0</v>
      </c>
      <c r="P228" s="15">
        <f t="shared" si="1612"/>
        <v>0</v>
      </c>
      <c r="Q228" s="187">
        <f t="shared" si="1613"/>
        <v>0</v>
      </c>
      <c r="R228" s="15">
        <f t="shared" si="1614"/>
        <v>0</v>
      </c>
      <c r="S228" s="15">
        <f t="shared" si="1615"/>
        <v>0</v>
      </c>
      <c r="T228" s="15">
        <f t="shared" si="1616"/>
        <v>0</v>
      </c>
      <c r="U228" s="9">
        <f t="shared" si="1617"/>
        <v>0</v>
      </c>
      <c r="V228" s="9">
        <f t="shared" si="1618"/>
        <v>0</v>
      </c>
      <c r="W228" s="28">
        <f t="shared" si="1619"/>
        <v>0</v>
      </c>
      <c r="X228" s="9">
        <f t="shared" si="1620"/>
        <v>0</v>
      </c>
      <c r="Y228" s="9">
        <f t="shared" si="1621"/>
        <v>0</v>
      </c>
      <c r="Z228" s="28">
        <f t="shared" si="1622"/>
        <v>0</v>
      </c>
      <c r="AA228" s="8"/>
      <c r="AB228" s="154">
        <f>IF(OR($M228="",$M228=0),0,IF(AB$2&lt;10,VLOOKUP(TEXT($C228,"МММ"),'Расчет нагрузки'!$L$2:$Q$13,AB$2,0),$D228*AB$2))</f>
        <v>0</v>
      </c>
      <c r="AC228" s="154">
        <f>IF(OR($Q228="",$Q228=0),0,IF(AC$2&lt;10,VLOOKUP(TEXT($C228,"МММ"),'Расчет нагрузки'!$L$2:$Q$13,AC$2,0),$D228*AC$2))</f>
        <v>0</v>
      </c>
      <c r="AD228" s="8"/>
      <c r="AE228" s="69">
        <v>1</v>
      </c>
      <c r="AF228" s="69">
        <v>1</v>
      </c>
      <c r="AG228" s="8"/>
      <c r="AH228" s="17">
        <f t="shared" si="1593"/>
        <v>0</v>
      </c>
      <c r="AI228" s="17">
        <f t="shared" si="1594"/>
        <v>0</v>
      </c>
      <c r="AJ228" s="17">
        <f t="shared" si="1595"/>
        <v>0</v>
      </c>
      <c r="AK228" s="17">
        <f t="shared" si="1596"/>
        <v>0</v>
      </c>
      <c r="AL228" s="17">
        <f t="shared" si="1597"/>
        <v>0</v>
      </c>
      <c r="AM228" s="17">
        <f t="shared" si="1598"/>
        <v>0</v>
      </c>
      <c r="AN228" s="17">
        <f t="shared" si="1599"/>
        <v>0</v>
      </c>
      <c r="AO228" s="17">
        <f t="shared" si="1600"/>
        <v>0</v>
      </c>
      <c r="AP228" s="18">
        <f t="shared" si="1601"/>
        <v>0</v>
      </c>
      <c r="AQ228" s="18">
        <f t="shared" si="1602"/>
        <v>0</v>
      </c>
      <c r="AR228" s="18">
        <f t="shared" si="1603"/>
        <v>0</v>
      </c>
      <c r="AS228" s="18">
        <f t="shared" si="1604"/>
        <v>0</v>
      </c>
      <c r="AT228" s="18">
        <f t="shared" si="1605"/>
        <v>0</v>
      </c>
      <c r="AU228" s="18">
        <f t="shared" si="1606"/>
        <v>0</v>
      </c>
      <c r="AV228" s="18">
        <f t="shared" si="1607"/>
        <v>0</v>
      </c>
      <c r="AW228" s="18">
        <f t="shared" si="1608"/>
        <v>0</v>
      </c>
      <c r="AX228" s="4"/>
    </row>
    <row r="229" spans="1:50" outlineLevel="1">
      <c r="A229" s="8" t="str">
        <f>IF(C229=Форма!$B$7*1,"1 месяц",IF(C229&gt;Форма!$B$7,(LEFT(A228,SEARCH(" ",A228,1)-1)+1)&amp;" месяц",""))</f>
        <v>68 месяц</v>
      </c>
      <c r="B229" s="32" t="str">
        <f>IF(SUM($E$6:$L229)=0,"-",IF(SUM($E229:$L229)&gt;0,IF(AND($C229&gt;=$B$1,$C229&lt;=$B$2)*1=1,$A$1,"факт"),"прогноз"))</f>
        <v>-</v>
      </c>
      <c r="C229" s="33">
        <v>48061</v>
      </c>
      <c r="D229" s="34">
        <f>VLOOKUP($C229,'F1'!$A:$B,2,0)</f>
        <v>21</v>
      </c>
      <c r="E229" s="60"/>
      <c r="F229" s="60"/>
      <c r="G229" s="59"/>
      <c r="H229" s="59"/>
      <c r="I229" s="60"/>
      <c r="J229" s="60"/>
      <c r="K229" s="59"/>
      <c r="L229" s="59"/>
      <c r="M229" s="187">
        <f t="shared" si="1609"/>
        <v>0</v>
      </c>
      <c r="N229" s="15">
        <f t="shared" si="1610"/>
        <v>0</v>
      </c>
      <c r="O229" s="15">
        <f t="shared" si="1611"/>
        <v>0</v>
      </c>
      <c r="P229" s="15">
        <f t="shared" si="1612"/>
        <v>0</v>
      </c>
      <c r="Q229" s="187">
        <f t="shared" si="1613"/>
        <v>0</v>
      </c>
      <c r="R229" s="15">
        <f t="shared" si="1614"/>
        <v>0</v>
      </c>
      <c r="S229" s="15">
        <f t="shared" si="1615"/>
        <v>0</v>
      </c>
      <c r="T229" s="15">
        <f t="shared" si="1616"/>
        <v>0</v>
      </c>
      <c r="U229" s="9">
        <f t="shared" si="1617"/>
        <v>0</v>
      </c>
      <c r="V229" s="9">
        <f t="shared" si="1618"/>
        <v>0</v>
      </c>
      <c r="W229" s="28">
        <f t="shared" si="1619"/>
        <v>0</v>
      </c>
      <c r="X229" s="9">
        <f t="shared" si="1620"/>
        <v>0</v>
      </c>
      <c r="Y229" s="9">
        <f t="shared" si="1621"/>
        <v>0</v>
      </c>
      <c r="Z229" s="28">
        <f t="shared" si="1622"/>
        <v>0</v>
      </c>
      <c r="AA229" s="8"/>
      <c r="AB229" s="154">
        <f>IF(OR($M229="",$M229=0),0,IF(AB$2&lt;10,VLOOKUP(TEXT($C229,"МММ"),'Расчет нагрузки'!$L$2:$Q$13,AB$2,0),$D229*AB$2))</f>
        <v>0</v>
      </c>
      <c r="AC229" s="154">
        <f>IF(OR($Q229="",$Q229=0),0,IF(AC$2&lt;10,VLOOKUP(TEXT($C229,"МММ"),'Расчет нагрузки'!$L$2:$Q$13,AC$2,0),$D229*AC$2))</f>
        <v>0</v>
      </c>
      <c r="AD229" s="8"/>
      <c r="AE229" s="69">
        <v>1</v>
      </c>
      <c r="AF229" s="69">
        <v>1</v>
      </c>
      <c r="AG229" s="8"/>
      <c r="AH229" s="17">
        <f t="shared" si="1593"/>
        <v>0</v>
      </c>
      <c r="AI229" s="17">
        <f t="shared" si="1594"/>
        <v>0</v>
      </c>
      <c r="AJ229" s="17">
        <f t="shared" si="1595"/>
        <v>0</v>
      </c>
      <c r="AK229" s="17">
        <f t="shared" si="1596"/>
        <v>0</v>
      </c>
      <c r="AL229" s="17">
        <f t="shared" si="1597"/>
        <v>0</v>
      </c>
      <c r="AM229" s="17">
        <f t="shared" si="1598"/>
        <v>0</v>
      </c>
      <c r="AN229" s="17">
        <f t="shared" si="1599"/>
        <v>0</v>
      </c>
      <c r="AO229" s="17">
        <f t="shared" si="1600"/>
        <v>0</v>
      </c>
      <c r="AP229" s="18">
        <f t="shared" si="1601"/>
        <v>0</v>
      </c>
      <c r="AQ229" s="18">
        <f t="shared" si="1602"/>
        <v>0</v>
      </c>
      <c r="AR229" s="18">
        <f t="shared" si="1603"/>
        <v>0</v>
      </c>
      <c r="AS229" s="18">
        <f t="shared" si="1604"/>
        <v>0</v>
      </c>
      <c r="AT229" s="18">
        <f t="shared" si="1605"/>
        <v>0</v>
      </c>
      <c r="AU229" s="18">
        <f t="shared" si="1606"/>
        <v>0</v>
      </c>
      <c r="AV229" s="18">
        <f t="shared" si="1607"/>
        <v>0</v>
      </c>
      <c r="AW229" s="18">
        <f t="shared" si="1608"/>
        <v>0</v>
      </c>
      <c r="AX229" s="4"/>
    </row>
    <row r="230" spans="1:50" outlineLevel="1">
      <c r="A230" s="8" t="str">
        <f>IF(C230=Форма!$B$7*1,"1 месяц",IF(C230&gt;Форма!$B$7,(LEFT(A229,SEARCH(" ",A229,1)-1)+1)&amp;" месяц",""))</f>
        <v>69 месяц</v>
      </c>
      <c r="B230" s="32" t="str">
        <f>IF(SUM($E$6:$L230)=0,"-",IF(SUM($E230:$L230)&gt;0,IF(AND($C230&gt;=$B$1,$C230&lt;=$B$2)*1=1,$A$1,"факт"),"прогноз"))</f>
        <v>-</v>
      </c>
      <c r="C230" s="33">
        <v>48092</v>
      </c>
      <c r="D230" s="34">
        <f>VLOOKUP($C230,'F1'!$A:$B,2,0)</f>
        <v>22</v>
      </c>
      <c r="E230" s="60"/>
      <c r="F230" s="60"/>
      <c r="G230" s="59"/>
      <c r="H230" s="59"/>
      <c r="I230" s="60"/>
      <c r="J230" s="60"/>
      <c r="K230" s="59"/>
      <c r="L230" s="59"/>
      <c r="M230" s="187">
        <f t="shared" si="1609"/>
        <v>0</v>
      </c>
      <c r="N230" s="15">
        <f t="shared" si="1610"/>
        <v>0</v>
      </c>
      <c r="O230" s="15">
        <f t="shared" si="1611"/>
        <v>0</v>
      </c>
      <c r="P230" s="15">
        <f t="shared" si="1612"/>
        <v>0</v>
      </c>
      <c r="Q230" s="187">
        <f t="shared" si="1613"/>
        <v>0</v>
      </c>
      <c r="R230" s="15">
        <f t="shared" si="1614"/>
        <v>0</v>
      </c>
      <c r="S230" s="15">
        <f t="shared" si="1615"/>
        <v>0</v>
      </c>
      <c r="T230" s="15">
        <f t="shared" si="1616"/>
        <v>0</v>
      </c>
      <c r="U230" s="9">
        <f t="shared" si="1617"/>
        <v>0</v>
      </c>
      <c r="V230" s="9">
        <f t="shared" si="1618"/>
        <v>0</v>
      </c>
      <c r="W230" s="28">
        <f t="shared" si="1619"/>
        <v>0</v>
      </c>
      <c r="X230" s="9">
        <f t="shared" si="1620"/>
        <v>0</v>
      </c>
      <c r="Y230" s="9">
        <f t="shared" si="1621"/>
        <v>0</v>
      </c>
      <c r="Z230" s="28">
        <f t="shared" si="1622"/>
        <v>0</v>
      </c>
      <c r="AA230" s="8"/>
      <c r="AB230" s="154">
        <f>IF(OR($M230="",$M230=0),0,IF(AB$2&lt;10,VLOOKUP(TEXT($C230,"МММ"),'Расчет нагрузки'!$L$2:$Q$13,AB$2,0),$D230*AB$2))</f>
        <v>0</v>
      </c>
      <c r="AC230" s="154">
        <f>IF(OR($Q230="",$Q230=0),0,IF(AC$2&lt;10,VLOOKUP(TEXT($C230,"МММ"),'Расчет нагрузки'!$L$2:$Q$13,AC$2,0),$D230*AC$2))</f>
        <v>0</v>
      </c>
      <c r="AD230" s="8"/>
      <c r="AE230" s="69">
        <v>1</v>
      </c>
      <c r="AF230" s="69">
        <v>1</v>
      </c>
      <c r="AG230" s="8"/>
      <c r="AH230" s="17">
        <f t="shared" si="1593"/>
        <v>0</v>
      </c>
      <c r="AI230" s="17">
        <f t="shared" si="1594"/>
        <v>0</v>
      </c>
      <c r="AJ230" s="17">
        <f t="shared" si="1595"/>
        <v>0</v>
      </c>
      <c r="AK230" s="17">
        <f t="shared" si="1596"/>
        <v>0</v>
      </c>
      <c r="AL230" s="17">
        <f t="shared" si="1597"/>
        <v>0</v>
      </c>
      <c r="AM230" s="17">
        <f t="shared" si="1598"/>
        <v>0</v>
      </c>
      <c r="AN230" s="17">
        <f t="shared" si="1599"/>
        <v>0</v>
      </c>
      <c r="AO230" s="17">
        <f t="shared" si="1600"/>
        <v>0</v>
      </c>
      <c r="AP230" s="18">
        <f t="shared" si="1601"/>
        <v>0</v>
      </c>
      <c r="AQ230" s="18">
        <f t="shared" si="1602"/>
        <v>0</v>
      </c>
      <c r="AR230" s="18">
        <f t="shared" si="1603"/>
        <v>0</v>
      </c>
      <c r="AS230" s="18">
        <f t="shared" si="1604"/>
        <v>0</v>
      </c>
      <c r="AT230" s="18">
        <f t="shared" si="1605"/>
        <v>0</v>
      </c>
      <c r="AU230" s="18">
        <f t="shared" si="1606"/>
        <v>0</v>
      </c>
      <c r="AV230" s="18">
        <f t="shared" si="1607"/>
        <v>0</v>
      </c>
      <c r="AW230" s="18">
        <f t="shared" si="1608"/>
        <v>0</v>
      </c>
      <c r="AX230" s="4"/>
    </row>
    <row r="231" spans="1:50" outlineLevel="1">
      <c r="A231" s="8" t="str">
        <f>IF(C231=Форма!$B$7*1,"1 месяц",IF(C231&gt;Форма!$B$7,(LEFT(A230,SEARCH(" ",A230,1)-1)+1)&amp;" месяц",""))</f>
        <v>70 месяц</v>
      </c>
      <c r="B231" s="32" t="str">
        <f>IF(SUM($E$6:$L231)=0,"-",IF(SUM($E231:$L231)&gt;0,IF(AND($C231&gt;=$B$1,$C231&lt;=$B$2)*1=1,$A$1,"факт"),"прогноз"))</f>
        <v>-</v>
      </c>
      <c r="C231" s="33">
        <v>48122</v>
      </c>
      <c r="D231" s="34">
        <f>VLOOKUP($C231,'F1'!$A:$B,2,0)</f>
        <v>23</v>
      </c>
      <c r="E231" s="60"/>
      <c r="F231" s="60"/>
      <c r="G231" s="59"/>
      <c r="H231" s="59"/>
      <c r="I231" s="60"/>
      <c r="J231" s="60"/>
      <c r="K231" s="59"/>
      <c r="L231" s="59"/>
      <c r="M231" s="187">
        <f t="shared" si="1609"/>
        <v>0</v>
      </c>
      <c r="N231" s="15">
        <f t="shared" si="1610"/>
        <v>0</v>
      </c>
      <c r="O231" s="15">
        <f t="shared" si="1611"/>
        <v>0</v>
      </c>
      <c r="P231" s="15">
        <f t="shared" si="1612"/>
        <v>0</v>
      </c>
      <c r="Q231" s="187">
        <f t="shared" si="1613"/>
        <v>0</v>
      </c>
      <c r="R231" s="15">
        <f t="shared" si="1614"/>
        <v>0</v>
      </c>
      <c r="S231" s="15">
        <f t="shared" si="1615"/>
        <v>0</v>
      </c>
      <c r="T231" s="15">
        <f t="shared" si="1616"/>
        <v>0</v>
      </c>
      <c r="U231" s="9">
        <f t="shared" si="1617"/>
        <v>0</v>
      </c>
      <c r="V231" s="9">
        <f t="shared" si="1618"/>
        <v>0</v>
      </c>
      <c r="W231" s="28">
        <f t="shared" si="1619"/>
        <v>0</v>
      </c>
      <c r="X231" s="9">
        <f t="shared" si="1620"/>
        <v>0</v>
      </c>
      <c r="Y231" s="9">
        <f t="shared" si="1621"/>
        <v>0</v>
      </c>
      <c r="Z231" s="28">
        <f t="shared" si="1622"/>
        <v>0</v>
      </c>
      <c r="AA231" s="8"/>
      <c r="AB231" s="154">
        <f>IF(OR($M231="",$M231=0),0,IF(AB$2&lt;10,VLOOKUP(TEXT($C231,"МММ"),'Расчет нагрузки'!$L$2:$Q$13,AB$2,0),$D231*AB$2))</f>
        <v>0</v>
      </c>
      <c r="AC231" s="154">
        <f>IF(OR($Q231="",$Q231=0),0,IF(AC$2&lt;10,VLOOKUP(TEXT($C231,"МММ"),'Расчет нагрузки'!$L$2:$Q$13,AC$2,0),$D231*AC$2))</f>
        <v>0</v>
      </c>
      <c r="AD231" s="8"/>
      <c r="AE231" s="69">
        <v>1</v>
      </c>
      <c r="AF231" s="69">
        <v>1</v>
      </c>
      <c r="AG231" s="8"/>
      <c r="AH231" s="17">
        <f t="shared" si="1593"/>
        <v>0</v>
      </c>
      <c r="AI231" s="17">
        <f t="shared" si="1594"/>
        <v>0</v>
      </c>
      <c r="AJ231" s="17">
        <f t="shared" si="1595"/>
        <v>0</v>
      </c>
      <c r="AK231" s="17">
        <f t="shared" si="1596"/>
        <v>0</v>
      </c>
      <c r="AL231" s="17">
        <f t="shared" si="1597"/>
        <v>0</v>
      </c>
      <c r="AM231" s="17">
        <f t="shared" si="1598"/>
        <v>0</v>
      </c>
      <c r="AN231" s="17">
        <f t="shared" si="1599"/>
        <v>0</v>
      </c>
      <c r="AO231" s="17">
        <f t="shared" si="1600"/>
        <v>0</v>
      </c>
      <c r="AP231" s="18">
        <f t="shared" si="1601"/>
        <v>0</v>
      </c>
      <c r="AQ231" s="18">
        <f t="shared" si="1602"/>
        <v>0</v>
      </c>
      <c r="AR231" s="18">
        <f t="shared" si="1603"/>
        <v>0</v>
      </c>
      <c r="AS231" s="18">
        <f t="shared" si="1604"/>
        <v>0</v>
      </c>
      <c r="AT231" s="18">
        <f t="shared" si="1605"/>
        <v>0</v>
      </c>
      <c r="AU231" s="18">
        <f t="shared" si="1606"/>
        <v>0</v>
      </c>
      <c r="AV231" s="18">
        <f t="shared" si="1607"/>
        <v>0</v>
      </c>
      <c r="AW231" s="18">
        <f t="shared" si="1608"/>
        <v>0</v>
      </c>
      <c r="AX231" s="4"/>
    </row>
    <row r="232" spans="1:50" outlineLevel="1">
      <c r="A232" s="8" t="str">
        <f>IF(C232=Форма!$B$7*1,"1 месяц",IF(C232&gt;Форма!$B$7,(LEFT(A231,SEARCH(" ",A231,1)-1)+1)&amp;" месяц",""))</f>
        <v>71 месяц</v>
      </c>
      <c r="B232" s="32" t="str">
        <f>IF(SUM($E$6:$L232)=0,"-",IF(SUM($E232:$L232)&gt;0,IF(AND($C232&gt;=$B$1,$C232&lt;=$B$2)*1=1,$A$1,"факт"),"прогноз"))</f>
        <v>-</v>
      </c>
      <c r="C232" s="33">
        <v>48153</v>
      </c>
      <c r="D232" s="34">
        <f>VLOOKUP($C232,'F1'!$A:$B,2,0)</f>
        <v>18</v>
      </c>
      <c r="E232" s="60"/>
      <c r="F232" s="60"/>
      <c r="G232" s="59"/>
      <c r="H232" s="59"/>
      <c r="I232" s="60"/>
      <c r="J232" s="60"/>
      <c r="K232" s="59"/>
      <c r="L232" s="59"/>
      <c r="M232" s="187">
        <f t="shared" si="1609"/>
        <v>0</v>
      </c>
      <c r="N232" s="15">
        <f t="shared" si="1610"/>
        <v>0</v>
      </c>
      <c r="O232" s="15">
        <f t="shared" si="1611"/>
        <v>0</v>
      </c>
      <c r="P232" s="15">
        <f t="shared" si="1612"/>
        <v>0</v>
      </c>
      <c r="Q232" s="187">
        <f t="shared" si="1613"/>
        <v>0</v>
      </c>
      <c r="R232" s="15">
        <f t="shared" si="1614"/>
        <v>0</v>
      </c>
      <c r="S232" s="15">
        <f t="shared" si="1615"/>
        <v>0</v>
      </c>
      <c r="T232" s="15">
        <f t="shared" si="1616"/>
        <v>0</v>
      </c>
      <c r="U232" s="9">
        <f t="shared" si="1617"/>
        <v>0</v>
      </c>
      <c r="V232" s="9">
        <f t="shared" si="1618"/>
        <v>0</v>
      </c>
      <c r="W232" s="28">
        <f t="shared" si="1619"/>
        <v>0</v>
      </c>
      <c r="X232" s="9">
        <f t="shared" si="1620"/>
        <v>0</v>
      </c>
      <c r="Y232" s="9">
        <f t="shared" si="1621"/>
        <v>0</v>
      </c>
      <c r="Z232" s="28">
        <f t="shared" si="1622"/>
        <v>0</v>
      </c>
      <c r="AA232" s="8"/>
      <c r="AB232" s="154">
        <f>IF(OR($M232="",$M232=0),0,IF(AB$2&lt;10,VLOOKUP(TEXT($C232,"МММ"),'Расчет нагрузки'!$L$2:$Q$13,AB$2,0),$D232*AB$2))</f>
        <v>0</v>
      </c>
      <c r="AC232" s="154">
        <f>IF(OR($Q232="",$Q232=0),0,IF(AC$2&lt;10,VLOOKUP(TEXT($C232,"МММ"),'Расчет нагрузки'!$L$2:$Q$13,AC$2,0),$D232*AC$2))</f>
        <v>0</v>
      </c>
      <c r="AD232" s="8"/>
      <c r="AE232" s="69">
        <v>1</v>
      </c>
      <c r="AF232" s="69">
        <v>1</v>
      </c>
      <c r="AG232" s="8"/>
      <c r="AH232" s="17">
        <f t="shared" si="1593"/>
        <v>0</v>
      </c>
      <c r="AI232" s="17">
        <f t="shared" si="1594"/>
        <v>0</v>
      </c>
      <c r="AJ232" s="17">
        <f t="shared" si="1595"/>
        <v>0</v>
      </c>
      <c r="AK232" s="17">
        <f t="shared" si="1596"/>
        <v>0</v>
      </c>
      <c r="AL232" s="17">
        <f t="shared" si="1597"/>
        <v>0</v>
      </c>
      <c r="AM232" s="17">
        <f t="shared" si="1598"/>
        <v>0</v>
      </c>
      <c r="AN232" s="17">
        <f t="shared" si="1599"/>
        <v>0</v>
      </c>
      <c r="AO232" s="17">
        <f t="shared" si="1600"/>
        <v>0</v>
      </c>
      <c r="AP232" s="18">
        <f t="shared" si="1601"/>
        <v>0</v>
      </c>
      <c r="AQ232" s="18">
        <f t="shared" si="1602"/>
        <v>0</v>
      </c>
      <c r="AR232" s="18">
        <f t="shared" si="1603"/>
        <v>0</v>
      </c>
      <c r="AS232" s="18">
        <f t="shared" si="1604"/>
        <v>0</v>
      </c>
      <c r="AT232" s="18">
        <f t="shared" si="1605"/>
        <v>0</v>
      </c>
      <c r="AU232" s="18">
        <f t="shared" si="1606"/>
        <v>0</v>
      </c>
      <c r="AV232" s="18">
        <f t="shared" si="1607"/>
        <v>0</v>
      </c>
      <c r="AW232" s="18">
        <f t="shared" si="1608"/>
        <v>0</v>
      </c>
      <c r="AX232" s="4"/>
    </row>
    <row r="233" spans="1:50" outlineLevel="1">
      <c r="A233" s="8" t="str">
        <f>IF(C233=Форма!$B$7*1,"1 месяц",IF(C233&gt;Форма!$B$7,(LEFT(A232,SEARCH(" ",A232,1)-1)+1)&amp;" месяц",""))</f>
        <v>72 месяц</v>
      </c>
      <c r="B233" s="32" t="str">
        <f>IF(SUM($E$6:$L233)=0,"-",IF(SUM($E233:$L233)&gt;0,IF(AND($C233&gt;=$B$1,$C233&lt;=$B$2)*1=1,$A$1,"факт"),"прогноз"))</f>
        <v>-</v>
      </c>
      <c r="C233" s="33">
        <v>48183</v>
      </c>
      <c r="D233" s="34">
        <f>VLOOKUP($C233,'F1'!$A:$B,2,0)</f>
        <v>23</v>
      </c>
      <c r="E233" s="60"/>
      <c r="F233" s="60"/>
      <c r="G233" s="59"/>
      <c r="H233" s="59"/>
      <c r="I233" s="60"/>
      <c r="J233" s="60"/>
      <c r="K233" s="59"/>
      <c r="L233" s="59"/>
      <c r="M233" s="187">
        <f t="shared" si="1609"/>
        <v>0</v>
      </c>
      <c r="N233" s="15">
        <f t="shared" si="1610"/>
        <v>0</v>
      </c>
      <c r="O233" s="15">
        <f t="shared" si="1611"/>
        <v>0</v>
      </c>
      <c r="P233" s="15">
        <f t="shared" si="1612"/>
        <v>0</v>
      </c>
      <c r="Q233" s="187">
        <f t="shared" si="1613"/>
        <v>0</v>
      </c>
      <c r="R233" s="15">
        <f t="shared" si="1614"/>
        <v>0</v>
      </c>
      <c r="S233" s="15">
        <f t="shared" si="1615"/>
        <v>0</v>
      </c>
      <c r="T233" s="15">
        <f t="shared" si="1616"/>
        <v>0</v>
      </c>
      <c r="U233" s="9">
        <f t="shared" si="1617"/>
        <v>0</v>
      </c>
      <c r="V233" s="9">
        <f t="shared" si="1618"/>
        <v>0</v>
      </c>
      <c r="W233" s="28">
        <f t="shared" si="1619"/>
        <v>0</v>
      </c>
      <c r="X233" s="9">
        <f t="shared" si="1620"/>
        <v>0</v>
      </c>
      <c r="Y233" s="9">
        <f t="shared" si="1621"/>
        <v>0</v>
      </c>
      <c r="Z233" s="28">
        <f t="shared" si="1622"/>
        <v>0</v>
      </c>
      <c r="AA233" s="8"/>
      <c r="AB233" s="154">
        <f>IF(OR($M233="",$M233=0),0,IF(AB$2&lt;10,VLOOKUP(TEXT($C233,"МММ"),'Расчет нагрузки'!$L$2:$Q$13,AB$2,0),$D233*AB$2))</f>
        <v>0</v>
      </c>
      <c r="AC233" s="154">
        <f>IF(OR($Q233="",$Q233=0),0,IF(AC$2&lt;10,VLOOKUP(TEXT($C233,"МММ"),'Расчет нагрузки'!$L$2:$Q$13,AC$2,0),$D233*AC$2))</f>
        <v>0</v>
      </c>
      <c r="AD233" s="8"/>
      <c r="AE233" s="69">
        <v>1</v>
      </c>
      <c r="AF233" s="69">
        <v>1</v>
      </c>
      <c r="AG233" s="8"/>
      <c r="AH233" s="17">
        <f t="shared" si="1593"/>
        <v>0</v>
      </c>
      <c r="AI233" s="17">
        <f t="shared" si="1594"/>
        <v>0</v>
      </c>
      <c r="AJ233" s="17">
        <f t="shared" si="1595"/>
        <v>0</v>
      </c>
      <c r="AK233" s="17">
        <f t="shared" si="1596"/>
        <v>0</v>
      </c>
      <c r="AL233" s="17">
        <f t="shared" si="1597"/>
        <v>0</v>
      </c>
      <c r="AM233" s="17">
        <f t="shared" si="1598"/>
        <v>0</v>
      </c>
      <c r="AN233" s="17">
        <f t="shared" si="1599"/>
        <v>0</v>
      </c>
      <c r="AO233" s="17">
        <f t="shared" si="1600"/>
        <v>0</v>
      </c>
      <c r="AP233" s="18">
        <f t="shared" si="1601"/>
        <v>0</v>
      </c>
      <c r="AQ233" s="18">
        <f t="shared" si="1602"/>
        <v>0</v>
      </c>
      <c r="AR233" s="18">
        <f t="shared" si="1603"/>
        <v>0</v>
      </c>
      <c r="AS233" s="18">
        <f t="shared" si="1604"/>
        <v>0</v>
      </c>
      <c r="AT233" s="18">
        <f t="shared" si="1605"/>
        <v>0</v>
      </c>
      <c r="AU233" s="18">
        <f t="shared" si="1606"/>
        <v>0</v>
      </c>
      <c r="AV233" s="18">
        <f t="shared" si="1607"/>
        <v>0</v>
      </c>
      <c r="AW233" s="18">
        <f t="shared" si="1608"/>
        <v>0</v>
      </c>
      <c r="AX233" s="4"/>
    </row>
    <row r="234" spans="1:50" outlineLevel="1">
      <c r="A234" s="8" t="str">
        <f>IF(C234=Форма!$B$7*1,"1 месяц",IF(C234&gt;Форма!$B$7,(LEFT(A233,SEARCH(" ",A233,1)-1)+1)&amp;" месяц",""))</f>
        <v>73 месяц</v>
      </c>
      <c r="B234" s="32" t="str">
        <f>IF(SUM($E$6:$L234)=0,"-",IF(SUM($E234:$L234)&gt;0,IF(AND($C234&gt;=$B$1,$C234&lt;=$B$2)*1=1,$A$1,"факт"),"прогноз"))</f>
        <v>-</v>
      </c>
      <c r="C234" s="33">
        <v>48214</v>
      </c>
      <c r="D234" s="34">
        <f>VLOOKUP($C234,'F1'!$A:$B,2,0)</f>
        <v>15</v>
      </c>
      <c r="E234" s="60"/>
      <c r="F234" s="60"/>
      <c r="G234" s="59"/>
      <c r="H234" s="59"/>
      <c r="I234" s="60"/>
      <c r="J234" s="60"/>
      <c r="K234" s="59"/>
      <c r="L234" s="59"/>
      <c r="M234" s="187">
        <f t="shared" si="1609"/>
        <v>0</v>
      </c>
      <c r="N234" s="15">
        <f t="shared" si="1610"/>
        <v>0</v>
      </c>
      <c r="O234" s="15">
        <f t="shared" si="1611"/>
        <v>0</v>
      </c>
      <c r="P234" s="15">
        <f t="shared" si="1612"/>
        <v>0</v>
      </c>
      <c r="Q234" s="187">
        <f t="shared" si="1613"/>
        <v>0</v>
      </c>
      <c r="R234" s="15">
        <f t="shared" si="1614"/>
        <v>0</v>
      </c>
      <c r="S234" s="15">
        <f t="shared" si="1615"/>
        <v>0</v>
      </c>
      <c r="T234" s="15">
        <f t="shared" si="1616"/>
        <v>0</v>
      </c>
      <c r="U234" s="9">
        <f t="shared" si="1617"/>
        <v>0</v>
      </c>
      <c r="V234" s="9">
        <f t="shared" si="1618"/>
        <v>0</v>
      </c>
      <c r="W234" s="28">
        <f t="shared" si="1619"/>
        <v>0</v>
      </c>
      <c r="X234" s="9">
        <f t="shared" si="1620"/>
        <v>0</v>
      </c>
      <c r="Y234" s="9">
        <f t="shared" si="1621"/>
        <v>0</v>
      </c>
      <c r="Z234" s="28">
        <f t="shared" si="1622"/>
        <v>0</v>
      </c>
      <c r="AA234" s="8"/>
      <c r="AB234" s="154">
        <f>IF(OR($M234="",$M234=0),0,IF(AB$2&lt;10,VLOOKUP(TEXT($C234,"МММ"),'Расчет нагрузки'!$L$2:$Q$13,AB$2,0),$D234*AB$2))</f>
        <v>0</v>
      </c>
      <c r="AC234" s="154">
        <f>IF(OR($Q234="",$Q234=0),0,IF(AC$2&lt;10,VLOOKUP(TEXT($C234,"МММ"),'Расчет нагрузки'!$L$2:$Q$13,AC$2,0),$D234*AC$2))</f>
        <v>0</v>
      </c>
      <c r="AD234" s="8"/>
      <c r="AE234" s="69">
        <v>1</v>
      </c>
      <c r="AF234" s="69">
        <v>1</v>
      </c>
      <c r="AG234" s="8"/>
      <c r="AH234" s="17">
        <f t="shared" si="1593"/>
        <v>0</v>
      </c>
      <c r="AI234" s="17">
        <f t="shared" si="1594"/>
        <v>0</v>
      </c>
      <c r="AJ234" s="17">
        <f t="shared" si="1595"/>
        <v>0</v>
      </c>
      <c r="AK234" s="17">
        <f t="shared" si="1596"/>
        <v>0</v>
      </c>
      <c r="AL234" s="17">
        <f t="shared" si="1597"/>
        <v>0</v>
      </c>
      <c r="AM234" s="17">
        <f t="shared" si="1598"/>
        <v>0</v>
      </c>
      <c r="AN234" s="17">
        <f t="shared" si="1599"/>
        <v>0</v>
      </c>
      <c r="AO234" s="17">
        <f t="shared" si="1600"/>
        <v>0</v>
      </c>
      <c r="AP234" s="18">
        <f t="shared" si="1601"/>
        <v>0</v>
      </c>
      <c r="AQ234" s="18">
        <f t="shared" si="1602"/>
        <v>0</v>
      </c>
      <c r="AR234" s="18">
        <f t="shared" si="1603"/>
        <v>0</v>
      </c>
      <c r="AS234" s="18">
        <f t="shared" si="1604"/>
        <v>0</v>
      </c>
      <c r="AT234" s="18">
        <f t="shared" si="1605"/>
        <v>0</v>
      </c>
      <c r="AU234" s="18">
        <f t="shared" si="1606"/>
        <v>0</v>
      </c>
      <c r="AV234" s="18">
        <f t="shared" si="1607"/>
        <v>0</v>
      </c>
      <c r="AW234" s="18">
        <f t="shared" si="1608"/>
        <v>0</v>
      </c>
      <c r="AX234" s="4"/>
    </row>
    <row r="235" spans="1:50" outlineLevel="1">
      <c r="A235" s="8" t="str">
        <f>IF(C235=Форма!$B$7*1,"1 месяц",IF(C235&gt;Форма!$B$7,(LEFT(A234,SEARCH(" ",A234,1)-1)+1)&amp;" месяц",""))</f>
        <v>74 месяц</v>
      </c>
      <c r="B235" s="32" t="str">
        <f>IF(SUM($E$6:$L235)=0,"-",IF(SUM($E235:$L235)&gt;0,IF(AND($C235&gt;=$B$1,$C235&lt;=$B$2)*1=1,$A$1,"факт"),"прогноз"))</f>
        <v>-</v>
      </c>
      <c r="C235" s="33">
        <v>48245</v>
      </c>
      <c r="D235" s="34">
        <f>VLOOKUP($C235,'F1'!$A:$B,2,0)</f>
        <v>19</v>
      </c>
      <c r="E235" s="60"/>
      <c r="F235" s="60"/>
      <c r="G235" s="59"/>
      <c r="H235" s="59"/>
      <c r="I235" s="60"/>
      <c r="J235" s="60"/>
      <c r="K235" s="59"/>
      <c r="L235" s="59"/>
      <c r="M235" s="187">
        <f t="shared" si="1609"/>
        <v>0</v>
      </c>
      <c r="N235" s="15">
        <f t="shared" si="1610"/>
        <v>0</v>
      </c>
      <c r="O235" s="15">
        <f t="shared" si="1611"/>
        <v>0</v>
      </c>
      <c r="P235" s="15">
        <f t="shared" si="1612"/>
        <v>0</v>
      </c>
      <c r="Q235" s="187">
        <f t="shared" si="1613"/>
        <v>0</v>
      </c>
      <c r="R235" s="15">
        <f t="shared" si="1614"/>
        <v>0</v>
      </c>
      <c r="S235" s="15">
        <f t="shared" si="1615"/>
        <v>0</v>
      </c>
      <c r="T235" s="15">
        <f t="shared" si="1616"/>
        <v>0</v>
      </c>
      <c r="U235" s="9">
        <f t="shared" si="1617"/>
        <v>0</v>
      </c>
      <c r="V235" s="9">
        <f t="shared" si="1618"/>
        <v>0</v>
      </c>
      <c r="W235" s="28">
        <f t="shared" si="1619"/>
        <v>0</v>
      </c>
      <c r="X235" s="9">
        <f t="shared" si="1620"/>
        <v>0</v>
      </c>
      <c r="Y235" s="9">
        <f t="shared" si="1621"/>
        <v>0</v>
      </c>
      <c r="Z235" s="28">
        <f t="shared" si="1622"/>
        <v>0</v>
      </c>
      <c r="AA235" s="8"/>
      <c r="AB235" s="154">
        <f>IF(OR($M235="",$M235=0),0,IF(AB$2&lt;10,VLOOKUP(TEXT($C235,"МММ"),'Расчет нагрузки'!$L$2:$Q$13,AB$2,0),$D235*AB$2))</f>
        <v>0</v>
      </c>
      <c r="AC235" s="154">
        <f>IF(OR($Q235="",$Q235=0),0,IF(AC$2&lt;10,VLOOKUP(TEXT($C235,"МММ"),'Расчет нагрузки'!$L$2:$Q$13,AC$2,0),$D235*AC$2))</f>
        <v>0</v>
      </c>
      <c r="AD235" s="8"/>
      <c r="AE235" s="69">
        <v>1</v>
      </c>
      <c r="AF235" s="69">
        <v>1</v>
      </c>
      <c r="AG235" s="8"/>
      <c r="AH235" s="17">
        <f t="shared" si="1593"/>
        <v>0</v>
      </c>
      <c r="AI235" s="17">
        <f t="shared" si="1594"/>
        <v>0</v>
      </c>
      <c r="AJ235" s="17">
        <f t="shared" si="1595"/>
        <v>0</v>
      </c>
      <c r="AK235" s="17">
        <f t="shared" si="1596"/>
        <v>0</v>
      </c>
      <c r="AL235" s="17">
        <f t="shared" si="1597"/>
        <v>0</v>
      </c>
      <c r="AM235" s="17">
        <f t="shared" si="1598"/>
        <v>0</v>
      </c>
      <c r="AN235" s="17">
        <f t="shared" si="1599"/>
        <v>0</v>
      </c>
      <c r="AO235" s="17">
        <f t="shared" si="1600"/>
        <v>0</v>
      </c>
      <c r="AP235" s="18">
        <f t="shared" si="1601"/>
        <v>0</v>
      </c>
      <c r="AQ235" s="18">
        <f t="shared" si="1602"/>
        <v>0</v>
      </c>
      <c r="AR235" s="18">
        <f t="shared" si="1603"/>
        <v>0</v>
      </c>
      <c r="AS235" s="18">
        <f t="shared" si="1604"/>
        <v>0</v>
      </c>
      <c r="AT235" s="18">
        <f t="shared" si="1605"/>
        <v>0</v>
      </c>
      <c r="AU235" s="18">
        <f t="shared" si="1606"/>
        <v>0</v>
      </c>
      <c r="AV235" s="18">
        <f t="shared" si="1607"/>
        <v>0</v>
      </c>
      <c r="AW235" s="18">
        <f t="shared" si="1608"/>
        <v>0</v>
      </c>
      <c r="AX235" s="4"/>
    </row>
    <row r="236" spans="1:50" outlineLevel="1">
      <c r="A236" s="8" t="str">
        <f>IF(C236=Форма!$B$7*1,"1 месяц",IF(C236&gt;Форма!$B$7,(LEFT(A235,SEARCH(" ",A235,1)-1)+1)&amp;" месяц",""))</f>
        <v>75 месяц</v>
      </c>
      <c r="B236" s="32" t="str">
        <f>IF(SUM($E$6:$L236)=0,"-",IF(SUM($E236:$L236)&gt;0,IF(AND($C236&gt;=$B$1,$C236&lt;=$B$2)*1=1,$A$1,"факт"),"прогноз"))</f>
        <v>-</v>
      </c>
      <c r="C236" s="33">
        <v>48274</v>
      </c>
      <c r="D236" s="34">
        <f>VLOOKUP($C236,'F1'!$A:$B,2,0)</f>
        <v>22</v>
      </c>
      <c r="E236" s="60"/>
      <c r="F236" s="60"/>
      <c r="G236" s="59"/>
      <c r="H236" s="59"/>
      <c r="I236" s="60"/>
      <c r="J236" s="60"/>
      <c r="K236" s="59"/>
      <c r="L236" s="59"/>
      <c r="M236" s="187">
        <f t="shared" si="1609"/>
        <v>0</v>
      </c>
      <c r="N236" s="15">
        <f t="shared" si="1610"/>
        <v>0</v>
      </c>
      <c r="O236" s="15">
        <f t="shared" si="1611"/>
        <v>0</v>
      </c>
      <c r="P236" s="15">
        <f t="shared" si="1612"/>
        <v>0</v>
      </c>
      <c r="Q236" s="187">
        <f t="shared" si="1613"/>
        <v>0</v>
      </c>
      <c r="R236" s="15">
        <f t="shared" si="1614"/>
        <v>0</v>
      </c>
      <c r="S236" s="15">
        <f t="shared" si="1615"/>
        <v>0</v>
      </c>
      <c r="T236" s="15">
        <f t="shared" si="1616"/>
        <v>0</v>
      </c>
      <c r="U236" s="9">
        <f t="shared" si="1617"/>
        <v>0</v>
      </c>
      <c r="V236" s="9">
        <f t="shared" si="1618"/>
        <v>0</v>
      </c>
      <c r="W236" s="28">
        <f t="shared" si="1619"/>
        <v>0</v>
      </c>
      <c r="X236" s="9">
        <f t="shared" si="1620"/>
        <v>0</v>
      </c>
      <c r="Y236" s="9">
        <f t="shared" si="1621"/>
        <v>0</v>
      </c>
      <c r="Z236" s="28">
        <f t="shared" si="1622"/>
        <v>0</v>
      </c>
      <c r="AA236" s="8"/>
      <c r="AB236" s="154">
        <f>IF(OR($M236="",$M236=0),0,IF(AB$2&lt;10,VLOOKUP(TEXT($C236,"МММ"),'Расчет нагрузки'!$L$2:$Q$13,AB$2,0),$D236*AB$2))</f>
        <v>0</v>
      </c>
      <c r="AC236" s="154">
        <f>IF(OR($Q236="",$Q236=0),0,IF(AC$2&lt;10,VLOOKUP(TEXT($C236,"МММ"),'Расчет нагрузки'!$L$2:$Q$13,AC$2,0),$D236*AC$2))</f>
        <v>0</v>
      </c>
      <c r="AD236" s="8"/>
      <c r="AE236" s="69">
        <v>1</v>
      </c>
      <c r="AF236" s="69">
        <v>1</v>
      </c>
      <c r="AG236" s="8"/>
      <c r="AH236" s="17">
        <f t="shared" si="1593"/>
        <v>0</v>
      </c>
      <c r="AI236" s="17">
        <f t="shared" si="1594"/>
        <v>0</v>
      </c>
      <c r="AJ236" s="17">
        <f t="shared" si="1595"/>
        <v>0</v>
      </c>
      <c r="AK236" s="17">
        <f t="shared" si="1596"/>
        <v>0</v>
      </c>
      <c r="AL236" s="17">
        <f t="shared" si="1597"/>
        <v>0</v>
      </c>
      <c r="AM236" s="17">
        <f t="shared" si="1598"/>
        <v>0</v>
      </c>
      <c r="AN236" s="17">
        <f t="shared" si="1599"/>
        <v>0</v>
      </c>
      <c r="AO236" s="17">
        <f t="shared" si="1600"/>
        <v>0</v>
      </c>
      <c r="AP236" s="18">
        <f t="shared" si="1601"/>
        <v>0</v>
      </c>
      <c r="AQ236" s="18">
        <f t="shared" si="1602"/>
        <v>0</v>
      </c>
      <c r="AR236" s="18">
        <f t="shared" si="1603"/>
        <v>0</v>
      </c>
      <c r="AS236" s="18">
        <f t="shared" si="1604"/>
        <v>0</v>
      </c>
      <c r="AT236" s="18">
        <f t="shared" si="1605"/>
        <v>0</v>
      </c>
      <c r="AU236" s="18">
        <f t="shared" si="1606"/>
        <v>0</v>
      </c>
      <c r="AV236" s="18">
        <f t="shared" si="1607"/>
        <v>0</v>
      </c>
      <c r="AW236" s="18">
        <f t="shared" si="1608"/>
        <v>0</v>
      </c>
      <c r="AX236" s="4"/>
    </row>
    <row r="237" spans="1:50" outlineLevel="1">
      <c r="A237" s="8" t="str">
        <f>IF(C237=Форма!$B$7*1,"1 месяц",IF(C237&gt;Форма!$B$7,(LEFT(A236,SEARCH(" ",A236,1)-1)+1)&amp;" месяц",""))</f>
        <v>76 месяц</v>
      </c>
      <c r="B237" s="32" t="str">
        <f>IF(SUM($E$6:$L237)=0,"-",IF(SUM($E237:$L237)&gt;0,IF(AND($C237&gt;=$B$1,$C237&lt;=$B$2)*1=1,$A$1,"факт"),"прогноз"))</f>
        <v>-</v>
      </c>
      <c r="C237" s="33">
        <v>48305</v>
      </c>
      <c r="D237" s="34">
        <f>VLOOKUP($C237,'F1'!$A:$B,2,0)</f>
        <v>22</v>
      </c>
      <c r="E237" s="60"/>
      <c r="F237" s="60"/>
      <c r="G237" s="59"/>
      <c r="H237" s="59"/>
      <c r="I237" s="60"/>
      <c r="J237" s="60"/>
      <c r="K237" s="59"/>
      <c r="L237" s="59"/>
      <c r="M237" s="187">
        <f t="shared" si="1609"/>
        <v>0</v>
      </c>
      <c r="N237" s="15">
        <f t="shared" si="1610"/>
        <v>0</v>
      </c>
      <c r="O237" s="15">
        <f t="shared" si="1611"/>
        <v>0</v>
      </c>
      <c r="P237" s="15">
        <f t="shared" si="1612"/>
        <v>0</v>
      </c>
      <c r="Q237" s="187">
        <f t="shared" si="1613"/>
        <v>0</v>
      </c>
      <c r="R237" s="15">
        <f t="shared" si="1614"/>
        <v>0</v>
      </c>
      <c r="S237" s="15">
        <f t="shared" si="1615"/>
        <v>0</v>
      </c>
      <c r="T237" s="15">
        <f t="shared" si="1616"/>
        <v>0</v>
      </c>
      <c r="U237" s="9">
        <f t="shared" si="1617"/>
        <v>0</v>
      </c>
      <c r="V237" s="9">
        <f t="shared" si="1618"/>
        <v>0</v>
      </c>
      <c r="W237" s="28">
        <f t="shared" si="1619"/>
        <v>0</v>
      </c>
      <c r="X237" s="9">
        <f t="shared" si="1620"/>
        <v>0</v>
      </c>
      <c r="Y237" s="9">
        <f t="shared" si="1621"/>
        <v>0</v>
      </c>
      <c r="Z237" s="28">
        <f t="shared" si="1622"/>
        <v>0</v>
      </c>
      <c r="AA237" s="8"/>
      <c r="AB237" s="154">
        <f>IF(OR($M237="",$M237=0),0,IF(AB$2&lt;10,VLOOKUP(TEXT($C237,"МММ"),'Расчет нагрузки'!$L$2:$Q$13,AB$2,0),$D237*AB$2))</f>
        <v>0</v>
      </c>
      <c r="AC237" s="154">
        <f>IF(OR($Q237="",$Q237=0),0,IF(AC$2&lt;10,VLOOKUP(TEXT($C237,"МММ"),'Расчет нагрузки'!$L$2:$Q$13,AC$2,0),$D237*AC$2))</f>
        <v>0</v>
      </c>
      <c r="AD237" s="8"/>
      <c r="AE237" s="69">
        <v>1</v>
      </c>
      <c r="AF237" s="69">
        <v>1</v>
      </c>
      <c r="AG237" s="8"/>
      <c r="AH237" s="17">
        <f t="shared" si="1593"/>
        <v>0</v>
      </c>
      <c r="AI237" s="17">
        <f t="shared" si="1594"/>
        <v>0</v>
      </c>
      <c r="AJ237" s="17">
        <f t="shared" si="1595"/>
        <v>0</v>
      </c>
      <c r="AK237" s="17">
        <f t="shared" si="1596"/>
        <v>0</v>
      </c>
      <c r="AL237" s="17">
        <f t="shared" si="1597"/>
        <v>0</v>
      </c>
      <c r="AM237" s="17">
        <f t="shared" si="1598"/>
        <v>0</v>
      </c>
      <c r="AN237" s="17">
        <f t="shared" si="1599"/>
        <v>0</v>
      </c>
      <c r="AO237" s="17">
        <f t="shared" si="1600"/>
        <v>0</v>
      </c>
      <c r="AP237" s="18">
        <f t="shared" si="1601"/>
        <v>0</v>
      </c>
      <c r="AQ237" s="18">
        <f t="shared" si="1602"/>
        <v>0</v>
      </c>
      <c r="AR237" s="18">
        <f t="shared" si="1603"/>
        <v>0</v>
      </c>
      <c r="AS237" s="18">
        <f t="shared" si="1604"/>
        <v>0</v>
      </c>
      <c r="AT237" s="18">
        <f t="shared" si="1605"/>
        <v>0</v>
      </c>
      <c r="AU237" s="18">
        <f t="shared" si="1606"/>
        <v>0</v>
      </c>
      <c r="AV237" s="18">
        <f t="shared" si="1607"/>
        <v>0</v>
      </c>
      <c r="AW237" s="18">
        <f t="shared" si="1608"/>
        <v>0</v>
      </c>
      <c r="AX237" s="4"/>
    </row>
    <row r="238" spans="1:50" outlineLevel="1">
      <c r="A238" s="8" t="str">
        <f>IF(C238=Форма!$B$7*1,"1 месяц",IF(C238&gt;Форма!$B$7,(LEFT(A237,SEARCH(" ",A237,1)-1)+1)&amp;" месяц",""))</f>
        <v>77 месяц</v>
      </c>
      <c r="B238" s="32" t="str">
        <f>IF(SUM($E$6:$L238)=0,"-",IF(SUM($E238:$L238)&gt;0,IF(AND($C238&gt;=$B$1,$C238&lt;=$B$2)*1=1,$A$1,"факт"),"прогноз"))</f>
        <v>-</v>
      </c>
      <c r="C238" s="33">
        <v>48335</v>
      </c>
      <c r="D238" s="34">
        <f>VLOOKUP($C238,'F1'!$A:$B,2,0)</f>
        <v>19</v>
      </c>
      <c r="E238" s="60"/>
      <c r="F238" s="60"/>
      <c r="G238" s="59"/>
      <c r="H238" s="59"/>
      <c r="I238" s="60"/>
      <c r="J238" s="60"/>
      <c r="K238" s="59"/>
      <c r="L238" s="59"/>
      <c r="M238" s="187">
        <f t="shared" si="1609"/>
        <v>0</v>
      </c>
      <c r="N238" s="15">
        <f t="shared" si="1610"/>
        <v>0</v>
      </c>
      <c r="O238" s="15">
        <f t="shared" si="1611"/>
        <v>0</v>
      </c>
      <c r="P238" s="15">
        <f t="shared" si="1612"/>
        <v>0</v>
      </c>
      <c r="Q238" s="187">
        <f t="shared" si="1613"/>
        <v>0</v>
      </c>
      <c r="R238" s="15">
        <f t="shared" si="1614"/>
        <v>0</v>
      </c>
      <c r="S238" s="15">
        <f t="shared" si="1615"/>
        <v>0</v>
      </c>
      <c r="T238" s="15">
        <f t="shared" si="1616"/>
        <v>0</v>
      </c>
      <c r="U238" s="9">
        <f t="shared" si="1617"/>
        <v>0</v>
      </c>
      <c r="V238" s="9">
        <f t="shared" si="1618"/>
        <v>0</v>
      </c>
      <c r="W238" s="28">
        <f t="shared" si="1619"/>
        <v>0</v>
      </c>
      <c r="X238" s="9">
        <f t="shared" si="1620"/>
        <v>0</v>
      </c>
      <c r="Y238" s="9">
        <f t="shared" si="1621"/>
        <v>0</v>
      </c>
      <c r="Z238" s="28">
        <f t="shared" si="1622"/>
        <v>0</v>
      </c>
      <c r="AA238" s="8"/>
      <c r="AB238" s="154">
        <f>IF(OR($M238="",$M238=0),0,IF(AB$2&lt;10,VLOOKUP(TEXT($C238,"МММ"),'Расчет нагрузки'!$L$2:$Q$13,AB$2,0),$D238*AB$2))</f>
        <v>0</v>
      </c>
      <c r="AC238" s="154">
        <f>IF(OR($Q238="",$Q238=0),0,IF(AC$2&lt;10,VLOOKUP(TEXT($C238,"МММ"),'Расчет нагрузки'!$L$2:$Q$13,AC$2,0),$D238*AC$2))</f>
        <v>0</v>
      </c>
      <c r="AD238" s="8"/>
      <c r="AE238" s="69">
        <v>1</v>
      </c>
      <c r="AF238" s="69">
        <v>1</v>
      </c>
      <c r="AG238" s="8"/>
      <c r="AH238" s="17">
        <f t="shared" si="1593"/>
        <v>0</v>
      </c>
      <c r="AI238" s="17">
        <f t="shared" si="1594"/>
        <v>0</v>
      </c>
      <c r="AJ238" s="17">
        <f t="shared" si="1595"/>
        <v>0</v>
      </c>
      <c r="AK238" s="17">
        <f t="shared" si="1596"/>
        <v>0</v>
      </c>
      <c r="AL238" s="17">
        <f t="shared" si="1597"/>
        <v>0</v>
      </c>
      <c r="AM238" s="17">
        <f t="shared" si="1598"/>
        <v>0</v>
      </c>
      <c r="AN238" s="17">
        <f t="shared" si="1599"/>
        <v>0</v>
      </c>
      <c r="AO238" s="17">
        <f t="shared" si="1600"/>
        <v>0</v>
      </c>
      <c r="AP238" s="18">
        <f t="shared" si="1601"/>
        <v>0</v>
      </c>
      <c r="AQ238" s="18">
        <f t="shared" si="1602"/>
        <v>0</v>
      </c>
      <c r="AR238" s="18">
        <f t="shared" si="1603"/>
        <v>0</v>
      </c>
      <c r="AS238" s="18">
        <f t="shared" si="1604"/>
        <v>0</v>
      </c>
      <c r="AT238" s="18">
        <f t="shared" si="1605"/>
        <v>0</v>
      </c>
      <c r="AU238" s="18">
        <f t="shared" si="1606"/>
        <v>0</v>
      </c>
      <c r="AV238" s="18">
        <f t="shared" si="1607"/>
        <v>0</v>
      </c>
      <c r="AW238" s="18">
        <f t="shared" si="1608"/>
        <v>0</v>
      </c>
      <c r="AX238" s="4"/>
    </row>
    <row r="239" spans="1:50" outlineLevel="1">
      <c r="A239" s="8" t="str">
        <f>IF(C239=Форма!$B$7*1,"1 месяц",IF(C239&gt;Форма!$B$7,(LEFT(A238,SEARCH(" ",A238,1)-1)+1)&amp;" месяц",""))</f>
        <v>78 месяц</v>
      </c>
      <c r="B239" s="32" t="str">
        <f>IF(SUM($E$6:$L239)=0,"-",IF(SUM($E239:$L239)&gt;0,IF(AND($C239&gt;=$B$1,$C239&lt;=$B$2)*1=1,$A$1,"факт"),"прогноз"))</f>
        <v>-</v>
      </c>
      <c r="C239" s="33">
        <v>48366</v>
      </c>
      <c r="D239" s="34">
        <f>VLOOKUP($C239,'F1'!$A:$B,2,0)</f>
        <v>21</v>
      </c>
      <c r="E239" s="60"/>
      <c r="F239" s="60"/>
      <c r="G239" s="59"/>
      <c r="H239" s="59"/>
      <c r="I239" s="60"/>
      <c r="J239" s="60"/>
      <c r="K239" s="59"/>
      <c r="L239" s="59"/>
      <c r="M239" s="187">
        <f t="shared" si="1609"/>
        <v>0</v>
      </c>
      <c r="N239" s="15">
        <f t="shared" si="1610"/>
        <v>0</v>
      </c>
      <c r="O239" s="15">
        <f t="shared" si="1611"/>
        <v>0</v>
      </c>
      <c r="P239" s="15">
        <f t="shared" si="1612"/>
        <v>0</v>
      </c>
      <c r="Q239" s="187">
        <f t="shared" si="1613"/>
        <v>0</v>
      </c>
      <c r="R239" s="15">
        <f t="shared" si="1614"/>
        <v>0</v>
      </c>
      <c r="S239" s="15">
        <f t="shared" si="1615"/>
        <v>0</v>
      </c>
      <c r="T239" s="15">
        <f t="shared" si="1616"/>
        <v>0</v>
      </c>
      <c r="U239" s="9">
        <f t="shared" si="1617"/>
        <v>0</v>
      </c>
      <c r="V239" s="9">
        <f t="shared" si="1618"/>
        <v>0</v>
      </c>
      <c r="W239" s="28">
        <f t="shared" si="1619"/>
        <v>0</v>
      </c>
      <c r="X239" s="9">
        <f t="shared" si="1620"/>
        <v>0</v>
      </c>
      <c r="Y239" s="9">
        <f t="shared" si="1621"/>
        <v>0</v>
      </c>
      <c r="Z239" s="28">
        <f t="shared" si="1622"/>
        <v>0</v>
      </c>
      <c r="AA239" s="8"/>
      <c r="AB239" s="154">
        <f>IF(OR($M239="",$M239=0),0,IF(AB$2&lt;10,VLOOKUP(TEXT($C239,"МММ"),'Расчет нагрузки'!$L$2:$Q$13,AB$2,0),$D239*AB$2))</f>
        <v>0</v>
      </c>
      <c r="AC239" s="154">
        <f>IF(OR($Q239="",$Q239=0),0,IF(AC$2&lt;10,VLOOKUP(TEXT($C239,"МММ"),'Расчет нагрузки'!$L$2:$Q$13,AC$2,0),$D239*AC$2))</f>
        <v>0</v>
      </c>
      <c r="AD239" s="8"/>
      <c r="AE239" s="69">
        <v>1</v>
      </c>
      <c r="AF239" s="69">
        <v>1</v>
      </c>
      <c r="AG239" s="8"/>
      <c r="AH239" s="17">
        <f t="shared" si="1593"/>
        <v>0</v>
      </c>
      <c r="AI239" s="17">
        <f t="shared" si="1594"/>
        <v>0</v>
      </c>
      <c r="AJ239" s="17">
        <f t="shared" si="1595"/>
        <v>0</v>
      </c>
      <c r="AK239" s="17">
        <f t="shared" si="1596"/>
        <v>0</v>
      </c>
      <c r="AL239" s="17">
        <f t="shared" si="1597"/>
        <v>0</v>
      </c>
      <c r="AM239" s="17">
        <f t="shared" si="1598"/>
        <v>0</v>
      </c>
      <c r="AN239" s="17">
        <f t="shared" si="1599"/>
        <v>0</v>
      </c>
      <c r="AO239" s="17">
        <f t="shared" si="1600"/>
        <v>0</v>
      </c>
      <c r="AP239" s="18">
        <f t="shared" si="1601"/>
        <v>0</v>
      </c>
      <c r="AQ239" s="18">
        <f t="shared" si="1602"/>
        <v>0</v>
      </c>
      <c r="AR239" s="18">
        <f t="shared" si="1603"/>
        <v>0</v>
      </c>
      <c r="AS239" s="18">
        <f t="shared" si="1604"/>
        <v>0</v>
      </c>
      <c r="AT239" s="18">
        <f t="shared" si="1605"/>
        <v>0</v>
      </c>
      <c r="AU239" s="18">
        <f t="shared" si="1606"/>
        <v>0</v>
      </c>
      <c r="AV239" s="18">
        <f t="shared" si="1607"/>
        <v>0</v>
      </c>
      <c r="AW239" s="18">
        <f t="shared" si="1608"/>
        <v>0</v>
      </c>
      <c r="AX239" s="4"/>
    </row>
    <row r="240" spans="1:50" outlineLevel="1">
      <c r="A240" s="8" t="str">
        <f>IF(C240=Форма!$B$7*1,"1 месяц",IF(C240&gt;Форма!$B$7,(LEFT(A239,SEARCH(" ",A239,1)-1)+1)&amp;" месяц",""))</f>
        <v>79 месяц</v>
      </c>
      <c r="B240" s="32" t="str">
        <f>IF(SUM($E$6:$L240)=0,"-",IF(SUM($E240:$L240)&gt;0,IF(AND($C240&gt;=$B$1,$C240&lt;=$B$2)*1=1,$A$1,"факт"),"прогноз"))</f>
        <v>-</v>
      </c>
      <c r="C240" s="33">
        <v>48396</v>
      </c>
      <c r="D240" s="34">
        <f>VLOOKUP($C240,'F1'!$A:$B,2,0)</f>
        <v>22</v>
      </c>
      <c r="E240" s="60"/>
      <c r="F240" s="60"/>
      <c r="G240" s="59"/>
      <c r="H240" s="59"/>
      <c r="I240" s="60"/>
      <c r="J240" s="60"/>
      <c r="K240" s="59"/>
      <c r="L240" s="59"/>
      <c r="M240" s="187">
        <f t="shared" si="1609"/>
        <v>0</v>
      </c>
      <c r="N240" s="15">
        <f t="shared" si="1610"/>
        <v>0</v>
      </c>
      <c r="O240" s="15">
        <f t="shared" si="1611"/>
        <v>0</v>
      </c>
      <c r="P240" s="15">
        <f t="shared" si="1612"/>
        <v>0</v>
      </c>
      <c r="Q240" s="187">
        <f t="shared" si="1613"/>
        <v>0</v>
      </c>
      <c r="R240" s="15">
        <f t="shared" si="1614"/>
        <v>0</v>
      </c>
      <c r="S240" s="15">
        <f t="shared" si="1615"/>
        <v>0</v>
      </c>
      <c r="T240" s="15">
        <f t="shared" si="1616"/>
        <v>0</v>
      </c>
      <c r="U240" s="9">
        <f t="shared" si="1617"/>
        <v>0</v>
      </c>
      <c r="V240" s="9">
        <f t="shared" si="1618"/>
        <v>0</v>
      </c>
      <c r="W240" s="28">
        <f t="shared" si="1619"/>
        <v>0</v>
      </c>
      <c r="X240" s="9">
        <f t="shared" si="1620"/>
        <v>0</v>
      </c>
      <c r="Y240" s="9">
        <f t="shared" si="1621"/>
        <v>0</v>
      </c>
      <c r="Z240" s="28">
        <f t="shared" si="1622"/>
        <v>0</v>
      </c>
      <c r="AA240" s="8"/>
      <c r="AB240" s="154">
        <f>IF(OR($M240="",$M240=0),0,IF(AB$2&lt;10,VLOOKUP(TEXT($C240,"МММ"),'Расчет нагрузки'!$L$2:$Q$13,AB$2,0),$D240*AB$2))</f>
        <v>0</v>
      </c>
      <c r="AC240" s="154">
        <f>IF(OR($Q240="",$Q240=0),0,IF(AC$2&lt;10,VLOOKUP(TEXT($C240,"МММ"),'Расчет нагрузки'!$L$2:$Q$13,AC$2,0),$D240*AC$2))</f>
        <v>0</v>
      </c>
      <c r="AD240" s="8"/>
      <c r="AE240" s="69">
        <v>1</v>
      </c>
      <c r="AF240" s="69">
        <v>1</v>
      </c>
      <c r="AG240" s="8"/>
      <c r="AH240" s="17">
        <f t="shared" si="1593"/>
        <v>0</v>
      </c>
      <c r="AI240" s="17">
        <f t="shared" si="1594"/>
        <v>0</v>
      </c>
      <c r="AJ240" s="17">
        <f t="shared" si="1595"/>
        <v>0</v>
      </c>
      <c r="AK240" s="17">
        <f t="shared" si="1596"/>
        <v>0</v>
      </c>
      <c r="AL240" s="17">
        <f t="shared" si="1597"/>
        <v>0</v>
      </c>
      <c r="AM240" s="17">
        <f t="shared" si="1598"/>
        <v>0</v>
      </c>
      <c r="AN240" s="17">
        <f t="shared" si="1599"/>
        <v>0</v>
      </c>
      <c r="AO240" s="17">
        <f t="shared" si="1600"/>
        <v>0</v>
      </c>
      <c r="AP240" s="18">
        <f t="shared" si="1601"/>
        <v>0</v>
      </c>
      <c r="AQ240" s="18">
        <f t="shared" si="1602"/>
        <v>0</v>
      </c>
      <c r="AR240" s="18">
        <f t="shared" si="1603"/>
        <v>0</v>
      </c>
      <c r="AS240" s="18">
        <f t="shared" si="1604"/>
        <v>0</v>
      </c>
      <c r="AT240" s="18">
        <f t="shared" si="1605"/>
        <v>0</v>
      </c>
      <c r="AU240" s="18">
        <f t="shared" si="1606"/>
        <v>0</v>
      </c>
      <c r="AV240" s="18">
        <f t="shared" si="1607"/>
        <v>0</v>
      </c>
      <c r="AW240" s="18">
        <f t="shared" si="1608"/>
        <v>0</v>
      </c>
      <c r="AX240" s="4"/>
    </row>
    <row r="241" spans="1:50" outlineLevel="1">
      <c r="A241" s="8" t="str">
        <f>IF(C241=Форма!$B$7*1,"1 месяц",IF(C241&gt;Форма!$B$7,(LEFT(A240,SEARCH(" ",A240,1)-1)+1)&amp;" месяц",""))</f>
        <v>80 месяц</v>
      </c>
      <c r="B241" s="32" t="str">
        <f>IF(SUM($E$6:$L241)=0,"-",IF(SUM($E241:$L241)&gt;0,IF(AND($C241&gt;=$B$1,$C241&lt;=$B$2)*1=1,$A$1,"факт"),"прогноз"))</f>
        <v>-</v>
      </c>
      <c r="C241" s="33">
        <v>48427</v>
      </c>
      <c r="D241" s="34">
        <f>VLOOKUP($C241,'F1'!$A:$B,2,0)</f>
        <v>22</v>
      </c>
      <c r="E241" s="60"/>
      <c r="F241" s="60"/>
      <c r="G241" s="59"/>
      <c r="H241" s="59"/>
      <c r="I241" s="60"/>
      <c r="J241" s="60"/>
      <c r="K241" s="59"/>
      <c r="L241" s="59"/>
      <c r="M241" s="187">
        <f t="shared" si="1609"/>
        <v>0</v>
      </c>
      <c r="N241" s="15">
        <f t="shared" si="1610"/>
        <v>0</v>
      </c>
      <c r="O241" s="15">
        <f t="shared" si="1611"/>
        <v>0</v>
      </c>
      <c r="P241" s="15">
        <f t="shared" si="1612"/>
        <v>0</v>
      </c>
      <c r="Q241" s="187">
        <f t="shared" si="1613"/>
        <v>0</v>
      </c>
      <c r="R241" s="15">
        <f t="shared" si="1614"/>
        <v>0</v>
      </c>
      <c r="S241" s="15">
        <f t="shared" si="1615"/>
        <v>0</v>
      </c>
      <c r="T241" s="15">
        <f t="shared" si="1616"/>
        <v>0</v>
      </c>
      <c r="U241" s="9">
        <f t="shared" si="1617"/>
        <v>0</v>
      </c>
      <c r="V241" s="9">
        <f t="shared" si="1618"/>
        <v>0</v>
      </c>
      <c r="W241" s="28">
        <f t="shared" si="1619"/>
        <v>0</v>
      </c>
      <c r="X241" s="9">
        <f t="shared" si="1620"/>
        <v>0</v>
      </c>
      <c r="Y241" s="9">
        <f t="shared" si="1621"/>
        <v>0</v>
      </c>
      <c r="Z241" s="28">
        <f t="shared" si="1622"/>
        <v>0</v>
      </c>
      <c r="AA241" s="8"/>
      <c r="AB241" s="154">
        <f>IF(OR($M241="",$M241=0),0,IF(AB$2&lt;10,VLOOKUP(TEXT($C241,"МММ"),'Расчет нагрузки'!$L$2:$Q$13,AB$2,0),$D241*AB$2))</f>
        <v>0</v>
      </c>
      <c r="AC241" s="154">
        <f>IF(OR($Q241="",$Q241=0),0,IF(AC$2&lt;10,VLOOKUP(TEXT($C241,"МММ"),'Расчет нагрузки'!$L$2:$Q$13,AC$2,0),$D241*AC$2))</f>
        <v>0</v>
      </c>
      <c r="AD241" s="8"/>
      <c r="AE241" s="69">
        <v>1</v>
      </c>
      <c r="AF241" s="69">
        <v>1</v>
      </c>
      <c r="AG241" s="8"/>
      <c r="AH241" s="17">
        <f t="shared" si="1593"/>
        <v>0</v>
      </c>
      <c r="AI241" s="17">
        <f t="shared" si="1594"/>
        <v>0</v>
      </c>
      <c r="AJ241" s="17">
        <f t="shared" si="1595"/>
        <v>0</v>
      </c>
      <c r="AK241" s="17">
        <f t="shared" si="1596"/>
        <v>0</v>
      </c>
      <c r="AL241" s="17">
        <f t="shared" si="1597"/>
        <v>0</v>
      </c>
      <c r="AM241" s="17">
        <f t="shared" si="1598"/>
        <v>0</v>
      </c>
      <c r="AN241" s="17">
        <f t="shared" si="1599"/>
        <v>0</v>
      </c>
      <c r="AO241" s="17">
        <f t="shared" si="1600"/>
        <v>0</v>
      </c>
      <c r="AP241" s="18">
        <f t="shared" si="1601"/>
        <v>0</v>
      </c>
      <c r="AQ241" s="18">
        <f t="shared" si="1602"/>
        <v>0</v>
      </c>
      <c r="AR241" s="18">
        <f t="shared" si="1603"/>
        <v>0</v>
      </c>
      <c r="AS241" s="18">
        <f t="shared" si="1604"/>
        <v>0</v>
      </c>
      <c r="AT241" s="18">
        <f t="shared" si="1605"/>
        <v>0</v>
      </c>
      <c r="AU241" s="18">
        <f t="shared" si="1606"/>
        <v>0</v>
      </c>
      <c r="AV241" s="18">
        <f t="shared" si="1607"/>
        <v>0</v>
      </c>
      <c r="AW241" s="18">
        <f t="shared" si="1608"/>
        <v>0</v>
      </c>
      <c r="AX241" s="4"/>
    </row>
    <row r="242" spans="1:50" outlineLevel="1">
      <c r="A242" s="8" t="str">
        <f>IF(C242=Форма!$B$7*1,"1 месяц",IF(C242&gt;Форма!$B$7,(LEFT(A241,SEARCH(" ",A241,1)-1)+1)&amp;" месяц",""))</f>
        <v>81 месяц</v>
      </c>
      <c r="B242" s="32" t="str">
        <f>IF(SUM($E$6:$L242)=0,"-",IF(SUM($E242:$L242)&gt;0,IF(AND($C242&gt;=$B$1,$C242&lt;=$B$2)*1=1,$A$1,"факт"),"прогноз"))</f>
        <v>-</v>
      </c>
      <c r="C242" s="33">
        <v>48458</v>
      </c>
      <c r="D242" s="34">
        <f>VLOOKUP($C242,'F1'!$A:$B,2,0)</f>
        <v>22</v>
      </c>
      <c r="E242" s="60"/>
      <c r="F242" s="60"/>
      <c r="G242" s="59"/>
      <c r="H242" s="59"/>
      <c r="I242" s="60"/>
      <c r="J242" s="60"/>
      <c r="K242" s="59"/>
      <c r="L242" s="59"/>
      <c r="M242" s="187">
        <f t="shared" si="1609"/>
        <v>0</v>
      </c>
      <c r="N242" s="15">
        <f t="shared" si="1610"/>
        <v>0</v>
      </c>
      <c r="O242" s="15">
        <f t="shared" si="1611"/>
        <v>0</v>
      </c>
      <c r="P242" s="15">
        <f t="shared" si="1612"/>
        <v>0</v>
      </c>
      <c r="Q242" s="187">
        <f t="shared" si="1613"/>
        <v>0</v>
      </c>
      <c r="R242" s="15">
        <f t="shared" si="1614"/>
        <v>0</v>
      </c>
      <c r="S242" s="15">
        <f t="shared" si="1615"/>
        <v>0</v>
      </c>
      <c r="T242" s="15">
        <f t="shared" si="1616"/>
        <v>0</v>
      </c>
      <c r="U242" s="9">
        <f t="shared" si="1617"/>
        <v>0</v>
      </c>
      <c r="V242" s="9">
        <f t="shared" si="1618"/>
        <v>0</v>
      </c>
      <c r="W242" s="28">
        <f t="shared" si="1619"/>
        <v>0</v>
      </c>
      <c r="X242" s="9">
        <f t="shared" si="1620"/>
        <v>0</v>
      </c>
      <c r="Y242" s="9">
        <f t="shared" si="1621"/>
        <v>0</v>
      </c>
      <c r="Z242" s="28">
        <f t="shared" si="1622"/>
        <v>0</v>
      </c>
      <c r="AA242" s="8"/>
      <c r="AB242" s="154">
        <f>IF(OR($M242="",$M242=0),0,IF(AB$2&lt;10,VLOOKUP(TEXT($C242,"МММ"),'Расчет нагрузки'!$L$2:$Q$13,AB$2,0),$D242*AB$2))</f>
        <v>0</v>
      </c>
      <c r="AC242" s="154">
        <f>IF(OR($Q242="",$Q242=0),0,IF(AC$2&lt;10,VLOOKUP(TEXT($C242,"МММ"),'Расчет нагрузки'!$L$2:$Q$13,AC$2,0),$D242*AC$2))</f>
        <v>0</v>
      </c>
      <c r="AD242" s="8"/>
      <c r="AE242" s="69">
        <v>1</v>
      </c>
      <c r="AF242" s="69">
        <v>1</v>
      </c>
      <c r="AG242" s="8"/>
      <c r="AH242" s="17">
        <f t="shared" si="1593"/>
        <v>0</v>
      </c>
      <c r="AI242" s="17">
        <f t="shared" si="1594"/>
        <v>0</v>
      </c>
      <c r="AJ242" s="17">
        <f t="shared" si="1595"/>
        <v>0</v>
      </c>
      <c r="AK242" s="17">
        <f t="shared" si="1596"/>
        <v>0</v>
      </c>
      <c r="AL242" s="17">
        <f t="shared" si="1597"/>
        <v>0</v>
      </c>
      <c r="AM242" s="17">
        <f t="shared" si="1598"/>
        <v>0</v>
      </c>
      <c r="AN242" s="17">
        <f t="shared" si="1599"/>
        <v>0</v>
      </c>
      <c r="AO242" s="17">
        <f t="shared" si="1600"/>
        <v>0</v>
      </c>
      <c r="AP242" s="18">
        <f t="shared" si="1601"/>
        <v>0</v>
      </c>
      <c r="AQ242" s="18">
        <f t="shared" si="1602"/>
        <v>0</v>
      </c>
      <c r="AR242" s="18">
        <f t="shared" si="1603"/>
        <v>0</v>
      </c>
      <c r="AS242" s="18">
        <f t="shared" si="1604"/>
        <v>0</v>
      </c>
      <c r="AT242" s="18">
        <f t="shared" si="1605"/>
        <v>0</v>
      </c>
      <c r="AU242" s="18">
        <f t="shared" si="1606"/>
        <v>0</v>
      </c>
      <c r="AV242" s="18">
        <f t="shared" si="1607"/>
        <v>0</v>
      </c>
      <c r="AW242" s="18">
        <f t="shared" si="1608"/>
        <v>0</v>
      </c>
      <c r="AX242" s="4"/>
    </row>
    <row r="243" spans="1:50" outlineLevel="1">
      <c r="A243" s="8" t="str">
        <f>IF(C243=Форма!$B$7*1,"1 месяц",IF(C243&gt;Форма!$B$7,(LEFT(A242,SEARCH(" ",A242,1)-1)+1)&amp;" месяц",""))</f>
        <v>82 месяц</v>
      </c>
      <c r="B243" s="32" t="str">
        <f>IF(SUM($E$6:$L243)=0,"-",IF(SUM($E243:$L243)&gt;0,IF(AND($C243&gt;=$B$1,$C243&lt;=$B$2)*1=1,$A$1,"факт"),"прогноз"))</f>
        <v>-</v>
      </c>
      <c r="C243" s="33">
        <v>48488</v>
      </c>
      <c r="D243" s="34">
        <f>VLOOKUP($C243,'F1'!$A:$B,2,0)</f>
        <v>21</v>
      </c>
      <c r="E243" s="60"/>
      <c r="F243" s="60"/>
      <c r="G243" s="59"/>
      <c r="H243" s="59"/>
      <c r="I243" s="60"/>
      <c r="J243" s="60"/>
      <c r="K243" s="59"/>
      <c r="L243" s="59"/>
      <c r="M243" s="187">
        <f t="shared" si="1609"/>
        <v>0</v>
      </c>
      <c r="N243" s="15">
        <f t="shared" si="1610"/>
        <v>0</v>
      </c>
      <c r="O243" s="15">
        <f t="shared" si="1611"/>
        <v>0</v>
      </c>
      <c r="P243" s="15">
        <f t="shared" si="1612"/>
        <v>0</v>
      </c>
      <c r="Q243" s="187">
        <f t="shared" si="1613"/>
        <v>0</v>
      </c>
      <c r="R243" s="15">
        <f t="shared" si="1614"/>
        <v>0</v>
      </c>
      <c r="S243" s="15">
        <f t="shared" si="1615"/>
        <v>0</v>
      </c>
      <c r="T243" s="15">
        <f t="shared" si="1616"/>
        <v>0</v>
      </c>
      <c r="U243" s="9">
        <f t="shared" si="1617"/>
        <v>0</v>
      </c>
      <c r="V243" s="9">
        <f t="shared" si="1618"/>
        <v>0</v>
      </c>
      <c r="W243" s="28">
        <f t="shared" si="1619"/>
        <v>0</v>
      </c>
      <c r="X243" s="9">
        <f t="shared" si="1620"/>
        <v>0</v>
      </c>
      <c r="Y243" s="9">
        <f t="shared" si="1621"/>
        <v>0</v>
      </c>
      <c r="Z243" s="28">
        <f t="shared" si="1622"/>
        <v>0</v>
      </c>
      <c r="AA243" s="8"/>
      <c r="AB243" s="154">
        <f>IF(OR($M243="",$M243=0),0,IF(AB$2&lt;10,VLOOKUP(TEXT($C243,"МММ"),'Расчет нагрузки'!$L$2:$Q$13,AB$2,0),$D243*AB$2))</f>
        <v>0</v>
      </c>
      <c r="AC243" s="154">
        <f>IF(OR($Q243="",$Q243=0),0,IF(AC$2&lt;10,VLOOKUP(TEXT($C243,"МММ"),'Расчет нагрузки'!$L$2:$Q$13,AC$2,0),$D243*AC$2))</f>
        <v>0</v>
      </c>
      <c r="AD243" s="8"/>
      <c r="AE243" s="69">
        <v>1</v>
      </c>
      <c r="AF243" s="69">
        <v>1</v>
      </c>
      <c r="AG243" s="8"/>
      <c r="AH243" s="17">
        <f t="shared" si="1593"/>
        <v>0</v>
      </c>
      <c r="AI243" s="17">
        <f t="shared" si="1594"/>
        <v>0</v>
      </c>
      <c r="AJ243" s="17">
        <f t="shared" si="1595"/>
        <v>0</v>
      </c>
      <c r="AK243" s="17">
        <f t="shared" si="1596"/>
        <v>0</v>
      </c>
      <c r="AL243" s="17">
        <f t="shared" si="1597"/>
        <v>0</v>
      </c>
      <c r="AM243" s="17">
        <f t="shared" si="1598"/>
        <v>0</v>
      </c>
      <c r="AN243" s="17">
        <f t="shared" si="1599"/>
        <v>0</v>
      </c>
      <c r="AO243" s="17">
        <f t="shared" si="1600"/>
        <v>0</v>
      </c>
      <c r="AP243" s="18">
        <f t="shared" si="1601"/>
        <v>0</v>
      </c>
      <c r="AQ243" s="18">
        <f t="shared" si="1602"/>
        <v>0</v>
      </c>
      <c r="AR243" s="18">
        <f t="shared" si="1603"/>
        <v>0</v>
      </c>
      <c r="AS243" s="18">
        <f t="shared" si="1604"/>
        <v>0</v>
      </c>
      <c r="AT243" s="18">
        <f t="shared" si="1605"/>
        <v>0</v>
      </c>
      <c r="AU243" s="18">
        <f t="shared" si="1606"/>
        <v>0</v>
      </c>
      <c r="AV243" s="18">
        <f t="shared" si="1607"/>
        <v>0</v>
      </c>
      <c r="AW243" s="18">
        <f t="shared" si="1608"/>
        <v>0</v>
      </c>
      <c r="AX243" s="4"/>
    </row>
    <row r="244" spans="1:50" outlineLevel="1">
      <c r="A244" s="8" t="str">
        <f>IF(C244=Форма!$B$7*1,"1 месяц",IF(C244&gt;Форма!$B$7,(LEFT(A243,SEARCH(" ",A243,1)-1)+1)&amp;" месяц",""))</f>
        <v>83 месяц</v>
      </c>
      <c r="B244" s="32" t="str">
        <f>IF(SUM($E$6:$L244)=0,"-",IF(SUM($E244:$L244)&gt;0,IF(AND($C244&gt;=$B$1,$C244&lt;=$B$2)*1=1,$A$1,"факт"),"прогноз"))</f>
        <v>-</v>
      </c>
      <c r="C244" s="33">
        <v>48519</v>
      </c>
      <c r="D244" s="34">
        <f>VLOOKUP($C244,'F1'!$A:$B,2,0)</f>
        <v>20</v>
      </c>
      <c r="E244" s="60"/>
      <c r="F244" s="60"/>
      <c r="G244" s="59"/>
      <c r="H244" s="59"/>
      <c r="I244" s="60"/>
      <c r="J244" s="60"/>
      <c r="K244" s="59"/>
      <c r="L244" s="59"/>
      <c r="M244" s="187">
        <f t="shared" si="1609"/>
        <v>0</v>
      </c>
      <c r="N244" s="15">
        <f t="shared" si="1610"/>
        <v>0</v>
      </c>
      <c r="O244" s="15">
        <f t="shared" si="1611"/>
        <v>0</v>
      </c>
      <c r="P244" s="15">
        <f t="shared" si="1612"/>
        <v>0</v>
      </c>
      <c r="Q244" s="187">
        <f t="shared" si="1613"/>
        <v>0</v>
      </c>
      <c r="R244" s="15">
        <f t="shared" si="1614"/>
        <v>0</v>
      </c>
      <c r="S244" s="15">
        <f t="shared" si="1615"/>
        <v>0</v>
      </c>
      <c r="T244" s="15">
        <f t="shared" si="1616"/>
        <v>0</v>
      </c>
      <c r="U244" s="9">
        <f t="shared" si="1617"/>
        <v>0</v>
      </c>
      <c r="V244" s="9">
        <f t="shared" si="1618"/>
        <v>0</v>
      </c>
      <c r="W244" s="28">
        <f t="shared" si="1619"/>
        <v>0</v>
      </c>
      <c r="X244" s="9">
        <f t="shared" si="1620"/>
        <v>0</v>
      </c>
      <c r="Y244" s="9">
        <f t="shared" si="1621"/>
        <v>0</v>
      </c>
      <c r="Z244" s="28">
        <f t="shared" si="1622"/>
        <v>0</v>
      </c>
      <c r="AA244" s="8"/>
      <c r="AB244" s="154">
        <f>IF(OR($M244="",$M244=0),0,IF(AB$2&lt;10,VLOOKUP(TEXT($C244,"МММ"),'Расчет нагрузки'!$L$2:$Q$13,AB$2,0),$D244*AB$2))</f>
        <v>0</v>
      </c>
      <c r="AC244" s="154">
        <f>IF(OR($Q244="",$Q244=0),0,IF(AC$2&lt;10,VLOOKUP(TEXT($C244,"МММ"),'Расчет нагрузки'!$L$2:$Q$13,AC$2,0),$D244*AC$2))</f>
        <v>0</v>
      </c>
      <c r="AD244" s="8"/>
      <c r="AE244" s="69">
        <v>1</v>
      </c>
      <c r="AF244" s="69">
        <v>1</v>
      </c>
      <c r="AG244" s="8"/>
      <c r="AH244" s="17">
        <f t="shared" si="1593"/>
        <v>0</v>
      </c>
      <c r="AI244" s="17">
        <f t="shared" si="1594"/>
        <v>0</v>
      </c>
      <c r="AJ244" s="17">
        <f t="shared" si="1595"/>
        <v>0</v>
      </c>
      <c r="AK244" s="17">
        <f t="shared" si="1596"/>
        <v>0</v>
      </c>
      <c r="AL244" s="17">
        <f t="shared" si="1597"/>
        <v>0</v>
      </c>
      <c r="AM244" s="17">
        <f t="shared" si="1598"/>
        <v>0</v>
      </c>
      <c r="AN244" s="17">
        <f t="shared" si="1599"/>
        <v>0</v>
      </c>
      <c r="AO244" s="17">
        <f t="shared" si="1600"/>
        <v>0</v>
      </c>
      <c r="AP244" s="18">
        <f t="shared" si="1601"/>
        <v>0</v>
      </c>
      <c r="AQ244" s="18">
        <f t="shared" si="1602"/>
        <v>0</v>
      </c>
      <c r="AR244" s="18">
        <f t="shared" si="1603"/>
        <v>0</v>
      </c>
      <c r="AS244" s="18">
        <f t="shared" si="1604"/>
        <v>0</v>
      </c>
      <c r="AT244" s="18">
        <f t="shared" si="1605"/>
        <v>0</v>
      </c>
      <c r="AU244" s="18">
        <f t="shared" si="1606"/>
        <v>0</v>
      </c>
      <c r="AV244" s="18">
        <f t="shared" si="1607"/>
        <v>0</v>
      </c>
      <c r="AW244" s="18">
        <f t="shared" si="1608"/>
        <v>0</v>
      </c>
      <c r="AX244" s="4"/>
    </row>
    <row r="245" spans="1:50" outlineLevel="1">
      <c r="A245" s="8" t="str">
        <f>IF(C245=Форма!$B$7*1,"1 месяц",IF(C245&gt;Форма!$B$7,(LEFT(A244,SEARCH(" ",A244,1)-1)+1)&amp;" месяц",""))</f>
        <v>84 месяц</v>
      </c>
      <c r="B245" s="32" t="str">
        <f>IF(SUM($E$6:$L245)=0,"-",IF(SUM($E245:$L245)&gt;0,IF(AND($C245&gt;=$B$1,$C245&lt;=$B$2)*1=1,$A$1,"факт"),"прогноз"))</f>
        <v>-</v>
      </c>
      <c r="C245" s="33">
        <v>48549</v>
      </c>
      <c r="D245" s="34">
        <f>VLOOKUP($C245,'F1'!$A:$B,2,0)</f>
        <v>22</v>
      </c>
      <c r="E245" s="60"/>
      <c r="F245" s="60"/>
      <c r="G245" s="59"/>
      <c r="H245" s="59"/>
      <c r="I245" s="60"/>
      <c r="J245" s="60"/>
      <c r="K245" s="59"/>
      <c r="L245" s="59"/>
      <c r="M245" s="187">
        <f t="shared" si="1609"/>
        <v>0</v>
      </c>
      <c r="N245" s="15">
        <f t="shared" si="1610"/>
        <v>0</v>
      </c>
      <c r="O245" s="15">
        <f t="shared" si="1611"/>
        <v>0</v>
      </c>
      <c r="P245" s="15">
        <f t="shared" si="1612"/>
        <v>0</v>
      </c>
      <c r="Q245" s="187">
        <f t="shared" si="1613"/>
        <v>0</v>
      </c>
      <c r="R245" s="15">
        <f t="shared" si="1614"/>
        <v>0</v>
      </c>
      <c r="S245" s="15">
        <f t="shared" si="1615"/>
        <v>0</v>
      </c>
      <c r="T245" s="15">
        <f t="shared" si="1616"/>
        <v>0</v>
      </c>
      <c r="U245" s="9">
        <f t="shared" si="1617"/>
        <v>0</v>
      </c>
      <c r="V245" s="9">
        <f t="shared" si="1618"/>
        <v>0</v>
      </c>
      <c r="W245" s="28">
        <f t="shared" si="1619"/>
        <v>0</v>
      </c>
      <c r="X245" s="9">
        <f t="shared" si="1620"/>
        <v>0</v>
      </c>
      <c r="Y245" s="9">
        <f t="shared" si="1621"/>
        <v>0</v>
      </c>
      <c r="Z245" s="28">
        <f t="shared" si="1622"/>
        <v>0</v>
      </c>
      <c r="AA245" s="8"/>
      <c r="AB245" s="154">
        <f>IF(OR($M245="",$M245=0),0,IF(AB$2&lt;10,VLOOKUP(TEXT($C245,"МММ"),'Расчет нагрузки'!$L$2:$Q$13,AB$2,0),$D245*AB$2))</f>
        <v>0</v>
      </c>
      <c r="AC245" s="154">
        <f>IF(OR($Q245="",$Q245=0),0,IF(AC$2&lt;10,VLOOKUP(TEXT($C245,"МММ"),'Расчет нагрузки'!$L$2:$Q$13,AC$2,0),$D245*AC$2))</f>
        <v>0</v>
      </c>
      <c r="AD245" s="8"/>
      <c r="AE245" s="69">
        <v>1</v>
      </c>
      <c r="AF245" s="69">
        <v>1</v>
      </c>
      <c r="AG245" s="8"/>
      <c r="AH245" s="17">
        <f t="shared" si="1593"/>
        <v>0</v>
      </c>
      <c r="AI245" s="17">
        <f t="shared" si="1594"/>
        <v>0</v>
      </c>
      <c r="AJ245" s="17">
        <f t="shared" si="1595"/>
        <v>0</v>
      </c>
      <c r="AK245" s="17">
        <f t="shared" si="1596"/>
        <v>0</v>
      </c>
      <c r="AL245" s="17">
        <f t="shared" si="1597"/>
        <v>0</v>
      </c>
      <c r="AM245" s="17">
        <f t="shared" si="1598"/>
        <v>0</v>
      </c>
      <c r="AN245" s="17">
        <f t="shared" si="1599"/>
        <v>0</v>
      </c>
      <c r="AO245" s="17">
        <f t="shared" si="1600"/>
        <v>0</v>
      </c>
      <c r="AP245" s="18">
        <f t="shared" si="1601"/>
        <v>0</v>
      </c>
      <c r="AQ245" s="18">
        <f t="shared" si="1602"/>
        <v>0</v>
      </c>
      <c r="AR245" s="18">
        <f t="shared" si="1603"/>
        <v>0</v>
      </c>
      <c r="AS245" s="18">
        <f t="shared" si="1604"/>
        <v>0</v>
      </c>
      <c r="AT245" s="18">
        <f t="shared" si="1605"/>
        <v>0</v>
      </c>
      <c r="AU245" s="18">
        <f t="shared" si="1606"/>
        <v>0</v>
      </c>
      <c r="AV245" s="18">
        <f t="shared" si="1607"/>
        <v>0</v>
      </c>
      <c r="AW245" s="18">
        <f t="shared" si="1608"/>
        <v>0</v>
      </c>
      <c r="AX245" s="4"/>
    </row>
    <row r="246" spans="1:50" outlineLevel="1">
      <c r="A246" s="8" t="str">
        <f>IF(C246=Форма!$B$7*1,"1 месяц",IF(C246&gt;Форма!$B$7,(LEFT(A245,SEARCH(" ",A245,1)-1)+1)&amp;" месяц",""))</f>
        <v>85 месяц</v>
      </c>
      <c r="B246" s="32" t="str">
        <f>IF(SUM($E$6:$L246)=0,"-",IF(SUM($E246:$L246)&gt;0,IF(AND($C246&gt;=$B$1,$C246&lt;=$B$2)*1=1,$A$1,"факт"),"прогноз"))</f>
        <v>-</v>
      </c>
      <c r="C246" s="33">
        <v>48580</v>
      </c>
      <c r="D246" s="34">
        <f>VLOOKUP($C246,'F1'!$A:$B,2,0)</f>
        <v>16</v>
      </c>
      <c r="E246" s="60"/>
      <c r="F246" s="60"/>
      <c r="G246" s="59"/>
      <c r="H246" s="59"/>
      <c r="I246" s="60"/>
      <c r="J246" s="60"/>
      <c r="K246" s="59"/>
      <c r="L246" s="59"/>
      <c r="M246" s="187">
        <f t="shared" si="1609"/>
        <v>0</v>
      </c>
      <c r="N246" s="15">
        <f t="shared" si="1610"/>
        <v>0</v>
      </c>
      <c r="O246" s="15">
        <f t="shared" si="1611"/>
        <v>0</v>
      </c>
      <c r="P246" s="15">
        <f t="shared" si="1612"/>
        <v>0</v>
      </c>
      <c r="Q246" s="187">
        <f t="shared" si="1613"/>
        <v>0</v>
      </c>
      <c r="R246" s="15">
        <f t="shared" si="1614"/>
        <v>0</v>
      </c>
      <c r="S246" s="15">
        <f t="shared" si="1615"/>
        <v>0</v>
      </c>
      <c r="T246" s="15">
        <f t="shared" si="1616"/>
        <v>0</v>
      </c>
      <c r="U246" s="9">
        <f t="shared" si="1617"/>
        <v>0</v>
      </c>
      <c r="V246" s="9">
        <f t="shared" si="1618"/>
        <v>0</v>
      </c>
      <c r="W246" s="28">
        <f t="shared" si="1619"/>
        <v>0</v>
      </c>
      <c r="X246" s="9">
        <f t="shared" si="1620"/>
        <v>0</v>
      </c>
      <c r="Y246" s="9">
        <f t="shared" si="1621"/>
        <v>0</v>
      </c>
      <c r="Z246" s="28">
        <f t="shared" si="1622"/>
        <v>0</v>
      </c>
      <c r="AA246" s="8"/>
      <c r="AB246" s="154">
        <f>IF(OR($M246="",$M246=0),0,IF(AB$2&lt;10,VLOOKUP(TEXT($C246,"МММ"),'Расчет нагрузки'!$L$2:$Q$13,AB$2,0),$D246*AB$2))</f>
        <v>0</v>
      </c>
      <c r="AC246" s="154">
        <f>IF(OR($Q246="",$Q246=0),0,IF(AC$2&lt;10,VLOOKUP(TEXT($C246,"МММ"),'Расчет нагрузки'!$L$2:$Q$13,AC$2,0),$D246*AC$2))</f>
        <v>0</v>
      </c>
      <c r="AD246" s="8"/>
      <c r="AE246" s="69">
        <v>1</v>
      </c>
      <c r="AF246" s="69">
        <v>1</v>
      </c>
      <c r="AG246" s="8"/>
      <c r="AH246" s="17">
        <f t="shared" si="1593"/>
        <v>0</v>
      </c>
      <c r="AI246" s="17">
        <f t="shared" si="1594"/>
        <v>0</v>
      </c>
      <c r="AJ246" s="17">
        <f t="shared" si="1595"/>
        <v>0</v>
      </c>
      <c r="AK246" s="17">
        <f t="shared" si="1596"/>
        <v>0</v>
      </c>
      <c r="AL246" s="17">
        <f t="shared" si="1597"/>
        <v>0</v>
      </c>
      <c r="AM246" s="17">
        <f t="shared" si="1598"/>
        <v>0</v>
      </c>
      <c r="AN246" s="17">
        <f t="shared" si="1599"/>
        <v>0</v>
      </c>
      <c r="AO246" s="17">
        <f t="shared" si="1600"/>
        <v>0</v>
      </c>
      <c r="AP246" s="18">
        <f t="shared" si="1601"/>
        <v>0</v>
      </c>
      <c r="AQ246" s="18">
        <f t="shared" si="1602"/>
        <v>0</v>
      </c>
      <c r="AR246" s="18">
        <f t="shared" si="1603"/>
        <v>0</v>
      </c>
      <c r="AS246" s="18">
        <f t="shared" si="1604"/>
        <v>0</v>
      </c>
      <c r="AT246" s="18">
        <f t="shared" si="1605"/>
        <v>0</v>
      </c>
      <c r="AU246" s="18">
        <f t="shared" si="1606"/>
        <v>0</v>
      </c>
      <c r="AV246" s="18">
        <f t="shared" si="1607"/>
        <v>0</v>
      </c>
      <c r="AW246" s="18">
        <f t="shared" si="1608"/>
        <v>0</v>
      </c>
      <c r="AX246" s="4"/>
    </row>
    <row r="247" spans="1:50" outlineLevel="1">
      <c r="A247" s="8" t="str">
        <f>IF(C247=Форма!$B$7*1,"1 месяц",IF(C247&gt;Форма!$B$7,(LEFT(A246,SEARCH(" ",A246,1)-1)+1)&amp;" месяц",""))</f>
        <v>86 месяц</v>
      </c>
      <c r="B247" s="32" t="str">
        <f>IF(SUM($E$6:$L247)=0,"-",IF(SUM($E247:$L247)&gt;0,IF(AND($C247&gt;=$B$1,$C247&lt;=$B$2)*1=1,$A$1,"факт"),"прогноз"))</f>
        <v>-</v>
      </c>
      <c r="C247" s="33">
        <v>48611</v>
      </c>
      <c r="D247" s="34">
        <f>VLOOKUP($C247,'F1'!$A:$B,2,0)</f>
        <v>19</v>
      </c>
      <c r="E247" s="60"/>
      <c r="F247" s="60"/>
      <c r="G247" s="59"/>
      <c r="H247" s="59"/>
      <c r="I247" s="60"/>
      <c r="J247" s="60"/>
      <c r="K247" s="59"/>
      <c r="L247" s="59"/>
      <c r="M247" s="187">
        <f t="shared" si="1609"/>
        <v>0</v>
      </c>
      <c r="N247" s="15">
        <f t="shared" si="1610"/>
        <v>0</v>
      </c>
      <c r="O247" s="15">
        <f t="shared" si="1611"/>
        <v>0</v>
      </c>
      <c r="P247" s="15">
        <f t="shared" si="1612"/>
        <v>0</v>
      </c>
      <c r="Q247" s="187">
        <f t="shared" si="1613"/>
        <v>0</v>
      </c>
      <c r="R247" s="15">
        <f t="shared" si="1614"/>
        <v>0</v>
      </c>
      <c r="S247" s="15">
        <f t="shared" si="1615"/>
        <v>0</v>
      </c>
      <c r="T247" s="15">
        <f t="shared" si="1616"/>
        <v>0</v>
      </c>
      <c r="U247" s="9">
        <f t="shared" si="1617"/>
        <v>0</v>
      </c>
      <c r="V247" s="9">
        <f t="shared" si="1618"/>
        <v>0</v>
      </c>
      <c r="W247" s="28">
        <f t="shared" si="1619"/>
        <v>0</v>
      </c>
      <c r="X247" s="9">
        <f t="shared" si="1620"/>
        <v>0</v>
      </c>
      <c r="Y247" s="9">
        <f t="shared" si="1621"/>
        <v>0</v>
      </c>
      <c r="Z247" s="28">
        <f t="shared" si="1622"/>
        <v>0</v>
      </c>
      <c r="AA247" s="8"/>
      <c r="AB247" s="154">
        <f>IF(OR($M247="",$M247=0),0,IF(AB$2&lt;10,VLOOKUP(TEXT($C247,"МММ"),'Расчет нагрузки'!$L$2:$Q$13,AB$2,0),$D247*AB$2))</f>
        <v>0</v>
      </c>
      <c r="AC247" s="154">
        <f>IF(OR($Q247="",$Q247=0),0,IF(AC$2&lt;10,VLOOKUP(TEXT($C247,"МММ"),'Расчет нагрузки'!$L$2:$Q$13,AC$2,0),$D247*AC$2))</f>
        <v>0</v>
      </c>
      <c r="AD247" s="8"/>
      <c r="AE247" s="69">
        <v>1</v>
      </c>
      <c r="AF247" s="69">
        <v>1</v>
      </c>
      <c r="AG247" s="8"/>
      <c r="AH247" s="17">
        <f t="shared" si="1593"/>
        <v>0</v>
      </c>
      <c r="AI247" s="17">
        <f t="shared" si="1594"/>
        <v>0</v>
      </c>
      <c r="AJ247" s="17">
        <f t="shared" si="1595"/>
        <v>0</v>
      </c>
      <c r="AK247" s="17">
        <f t="shared" si="1596"/>
        <v>0</v>
      </c>
      <c r="AL247" s="17">
        <f t="shared" si="1597"/>
        <v>0</v>
      </c>
      <c r="AM247" s="17">
        <f t="shared" si="1598"/>
        <v>0</v>
      </c>
      <c r="AN247" s="17">
        <f t="shared" si="1599"/>
        <v>0</v>
      </c>
      <c r="AO247" s="17">
        <f t="shared" si="1600"/>
        <v>0</v>
      </c>
      <c r="AP247" s="18">
        <f t="shared" si="1601"/>
        <v>0</v>
      </c>
      <c r="AQ247" s="18">
        <f t="shared" si="1602"/>
        <v>0</v>
      </c>
      <c r="AR247" s="18">
        <f t="shared" si="1603"/>
        <v>0</v>
      </c>
      <c r="AS247" s="18">
        <f t="shared" si="1604"/>
        <v>0</v>
      </c>
      <c r="AT247" s="18">
        <f t="shared" si="1605"/>
        <v>0</v>
      </c>
      <c r="AU247" s="18">
        <f t="shared" si="1606"/>
        <v>0</v>
      </c>
      <c r="AV247" s="18">
        <f t="shared" si="1607"/>
        <v>0</v>
      </c>
      <c r="AW247" s="18">
        <f t="shared" si="1608"/>
        <v>0</v>
      </c>
      <c r="AX247" s="4"/>
    </row>
    <row r="248" spans="1:50" outlineLevel="1">
      <c r="A248" s="8" t="str">
        <f>IF(C248=Форма!$B$7*1,"1 месяц",IF(C248&gt;Форма!$B$7,(LEFT(A247,SEARCH(" ",A247,1)-1)+1)&amp;" месяц",""))</f>
        <v>87 месяц</v>
      </c>
      <c r="B248" s="32" t="str">
        <f>IF(SUM($E$6:$L248)=0,"-",IF(SUM($E248:$L248)&gt;0,IF(AND($C248&gt;=$B$1,$C248&lt;=$B$2)*1=1,$A$1,"факт"),"прогноз"))</f>
        <v>-</v>
      </c>
      <c r="C248" s="33">
        <v>48639</v>
      </c>
      <c r="D248" s="34">
        <f>VLOOKUP($C248,'F1'!$A:$B,2,0)</f>
        <v>22</v>
      </c>
      <c r="E248" s="60"/>
      <c r="F248" s="60"/>
      <c r="G248" s="59"/>
      <c r="H248" s="59"/>
      <c r="I248" s="60"/>
      <c r="J248" s="60"/>
      <c r="K248" s="59"/>
      <c r="L248" s="59"/>
      <c r="M248" s="187">
        <f t="shared" si="1609"/>
        <v>0</v>
      </c>
      <c r="N248" s="15">
        <f t="shared" si="1610"/>
        <v>0</v>
      </c>
      <c r="O248" s="15">
        <f t="shared" si="1611"/>
        <v>0</v>
      </c>
      <c r="P248" s="15">
        <f t="shared" si="1612"/>
        <v>0</v>
      </c>
      <c r="Q248" s="187">
        <f t="shared" si="1613"/>
        <v>0</v>
      </c>
      <c r="R248" s="15">
        <f t="shared" si="1614"/>
        <v>0</v>
      </c>
      <c r="S248" s="15">
        <f t="shared" si="1615"/>
        <v>0</v>
      </c>
      <c r="T248" s="15">
        <f t="shared" si="1616"/>
        <v>0</v>
      </c>
      <c r="U248" s="9">
        <f t="shared" si="1617"/>
        <v>0</v>
      </c>
      <c r="V248" s="9">
        <f t="shared" si="1618"/>
        <v>0</v>
      </c>
      <c r="W248" s="28">
        <f t="shared" si="1619"/>
        <v>0</v>
      </c>
      <c r="X248" s="9">
        <f t="shared" si="1620"/>
        <v>0</v>
      </c>
      <c r="Y248" s="9">
        <f t="shared" si="1621"/>
        <v>0</v>
      </c>
      <c r="Z248" s="28">
        <f t="shared" si="1622"/>
        <v>0</v>
      </c>
      <c r="AA248" s="8"/>
      <c r="AB248" s="154">
        <f>IF(OR($M248="",$M248=0),0,IF(AB$2&lt;10,VLOOKUP(TEXT($C248,"МММ"),'Расчет нагрузки'!$L$2:$Q$13,AB$2,0),$D248*AB$2))</f>
        <v>0</v>
      </c>
      <c r="AC248" s="154">
        <f>IF(OR($Q248="",$Q248=0),0,IF(AC$2&lt;10,VLOOKUP(TEXT($C248,"МММ"),'Расчет нагрузки'!$L$2:$Q$13,AC$2,0),$D248*AC$2))</f>
        <v>0</v>
      </c>
      <c r="AD248" s="8"/>
      <c r="AE248" s="69">
        <v>1</v>
      </c>
      <c r="AF248" s="69">
        <v>1</v>
      </c>
      <c r="AG248" s="8"/>
      <c r="AH248" s="17">
        <f t="shared" si="1593"/>
        <v>0</v>
      </c>
      <c r="AI248" s="17">
        <f t="shared" si="1594"/>
        <v>0</v>
      </c>
      <c r="AJ248" s="17">
        <f t="shared" si="1595"/>
        <v>0</v>
      </c>
      <c r="AK248" s="17">
        <f t="shared" si="1596"/>
        <v>0</v>
      </c>
      <c r="AL248" s="17">
        <f t="shared" si="1597"/>
        <v>0</v>
      </c>
      <c r="AM248" s="17">
        <f t="shared" si="1598"/>
        <v>0</v>
      </c>
      <c r="AN248" s="17">
        <f t="shared" si="1599"/>
        <v>0</v>
      </c>
      <c r="AO248" s="17">
        <f t="shared" si="1600"/>
        <v>0</v>
      </c>
      <c r="AP248" s="18">
        <f t="shared" si="1601"/>
        <v>0</v>
      </c>
      <c r="AQ248" s="18">
        <f t="shared" si="1602"/>
        <v>0</v>
      </c>
      <c r="AR248" s="18">
        <f t="shared" si="1603"/>
        <v>0</v>
      </c>
      <c r="AS248" s="18">
        <f t="shared" si="1604"/>
        <v>0</v>
      </c>
      <c r="AT248" s="18">
        <f t="shared" si="1605"/>
        <v>0</v>
      </c>
      <c r="AU248" s="18">
        <f t="shared" si="1606"/>
        <v>0</v>
      </c>
      <c r="AV248" s="18">
        <f t="shared" si="1607"/>
        <v>0</v>
      </c>
      <c r="AW248" s="18">
        <f t="shared" si="1608"/>
        <v>0</v>
      </c>
      <c r="AX248" s="4"/>
    </row>
    <row r="249" spans="1:50" outlineLevel="1">
      <c r="A249" s="8" t="str">
        <f>IF(C249=Форма!$B$7*1,"1 месяц",IF(C249&gt;Форма!$B$7,(LEFT(A248,SEARCH(" ",A248,1)-1)+1)&amp;" месяц",""))</f>
        <v>88 месяц</v>
      </c>
      <c r="B249" s="32" t="str">
        <f>IF(SUM($E$6:$L249)=0,"-",IF(SUM($E249:$L249)&gt;0,IF(AND($C249&gt;=$B$1,$C249&lt;=$B$2)*1=1,$A$1,"факт"),"прогноз"))</f>
        <v>-</v>
      </c>
      <c r="C249" s="33">
        <v>48670</v>
      </c>
      <c r="D249" s="34">
        <f>VLOOKUP($C249,'F1'!$A:$B,2,0)</f>
        <v>21</v>
      </c>
      <c r="E249" s="60"/>
      <c r="F249" s="60"/>
      <c r="G249" s="59"/>
      <c r="H249" s="59"/>
      <c r="I249" s="60"/>
      <c r="J249" s="60"/>
      <c r="K249" s="59"/>
      <c r="L249" s="59"/>
      <c r="M249" s="187">
        <f t="shared" si="1609"/>
        <v>0</v>
      </c>
      <c r="N249" s="15">
        <f t="shared" si="1610"/>
        <v>0</v>
      </c>
      <c r="O249" s="15">
        <f t="shared" si="1611"/>
        <v>0</v>
      </c>
      <c r="P249" s="15">
        <f t="shared" si="1612"/>
        <v>0</v>
      </c>
      <c r="Q249" s="187">
        <f t="shared" si="1613"/>
        <v>0</v>
      </c>
      <c r="R249" s="15">
        <f t="shared" si="1614"/>
        <v>0</v>
      </c>
      <c r="S249" s="15">
        <f t="shared" si="1615"/>
        <v>0</v>
      </c>
      <c r="T249" s="15">
        <f t="shared" si="1616"/>
        <v>0</v>
      </c>
      <c r="U249" s="9">
        <f t="shared" si="1617"/>
        <v>0</v>
      </c>
      <c r="V249" s="9">
        <f t="shared" si="1618"/>
        <v>0</v>
      </c>
      <c r="W249" s="28">
        <f t="shared" si="1619"/>
        <v>0</v>
      </c>
      <c r="X249" s="9">
        <f t="shared" si="1620"/>
        <v>0</v>
      </c>
      <c r="Y249" s="9">
        <f t="shared" si="1621"/>
        <v>0</v>
      </c>
      <c r="Z249" s="28">
        <f t="shared" si="1622"/>
        <v>0</v>
      </c>
      <c r="AA249" s="8"/>
      <c r="AB249" s="154">
        <f>IF(OR($M249="",$M249=0),0,IF(AB$2&lt;10,VLOOKUP(TEXT($C249,"МММ"),'Расчет нагрузки'!$L$2:$Q$13,AB$2,0),$D249*AB$2))</f>
        <v>0</v>
      </c>
      <c r="AC249" s="154">
        <f>IF(OR($Q249="",$Q249=0),0,IF(AC$2&lt;10,VLOOKUP(TEXT($C249,"МММ"),'Расчет нагрузки'!$L$2:$Q$13,AC$2,0),$D249*AC$2))</f>
        <v>0</v>
      </c>
      <c r="AD249" s="8"/>
      <c r="AE249" s="69">
        <v>1</v>
      </c>
      <c r="AF249" s="69">
        <v>1</v>
      </c>
      <c r="AG249" s="8"/>
      <c r="AH249" s="17">
        <f t="shared" si="1593"/>
        <v>0</v>
      </c>
      <c r="AI249" s="17">
        <f t="shared" si="1594"/>
        <v>0</v>
      </c>
      <c r="AJ249" s="17">
        <f t="shared" si="1595"/>
        <v>0</v>
      </c>
      <c r="AK249" s="17">
        <f t="shared" si="1596"/>
        <v>0</v>
      </c>
      <c r="AL249" s="17">
        <f t="shared" si="1597"/>
        <v>0</v>
      </c>
      <c r="AM249" s="17">
        <f t="shared" si="1598"/>
        <v>0</v>
      </c>
      <c r="AN249" s="17">
        <f t="shared" si="1599"/>
        <v>0</v>
      </c>
      <c r="AO249" s="17">
        <f t="shared" si="1600"/>
        <v>0</v>
      </c>
      <c r="AP249" s="18">
        <f t="shared" si="1601"/>
        <v>0</v>
      </c>
      <c r="AQ249" s="18">
        <f t="shared" si="1602"/>
        <v>0</v>
      </c>
      <c r="AR249" s="18">
        <f t="shared" si="1603"/>
        <v>0</v>
      </c>
      <c r="AS249" s="18">
        <f t="shared" si="1604"/>
        <v>0</v>
      </c>
      <c r="AT249" s="18">
        <f t="shared" si="1605"/>
        <v>0</v>
      </c>
      <c r="AU249" s="18">
        <f t="shared" si="1606"/>
        <v>0</v>
      </c>
      <c r="AV249" s="18">
        <f t="shared" si="1607"/>
        <v>0</v>
      </c>
      <c r="AW249" s="18">
        <f t="shared" si="1608"/>
        <v>0</v>
      </c>
      <c r="AX249" s="4"/>
    </row>
    <row r="250" spans="1:50" outlineLevel="1">
      <c r="A250" s="8" t="str">
        <f>IF(C250=Форма!$B$7*1,"1 месяц",IF(C250&gt;Форма!$B$7,(LEFT(A249,SEARCH(" ",A249,1)-1)+1)&amp;" месяц",""))</f>
        <v>89 месяц</v>
      </c>
      <c r="B250" s="32" t="str">
        <f>IF(SUM($E$6:$L250)=0,"-",IF(SUM($E250:$L250)&gt;0,IF(AND($C250&gt;=$B$1,$C250&lt;=$B$2)*1=1,$A$1,"факт"),"прогноз"))</f>
        <v>-</v>
      </c>
      <c r="C250" s="33">
        <v>48700</v>
      </c>
      <c r="D250" s="34">
        <f>VLOOKUP($C250,'F1'!$A:$B,2,0)</f>
        <v>18</v>
      </c>
      <c r="E250" s="60"/>
      <c r="F250" s="60"/>
      <c r="G250" s="59"/>
      <c r="H250" s="59"/>
      <c r="I250" s="60"/>
      <c r="J250" s="60"/>
      <c r="K250" s="59"/>
      <c r="L250" s="59"/>
      <c r="M250" s="187">
        <f t="shared" si="1609"/>
        <v>0</v>
      </c>
      <c r="N250" s="15">
        <f t="shared" si="1610"/>
        <v>0</v>
      </c>
      <c r="O250" s="15">
        <f t="shared" si="1611"/>
        <v>0</v>
      </c>
      <c r="P250" s="15">
        <f t="shared" si="1612"/>
        <v>0</v>
      </c>
      <c r="Q250" s="187">
        <f t="shared" si="1613"/>
        <v>0</v>
      </c>
      <c r="R250" s="15">
        <f t="shared" si="1614"/>
        <v>0</v>
      </c>
      <c r="S250" s="15">
        <f t="shared" si="1615"/>
        <v>0</v>
      </c>
      <c r="T250" s="15">
        <f t="shared" si="1616"/>
        <v>0</v>
      </c>
      <c r="U250" s="9">
        <f t="shared" si="1617"/>
        <v>0</v>
      </c>
      <c r="V250" s="9">
        <f t="shared" si="1618"/>
        <v>0</v>
      </c>
      <c r="W250" s="28">
        <f t="shared" si="1619"/>
        <v>0</v>
      </c>
      <c r="X250" s="9">
        <f t="shared" si="1620"/>
        <v>0</v>
      </c>
      <c r="Y250" s="9">
        <f t="shared" si="1621"/>
        <v>0</v>
      </c>
      <c r="Z250" s="28">
        <f t="shared" si="1622"/>
        <v>0</v>
      </c>
      <c r="AA250" s="8"/>
      <c r="AB250" s="154">
        <f>IF(OR($M250="",$M250=0),0,IF(AB$2&lt;10,VLOOKUP(TEXT($C250,"МММ"),'Расчет нагрузки'!$L$2:$Q$13,AB$2,0),$D250*AB$2))</f>
        <v>0</v>
      </c>
      <c r="AC250" s="154">
        <f>IF(OR($Q250="",$Q250=0),0,IF(AC$2&lt;10,VLOOKUP(TEXT($C250,"МММ"),'Расчет нагрузки'!$L$2:$Q$13,AC$2,0),$D250*AC$2))</f>
        <v>0</v>
      </c>
      <c r="AD250" s="8"/>
      <c r="AE250" s="69">
        <v>1</v>
      </c>
      <c r="AF250" s="69">
        <v>1</v>
      </c>
      <c r="AG250" s="8"/>
      <c r="AH250" s="17">
        <f t="shared" si="1593"/>
        <v>0</v>
      </c>
      <c r="AI250" s="17">
        <f t="shared" si="1594"/>
        <v>0</v>
      </c>
      <c r="AJ250" s="17">
        <f t="shared" si="1595"/>
        <v>0</v>
      </c>
      <c r="AK250" s="17">
        <f t="shared" si="1596"/>
        <v>0</v>
      </c>
      <c r="AL250" s="17">
        <f t="shared" si="1597"/>
        <v>0</v>
      </c>
      <c r="AM250" s="17">
        <f t="shared" si="1598"/>
        <v>0</v>
      </c>
      <c r="AN250" s="17">
        <f t="shared" si="1599"/>
        <v>0</v>
      </c>
      <c r="AO250" s="17">
        <f t="shared" si="1600"/>
        <v>0</v>
      </c>
      <c r="AP250" s="18">
        <f t="shared" si="1601"/>
        <v>0</v>
      </c>
      <c r="AQ250" s="18">
        <f t="shared" si="1602"/>
        <v>0</v>
      </c>
      <c r="AR250" s="18">
        <f t="shared" si="1603"/>
        <v>0</v>
      </c>
      <c r="AS250" s="18">
        <f t="shared" si="1604"/>
        <v>0</v>
      </c>
      <c r="AT250" s="18">
        <f t="shared" si="1605"/>
        <v>0</v>
      </c>
      <c r="AU250" s="18">
        <f t="shared" si="1606"/>
        <v>0</v>
      </c>
      <c r="AV250" s="18">
        <f t="shared" si="1607"/>
        <v>0</v>
      </c>
      <c r="AW250" s="18">
        <f t="shared" si="1608"/>
        <v>0</v>
      </c>
      <c r="AX250" s="4"/>
    </row>
    <row r="251" spans="1:50" outlineLevel="1">
      <c r="A251" s="8" t="str">
        <f>IF(C251=Форма!$B$7*1,"1 месяц",IF(C251&gt;Форма!$B$7,(LEFT(A250,SEARCH(" ",A250,1)-1)+1)&amp;" месяц",""))</f>
        <v>90 месяц</v>
      </c>
      <c r="B251" s="32" t="str">
        <f>IF(SUM($E$6:$L251)=0,"-",IF(SUM($E251:$L251)&gt;0,IF(AND($C251&gt;=$B$1,$C251&lt;=$B$2)*1=1,$A$1,"факт"),"прогноз"))</f>
        <v>-</v>
      </c>
      <c r="C251" s="33">
        <v>48731</v>
      </c>
      <c r="D251" s="34">
        <f>VLOOKUP($C251,'F1'!$A:$B,2,0)</f>
        <v>21</v>
      </c>
      <c r="E251" s="60"/>
      <c r="F251" s="60"/>
      <c r="G251" s="59"/>
      <c r="H251" s="59"/>
      <c r="I251" s="60"/>
      <c r="J251" s="60"/>
      <c r="K251" s="59"/>
      <c r="L251" s="59"/>
      <c r="M251" s="187">
        <f t="shared" si="1609"/>
        <v>0</v>
      </c>
      <c r="N251" s="15">
        <f t="shared" si="1610"/>
        <v>0</v>
      </c>
      <c r="O251" s="15">
        <f t="shared" si="1611"/>
        <v>0</v>
      </c>
      <c r="P251" s="15">
        <f t="shared" si="1612"/>
        <v>0</v>
      </c>
      <c r="Q251" s="187">
        <f t="shared" si="1613"/>
        <v>0</v>
      </c>
      <c r="R251" s="15">
        <f t="shared" si="1614"/>
        <v>0</v>
      </c>
      <c r="S251" s="15">
        <f t="shared" si="1615"/>
        <v>0</v>
      </c>
      <c r="T251" s="15">
        <f t="shared" si="1616"/>
        <v>0</v>
      </c>
      <c r="U251" s="9">
        <f t="shared" si="1617"/>
        <v>0</v>
      </c>
      <c r="V251" s="9">
        <f t="shared" si="1618"/>
        <v>0</v>
      </c>
      <c r="W251" s="28">
        <f t="shared" si="1619"/>
        <v>0</v>
      </c>
      <c r="X251" s="9">
        <f t="shared" si="1620"/>
        <v>0</v>
      </c>
      <c r="Y251" s="9">
        <f t="shared" si="1621"/>
        <v>0</v>
      </c>
      <c r="Z251" s="28">
        <f t="shared" si="1622"/>
        <v>0</v>
      </c>
      <c r="AA251" s="8"/>
      <c r="AB251" s="154">
        <f>IF(OR($M251="",$M251=0),0,IF(AB$2&lt;10,VLOOKUP(TEXT($C251,"МММ"),'Расчет нагрузки'!$L$2:$Q$13,AB$2,0),$D251*AB$2))</f>
        <v>0</v>
      </c>
      <c r="AC251" s="154">
        <f>IF(OR($Q251="",$Q251=0),0,IF(AC$2&lt;10,VLOOKUP(TEXT($C251,"МММ"),'Расчет нагрузки'!$L$2:$Q$13,AC$2,0),$D251*AC$2))</f>
        <v>0</v>
      </c>
      <c r="AD251" s="8"/>
      <c r="AE251" s="69">
        <v>1</v>
      </c>
      <c r="AF251" s="69">
        <v>1</v>
      </c>
      <c r="AG251" s="8"/>
      <c r="AH251" s="17">
        <f t="shared" si="1593"/>
        <v>0</v>
      </c>
      <c r="AI251" s="17">
        <f t="shared" si="1594"/>
        <v>0</v>
      </c>
      <c r="AJ251" s="17">
        <f t="shared" si="1595"/>
        <v>0</v>
      </c>
      <c r="AK251" s="17">
        <f t="shared" si="1596"/>
        <v>0</v>
      </c>
      <c r="AL251" s="17">
        <f t="shared" si="1597"/>
        <v>0</v>
      </c>
      <c r="AM251" s="17">
        <f t="shared" si="1598"/>
        <v>0</v>
      </c>
      <c r="AN251" s="17">
        <f t="shared" si="1599"/>
        <v>0</v>
      </c>
      <c r="AO251" s="17">
        <f t="shared" si="1600"/>
        <v>0</v>
      </c>
      <c r="AP251" s="18">
        <f t="shared" si="1601"/>
        <v>0</v>
      </c>
      <c r="AQ251" s="18">
        <f t="shared" si="1602"/>
        <v>0</v>
      </c>
      <c r="AR251" s="18">
        <f t="shared" si="1603"/>
        <v>0</v>
      </c>
      <c r="AS251" s="18">
        <f t="shared" si="1604"/>
        <v>0</v>
      </c>
      <c r="AT251" s="18">
        <f t="shared" si="1605"/>
        <v>0</v>
      </c>
      <c r="AU251" s="18">
        <f t="shared" si="1606"/>
        <v>0</v>
      </c>
      <c r="AV251" s="18">
        <f t="shared" si="1607"/>
        <v>0</v>
      </c>
      <c r="AW251" s="18">
        <f t="shared" si="1608"/>
        <v>0</v>
      </c>
      <c r="AX251" s="4"/>
    </row>
    <row r="252" spans="1:50" outlineLevel="1">
      <c r="A252" s="8" t="str">
        <f>IF(C252=Форма!$B$7*1,"1 месяц",IF(C252&gt;Форма!$B$7,(LEFT(A251,SEARCH(" ",A251,1)-1)+1)&amp;" месяц",""))</f>
        <v>91 месяц</v>
      </c>
      <c r="B252" s="32" t="str">
        <f>IF(SUM($E$6:$L252)=0,"-",IF(SUM($E252:$L252)&gt;0,IF(AND($C252&gt;=$B$1,$C252&lt;=$B$2)*1=1,$A$1,"факт"),"прогноз"))</f>
        <v>-</v>
      </c>
      <c r="C252" s="33">
        <v>48761</v>
      </c>
      <c r="D252" s="34">
        <f>VLOOKUP($C252,'F1'!$A:$B,2,0)</f>
        <v>21</v>
      </c>
      <c r="E252" s="60"/>
      <c r="F252" s="60"/>
      <c r="G252" s="59"/>
      <c r="H252" s="59"/>
      <c r="I252" s="60"/>
      <c r="J252" s="60"/>
      <c r="K252" s="59"/>
      <c r="L252" s="59"/>
      <c r="M252" s="187">
        <f t="shared" si="1609"/>
        <v>0</v>
      </c>
      <c r="N252" s="15">
        <f t="shared" si="1610"/>
        <v>0</v>
      </c>
      <c r="O252" s="15">
        <f t="shared" si="1611"/>
        <v>0</v>
      </c>
      <c r="P252" s="15">
        <f t="shared" si="1612"/>
        <v>0</v>
      </c>
      <c r="Q252" s="187">
        <f t="shared" si="1613"/>
        <v>0</v>
      </c>
      <c r="R252" s="15">
        <f t="shared" si="1614"/>
        <v>0</v>
      </c>
      <c r="S252" s="15">
        <f t="shared" si="1615"/>
        <v>0</v>
      </c>
      <c r="T252" s="15">
        <f t="shared" si="1616"/>
        <v>0</v>
      </c>
      <c r="U252" s="9">
        <f t="shared" si="1617"/>
        <v>0</v>
      </c>
      <c r="V252" s="9">
        <f t="shared" si="1618"/>
        <v>0</v>
      </c>
      <c r="W252" s="28">
        <f t="shared" si="1619"/>
        <v>0</v>
      </c>
      <c r="X252" s="9">
        <f t="shared" si="1620"/>
        <v>0</v>
      </c>
      <c r="Y252" s="9">
        <f t="shared" si="1621"/>
        <v>0</v>
      </c>
      <c r="Z252" s="28">
        <f t="shared" si="1622"/>
        <v>0</v>
      </c>
      <c r="AA252" s="8"/>
      <c r="AB252" s="154">
        <f>IF(OR($M252="",$M252=0),0,IF(AB$2&lt;10,VLOOKUP(TEXT($C252,"МММ"),'Расчет нагрузки'!$L$2:$Q$13,AB$2,0),$D252*AB$2))</f>
        <v>0</v>
      </c>
      <c r="AC252" s="154">
        <f>IF(OR($Q252="",$Q252=0),0,IF(AC$2&lt;10,VLOOKUP(TEXT($C252,"МММ"),'Расчет нагрузки'!$L$2:$Q$13,AC$2,0),$D252*AC$2))</f>
        <v>0</v>
      </c>
      <c r="AD252" s="8"/>
      <c r="AE252" s="69">
        <v>1</v>
      </c>
      <c r="AF252" s="69">
        <v>1</v>
      </c>
      <c r="AG252" s="8"/>
      <c r="AH252" s="17">
        <f t="shared" si="1593"/>
        <v>0</v>
      </c>
      <c r="AI252" s="17">
        <f t="shared" si="1594"/>
        <v>0</v>
      </c>
      <c r="AJ252" s="17">
        <f t="shared" si="1595"/>
        <v>0</v>
      </c>
      <c r="AK252" s="17">
        <f t="shared" si="1596"/>
        <v>0</v>
      </c>
      <c r="AL252" s="17">
        <f t="shared" si="1597"/>
        <v>0</v>
      </c>
      <c r="AM252" s="17">
        <f t="shared" si="1598"/>
        <v>0</v>
      </c>
      <c r="AN252" s="17">
        <f t="shared" si="1599"/>
        <v>0</v>
      </c>
      <c r="AO252" s="17">
        <f t="shared" si="1600"/>
        <v>0</v>
      </c>
      <c r="AP252" s="18">
        <f t="shared" si="1601"/>
        <v>0</v>
      </c>
      <c r="AQ252" s="18">
        <f t="shared" si="1602"/>
        <v>0</v>
      </c>
      <c r="AR252" s="18">
        <f t="shared" si="1603"/>
        <v>0</v>
      </c>
      <c r="AS252" s="18">
        <f t="shared" si="1604"/>
        <v>0</v>
      </c>
      <c r="AT252" s="18">
        <f t="shared" si="1605"/>
        <v>0</v>
      </c>
      <c r="AU252" s="18">
        <f t="shared" si="1606"/>
        <v>0</v>
      </c>
      <c r="AV252" s="18">
        <f t="shared" si="1607"/>
        <v>0</v>
      </c>
      <c r="AW252" s="18">
        <f t="shared" si="1608"/>
        <v>0</v>
      </c>
      <c r="AX252" s="4"/>
    </row>
    <row r="253" spans="1:50" outlineLevel="1">
      <c r="A253" s="8" t="str">
        <f>IF(C253=Форма!$B$7*1,"1 месяц",IF(C253&gt;Форма!$B$7,(LEFT(A252,SEARCH(" ",A252,1)-1)+1)&amp;" месяц",""))</f>
        <v>92 месяц</v>
      </c>
      <c r="B253" s="32" t="str">
        <f>IF(SUM($E$6:$L253)=0,"-",IF(SUM($E253:$L253)&gt;0,IF(AND($C253&gt;=$B$1,$C253&lt;=$B$2)*1=1,$A$1,"факт"),"прогноз"))</f>
        <v>-</v>
      </c>
      <c r="C253" s="33">
        <v>48792</v>
      </c>
      <c r="D253" s="34">
        <f>VLOOKUP($C253,'F1'!$A:$B,2,0)</f>
        <v>23</v>
      </c>
      <c r="E253" s="60"/>
      <c r="F253" s="60"/>
      <c r="G253" s="59"/>
      <c r="H253" s="59"/>
      <c r="I253" s="60"/>
      <c r="J253" s="60"/>
      <c r="K253" s="59"/>
      <c r="L253" s="59"/>
      <c r="M253" s="187">
        <f t="shared" si="1609"/>
        <v>0</v>
      </c>
      <c r="N253" s="15">
        <f t="shared" si="1610"/>
        <v>0</v>
      </c>
      <c r="O253" s="15">
        <f t="shared" si="1611"/>
        <v>0</v>
      </c>
      <c r="P253" s="15">
        <f t="shared" si="1612"/>
        <v>0</v>
      </c>
      <c r="Q253" s="187">
        <f t="shared" si="1613"/>
        <v>0</v>
      </c>
      <c r="R253" s="15">
        <f t="shared" si="1614"/>
        <v>0</v>
      </c>
      <c r="S253" s="15">
        <f t="shared" si="1615"/>
        <v>0</v>
      </c>
      <c r="T253" s="15">
        <f t="shared" si="1616"/>
        <v>0</v>
      </c>
      <c r="U253" s="9">
        <f t="shared" si="1617"/>
        <v>0</v>
      </c>
      <c r="V253" s="9">
        <f t="shared" si="1618"/>
        <v>0</v>
      </c>
      <c r="W253" s="28">
        <f t="shared" si="1619"/>
        <v>0</v>
      </c>
      <c r="X253" s="9">
        <f t="shared" si="1620"/>
        <v>0</v>
      </c>
      <c r="Y253" s="9">
        <f t="shared" si="1621"/>
        <v>0</v>
      </c>
      <c r="Z253" s="28">
        <f t="shared" si="1622"/>
        <v>0</v>
      </c>
      <c r="AA253" s="8"/>
      <c r="AB253" s="154">
        <f>IF(OR($M253="",$M253=0),0,IF(AB$2&lt;10,VLOOKUP(TEXT($C253,"МММ"),'Расчет нагрузки'!$L$2:$Q$13,AB$2,0),$D253*AB$2))</f>
        <v>0</v>
      </c>
      <c r="AC253" s="154">
        <f>IF(OR($Q253="",$Q253=0),0,IF(AC$2&lt;10,VLOOKUP(TEXT($C253,"МММ"),'Расчет нагрузки'!$L$2:$Q$13,AC$2,0),$D253*AC$2))</f>
        <v>0</v>
      </c>
      <c r="AD253" s="8"/>
      <c r="AE253" s="69">
        <v>1</v>
      </c>
      <c r="AF253" s="69">
        <v>1</v>
      </c>
      <c r="AG253" s="8"/>
      <c r="AH253" s="17">
        <f t="shared" si="1593"/>
        <v>0</v>
      </c>
      <c r="AI253" s="17">
        <f t="shared" si="1594"/>
        <v>0</v>
      </c>
      <c r="AJ253" s="17">
        <f t="shared" si="1595"/>
        <v>0</v>
      </c>
      <c r="AK253" s="17">
        <f t="shared" si="1596"/>
        <v>0</v>
      </c>
      <c r="AL253" s="17">
        <f t="shared" si="1597"/>
        <v>0</v>
      </c>
      <c r="AM253" s="17">
        <f t="shared" si="1598"/>
        <v>0</v>
      </c>
      <c r="AN253" s="17">
        <f t="shared" si="1599"/>
        <v>0</v>
      </c>
      <c r="AO253" s="17">
        <f t="shared" si="1600"/>
        <v>0</v>
      </c>
      <c r="AP253" s="18">
        <f t="shared" si="1601"/>
        <v>0</v>
      </c>
      <c r="AQ253" s="18">
        <f t="shared" si="1602"/>
        <v>0</v>
      </c>
      <c r="AR253" s="18">
        <f t="shared" si="1603"/>
        <v>0</v>
      </c>
      <c r="AS253" s="18">
        <f t="shared" si="1604"/>
        <v>0</v>
      </c>
      <c r="AT253" s="18">
        <f t="shared" si="1605"/>
        <v>0</v>
      </c>
      <c r="AU253" s="18">
        <f t="shared" si="1606"/>
        <v>0</v>
      </c>
      <c r="AV253" s="18">
        <f t="shared" si="1607"/>
        <v>0</v>
      </c>
      <c r="AW253" s="18">
        <f t="shared" si="1608"/>
        <v>0</v>
      </c>
      <c r="AX253" s="4"/>
    </row>
    <row r="254" spans="1:50" outlineLevel="1">
      <c r="A254" s="8" t="str">
        <f>IF(C254=Форма!$B$7*1,"1 месяц",IF(C254&gt;Форма!$B$7,(LEFT(A253,SEARCH(" ",A253,1)-1)+1)&amp;" месяц",""))</f>
        <v>93 месяц</v>
      </c>
      <c r="B254" s="32" t="str">
        <f>IF(SUM($E$6:$L254)=0,"-",IF(SUM($E254:$L254)&gt;0,IF(AND($C254&gt;=$B$1,$C254&lt;=$B$2)*1=1,$A$1,"факт"),"прогноз"))</f>
        <v>-</v>
      </c>
      <c r="C254" s="33">
        <v>48823</v>
      </c>
      <c r="D254" s="34">
        <f>VLOOKUP($C254,'F1'!$A:$B,2,0)</f>
        <v>22</v>
      </c>
      <c r="E254" s="60"/>
      <c r="F254" s="60"/>
      <c r="G254" s="59"/>
      <c r="H254" s="59"/>
      <c r="I254" s="60"/>
      <c r="J254" s="60"/>
      <c r="K254" s="59"/>
      <c r="L254" s="59"/>
      <c r="M254" s="187">
        <f t="shared" si="1609"/>
        <v>0</v>
      </c>
      <c r="N254" s="15">
        <f t="shared" si="1610"/>
        <v>0</v>
      </c>
      <c r="O254" s="15">
        <f t="shared" si="1611"/>
        <v>0</v>
      </c>
      <c r="P254" s="15">
        <f t="shared" si="1612"/>
        <v>0</v>
      </c>
      <c r="Q254" s="187">
        <f t="shared" si="1613"/>
        <v>0</v>
      </c>
      <c r="R254" s="15">
        <f t="shared" si="1614"/>
        <v>0</v>
      </c>
      <c r="S254" s="15">
        <f t="shared" si="1615"/>
        <v>0</v>
      </c>
      <c r="T254" s="15">
        <f t="shared" si="1616"/>
        <v>0</v>
      </c>
      <c r="U254" s="9">
        <f t="shared" si="1617"/>
        <v>0</v>
      </c>
      <c r="V254" s="9">
        <f t="shared" si="1618"/>
        <v>0</v>
      </c>
      <c r="W254" s="28">
        <f t="shared" si="1619"/>
        <v>0</v>
      </c>
      <c r="X254" s="9">
        <f t="shared" si="1620"/>
        <v>0</v>
      </c>
      <c r="Y254" s="9">
        <f t="shared" si="1621"/>
        <v>0</v>
      </c>
      <c r="Z254" s="28">
        <f t="shared" si="1622"/>
        <v>0</v>
      </c>
      <c r="AA254" s="8"/>
      <c r="AB254" s="154">
        <f>IF(OR($M254="",$M254=0),0,IF(AB$2&lt;10,VLOOKUP(TEXT($C254,"МММ"),'Расчет нагрузки'!$L$2:$Q$13,AB$2,0),$D254*AB$2))</f>
        <v>0</v>
      </c>
      <c r="AC254" s="154">
        <f>IF(OR($Q254="",$Q254=0),0,IF(AC$2&lt;10,VLOOKUP(TEXT($C254,"МММ"),'Расчет нагрузки'!$L$2:$Q$13,AC$2,0),$D254*AC$2))</f>
        <v>0</v>
      </c>
      <c r="AD254" s="8"/>
      <c r="AE254" s="69">
        <v>1</v>
      </c>
      <c r="AF254" s="69">
        <v>1</v>
      </c>
      <c r="AG254" s="8"/>
      <c r="AH254" s="17">
        <f t="shared" si="1593"/>
        <v>0</v>
      </c>
      <c r="AI254" s="17">
        <f t="shared" si="1594"/>
        <v>0</v>
      </c>
      <c r="AJ254" s="17">
        <f t="shared" si="1595"/>
        <v>0</v>
      </c>
      <c r="AK254" s="17">
        <f t="shared" si="1596"/>
        <v>0</v>
      </c>
      <c r="AL254" s="17">
        <f t="shared" si="1597"/>
        <v>0</v>
      </c>
      <c r="AM254" s="17">
        <f t="shared" si="1598"/>
        <v>0</v>
      </c>
      <c r="AN254" s="17">
        <f t="shared" si="1599"/>
        <v>0</v>
      </c>
      <c r="AO254" s="17">
        <f t="shared" si="1600"/>
        <v>0</v>
      </c>
      <c r="AP254" s="18">
        <f t="shared" si="1601"/>
        <v>0</v>
      </c>
      <c r="AQ254" s="18">
        <f t="shared" si="1602"/>
        <v>0</v>
      </c>
      <c r="AR254" s="18">
        <f t="shared" si="1603"/>
        <v>0</v>
      </c>
      <c r="AS254" s="18">
        <f t="shared" si="1604"/>
        <v>0</v>
      </c>
      <c r="AT254" s="18">
        <f t="shared" si="1605"/>
        <v>0</v>
      </c>
      <c r="AU254" s="18">
        <f t="shared" si="1606"/>
        <v>0</v>
      </c>
      <c r="AV254" s="18">
        <f t="shared" si="1607"/>
        <v>0</v>
      </c>
      <c r="AW254" s="18">
        <f t="shared" si="1608"/>
        <v>0</v>
      </c>
      <c r="AX254" s="4"/>
    </row>
    <row r="255" spans="1:50" outlineLevel="1">
      <c r="A255" s="8" t="str">
        <f>IF(C255=Форма!$B$7*1,"1 месяц",IF(C255&gt;Форма!$B$7,(LEFT(A254,SEARCH(" ",A254,1)-1)+1)&amp;" месяц",""))</f>
        <v>94 месяц</v>
      </c>
      <c r="B255" s="32" t="str">
        <f>IF(SUM($E$6:$L255)=0,"-",IF(SUM($E255:$L255)&gt;0,IF(AND($C255&gt;=$B$1,$C255&lt;=$B$2)*1=1,$A$1,"факт"),"прогноз"))</f>
        <v>-</v>
      </c>
      <c r="C255" s="33">
        <v>48853</v>
      </c>
      <c r="D255" s="34">
        <f>VLOOKUP($C255,'F1'!$A:$B,2,0)</f>
        <v>21</v>
      </c>
      <c r="E255" s="60"/>
      <c r="F255" s="60"/>
      <c r="G255" s="59"/>
      <c r="H255" s="59"/>
      <c r="I255" s="60"/>
      <c r="J255" s="60"/>
      <c r="K255" s="59"/>
      <c r="L255" s="59"/>
      <c r="M255" s="187">
        <f t="shared" si="1609"/>
        <v>0</v>
      </c>
      <c r="N255" s="15">
        <f t="shared" si="1610"/>
        <v>0</v>
      </c>
      <c r="O255" s="15">
        <f t="shared" si="1611"/>
        <v>0</v>
      </c>
      <c r="P255" s="15">
        <f t="shared" si="1612"/>
        <v>0</v>
      </c>
      <c r="Q255" s="187">
        <f t="shared" si="1613"/>
        <v>0</v>
      </c>
      <c r="R255" s="15">
        <f t="shared" si="1614"/>
        <v>0</v>
      </c>
      <c r="S255" s="15">
        <f t="shared" si="1615"/>
        <v>0</v>
      </c>
      <c r="T255" s="15">
        <f t="shared" si="1616"/>
        <v>0</v>
      </c>
      <c r="U255" s="9">
        <f t="shared" si="1617"/>
        <v>0</v>
      </c>
      <c r="V255" s="9">
        <f t="shared" si="1618"/>
        <v>0</v>
      </c>
      <c r="W255" s="28">
        <f t="shared" si="1619"/>
        <v>0</v>
      </c>
      <c r="X255" s="9">
        <f t="shared" si="1620"/>
        <v>0</v>
      </c>
      <c r="Y255" s="9">
        <f t="shared" si="1621"/>
        <v>0</v>
      </c>
      <c r="Z255" s="28">
        <f t="shared" si="1622"/>
        <v>0</v>
      </c>
      <c r="AA255" s="8"/>
      <c r="AB255" s="154">
        <f>IF(OR($M255="",$M255=0),0,IF(AB$2&lt;10,VLOOKUP(TEXT($C255,"МММ"),'Расчет нагрузки'!$L$2:$Q$13,AB$2,0),$D255*AB$2))</f>
        <v>0</v>
      </c>
      <c r="AC255" s="154">
        <f>IF(OR($Q255="",$Q255=0),0,IF(AC$2&lt;10,VLOOKUP(TEXT($C255,"МММ"),'Расчет нагрузки'!$L$2:$Q$13,AC$2,0),$D255*AC$2))</f>
        <v>0</v>
      </c>
      <c r="AD255" s="8"/>
      <c r="AE255" s="69">
        <v>1</v>
      </c>
      <c r="AF255" s="69">
        <v>1</v>
      </c>
      <c r="AG255" s="8"/>
      <c r="AH255" s="17">
        <f t="shared" si="1593"/>
        <v>0</v>
      </c>
      <c r="AI255" s="17">
        <f t="shared" si="1594"/>
        <v>0</v>
      </c>
      <c r="AJ255" s="17">
        <f t="shared" si="1595"/>
        <v>0</v>
      </c>
      <c r="AK255" s="17">
        <f t="shared" si="1596"/>
        <v>0</v>
      </c>
      <c r="AL255" s="17">
        <f t="shared" si="1597"/>
        <v>0</v>
      </c>
      <c r="AM255" s="17">
        <f t="shared" si="1598"/>
        <v>0</v>
      </c>
      <c r="AN255" s="17">
        <f t="shared" si="1599"/>
        <v>0</v>
      </c>
      <c r="AO255" s="17">
        <f t="shared" si="1600"/>
        <v>0</v>
      </c>
      <c r="AP255" s="18">
        <f t="shared" si="1601"/>
        <v>0</v>
      </c>
      <c r="AQ255" s="18">
        <f t="shared" si="1602"/>
        <v>0</v>
      </c>
      <c r="AR255" s="18">
        <f t="shared" si="1603"/>
        <v>0</v>
      </c>
      <c r="AS255" s="18">
        <f t="shared" si="1604"/>
        <v>0</v>
      </c>
      <c r="AT255" s="18">
        <f t="shared" si="1605"/>
        <v>0</v>
      </c>
      <c r="AU255" s="18">
        <f t="shared" si="1606"/>
        <v>0</v>
      </c>
      <c r="AV255" s="18">
        <f t="shared" si="1607"/>
        <v>0</v>
      </c>
      <c r="AW255" s="18">
        <f t="shared" si="1608"/>
        <v>0</v>
      </c>
      <c r="AX255" s="4"/>
    </row>
    <row r="256" spans="1:50" outlineLevel="1">
      <c r="A256" s="8" t="str">
        <f>IF(C256=Форма!$B$7*1,"1 месяц",IF(C256&gt;Форма!$B$7,(LEFT(A255,SEARCH(" ",A255,1)-1)+1)&amp;" месяц",""))</f>
        <v>95 месяц</v>
      </c>
      <c r="B256" s="32" t="str">
        <f>IF(SUM($E$6:$L256)=0,"-",IF(SUM($E256:$L256)&gt;0,IF(AND($C256&gt;=$B$1,$C256&lt;=$B$2)*1=1,$A$1,"факт"),"прогноз"))</f>
        <v>-</v>
      </c>
      <c r="C256" s="33">
        <v>48884</v>
      </c>
      <c r="D256" s="34">
        <f>VLOOKUP($C256,'F1'!$A:$B,2,0)</f>
        <v>21</v>
      </c>
      <c r="E256" s="60"/>
      <c r="F256" s="60"/>
      <c r="G256" s="59"/>
      <c r="H256" s="59"/>
      <c r="I256" s="60"/>
      <c r="J256" s="60"/>
      <c r="K256" s="59"/>
      <c r="L256" s="59"/>
      <c r="M256" s="187">
        <f t="shared" si="1609"/>
        <v>0</v>
      </c>
      <c r="N256" s="15">
        <f t="shared" si="1610"/>
        <v>0</v>
      </c>
      <c r="O256" s="15">
        <f t="shared" si="1611"/>
        <v>0</v>
      </c>
      <c r="P256" s="15">
        <f t="shared" si="1612"/>
        <v>0</v>
      </c>
      <c r="Q256" s="187">
        <f t="shared" si="1613"/>
        <v>0</v>
      </c>
      <c r="R256" s="15">
        <f t="shared" si="1614"/>
        <v>0</v>
      </c>
      <c r="S256" s="15">
        <f t="shared" si="1615"/>
        <v>0</v>
      </c>
      <c r="T256" s="15">
        <f t="shared" si="1616"/>
        <v>0</v>
      </c>
      <c r="U256" s="9">
        <f t="shared" si="1617"/>
        <v>0</v>
      </c>
      <c r="V256" s="9">
        <f t="shared" si="1618"/>
        <v>0</v>
      </c>
      <c r="W256" s="28">
        <f t="shared" si="1619"/>
        <v>0</v>
      </c>
      <c r="X256" s="9">
        <f t="shared" si="1620"/>
        <v>0</v>
      </c>
      <c r="Y256" s="9">
        <f t="shared" si="1621"/>
        <v>0</v>
      </c>
      <c r="Z256" s="28">
        <f t="shared" si="1622"/>
        <v>0</v>
      </c>
      <c r="AA256" s="8"/>
      <c r="AB256" s="154">
        <f>IF(OR($M256="",$M256=0),0,IF(AB$2&lt;10,VLOOKUP(TEXT($C256,"МММ"),'Расчет нагрузки'!$L$2:$Q$13,AB$2,0),$D256*AB$2))</f>
        <v>0</v>
      </c>
      <c r="AC256" s="154">
        <f>IF(OR($Q256="",$Q256=0),0,IF(AC$2&lt;10,VLOOKUP(TEXT($C256,"МММ"),'Расчет нагрузки'!$L$2:$Q$13,AC$2,0),$D256*AC$2))</f>
        <v>0</v>
      </c>
      <c r="AD256" s="8"/>
      <c r="AE256" s="69">
        <v>1</v>
      </c>
      <c r="AF256" s="69">
        <v>1</v>
      </c>
      <c r="AG256" s="8"/>
      <c r="AH256" s="17">
        <f t="shared" si="1593"/>
        <v>0</v>
      </c>
      <c r="AI256" s="17">
        <f t="shared" si="1594"/>
        <v>0</v>
      </c>
      <c r="AJ256" s="17">
        <f t="shared" si="1595"/>
        <v>0</v>
      </c>
      <c r="AK256" s="17">
        <f t="shared" si="1596"/>
        <v>0</v>
      </c>
      <c r="AL256" s="17">
        <f t="shared" si="1597"/>
        <v>0</v>
      </c>
      <c r="AM256" s="17">
        <f t="shared" si="1598"/>
        <v>0</v>
      </c>
      <c r="AN256" s="17">
        <f t="shared" si="1599"/>
        <v>0</v>
      </c>
      <c r="AO256" s="17">
        <f t="shared" si="1600"/>
        <v>0</v>
      </c>
      <c r="AP256" s="18">
        <f t="shared" si="1601"/>
        <v>0</v>
      </c>
      <c r="AQ256" s="18">
        <f t="shared" si="1602"/>
        <v>0</v>
      </c>
      <c r="AR256" s="18">
        <f t="shared" si="1603"/>
        <v>0</v>
      </c>
      <c r="AS256" s="18">
        <f t="shared" si="1604"/>
        <v>0</v>
      </c>
      <c r="AT256" s="18">
        <f t="shared" si="1605"/>
        <v>0</v>
      </c>
      <c r="AU256" s="18">
        <f t="shared" si="1606"/>
        <v>0</v>
      </c>
      <c r="AV256" s="18">
        <f t="shared" si="1607"/>
        <v>0</v>
      </c>
      <c r="AW256" s="18">
        <f t="shared" si="1608"/>
        <v>0</v>
      </c>
      <c r="AX256" s="4"/>
    </row>
    <row r="257" spans="1:50" outlineLevel="1">
      <c r="A257" s="8" t="str">
        <f>IF(C257=Форма!$B$7*1,"1 месяц",IF(C257&gt;Форма!$B$7,(LEFT(A256,SEARCH(" ",A256,1)-1)+1)&amp;" месяц",""))</f>
        <v>96 месяц</v>
      </c>
      <c r="B257" s="32" t="str">
        <f>IF(SUM($E$6:$L257)=0,"-",IF(SUM($E257:$L257)&gt;0,IF(AND($C257&gt;=$B$1,$C257&lt;=$B$2)*1=1,$A$1,"факт"),"прогноз"))</f>
        <v>-</v>
      </c>
      <c r="C257" s="33">
        <v>48914</v>
      </c>
      <c r="D257" s="34">
        <f>VLOOKUP($C257,'F1'!$A:$B,2,0)</f>
        <v>22</v>
      </c>
      <c r="E257" s="60"/>
      <c r="F257" s="60"/>
      <c r="G257" s="59"/>
      <c r="H257" s="59"/>
      <c r="I257" s="60"/>
      <c r="J257" s="60"/>
      <c r="K257" s="59"/>
      <c r="L257" s="59"/>
      <c r="M257" s="187">
        <f t="shared" si="1609"/>
        <v>0</v>
      </c>
      <c r="N257" s="15">
        <f t="shared" si="1610"/>
        <v>0</v>
      </c>
      <c r="O257" s="15">
        <f t="shared" si="1611"/>
        <v>0</v>
      </c>
      <c r="P257" s="15">
        <f t="shared" si="1612"/>
        <v>0</v>
      </c>
      <c r="Q257" s="187">
        <f t="shared" si="1613"/>
        <v>0</v>
      </c>
      <c r="R257" s="15">
        <f t="shared" si="1614"/>
        <v>0</v>
      </c>
      <c r="S257" s="15">
        <f t="shared" si="1615"/>
        <v>0</v>
      </c>
      <c r="T257" s="15">
        <f t="shared" si="1616"/>
        <v>0</v>
      </c>
      <c r="U257" s="9">
        <f t="shared" si="1617"/>
        <v>0</v>
      </c>
      <c r="V257" s="9">
        <f t="shared" si="1618"/>
        <v>0</v>
      </c>
      <c r="W257" s="28">
        <f t="shared" si="1619"/>
        <v>0</v>
      </c>
      <c r="X257" s="9">
        <f t="shared" si="1620"/>
        <v>0</v>
      </c>
      <c r="Y257" s="9">
        <f t="shared" si="1621"/>
        <v>0</v>
      </c>
      <c r="Z257" s="28">
        <f t="shared" si="1622"/>
        <v>0</v>
      </c>
      <c r="AA257" s="8"/>
      <c r="AB257" s="154">
        <f>IF(OR($M257="",$M257=0),0,IF(AB$2&lt;10,VLOOKUP(TEXT($C257,"МММ"),'Расчет нагрузки'!$L$2:$Q$13,AB$2,0),$D257*AB$2))</f>
        <v>0</v>
      </c>
      <c r="AC257" s="154">
        <f>IF(OR($Q257="",$Q257=0),0,IF(AC$2&lt;10,VLOOKUP(TEXT($C257,"МММ"),'Расчет нагрузки'!$L$2:$Q$13,AC$2,0),$D257*AC$2))</f>
        <v>0</v>
      </c>
      <c r="AD257" s="8"/>
      <c r="AE257" s="69">
        <v>1</v>
      </c>
      <c r="AF257" s="69">
        <v>1</v>
      </c>
      <c r="AG257" s="8"/>
      <c r="AH257" s="17">
        <f t="shared" si="1593"/>
        <v>0</v>
      </c>
      <c r="AI257" s="17">
        <f t="shared" si="1594"/>
        <v>0</v>
      </c>
      <c r="AJ257" s="17">
        <f t="shared" si="1595"/>
        <v>0</v>
      </c>
      <c r="AK257" s="17">
        <f t="shared" si="1596"/>
        <v>0</v>
      </c>
      <c r="AL257" s="17">
        <f t="shared" si="1597"/>
        <v>0</v>
      </c>
      <c r="AM257" s="17">
        <f t="shared" si="1598"/>
        <v>0</v>
      </c>
      <c r="AN257" s="17">
        <f t="shared" si="1599"/>
        <v>0</v>
      </c>
      <c r="AO257" s="17">
        <f t="shared" si="1600"/>
        <v>0</v>
      </c>
      <c r="AP257" s="18">
        <f t="shared" si="1601"/>
        <v>0</v>
      </c>
      <c r="AQ257" s="18">
        <f t="shared" si="1602"/>
        <v>0</v>
      </c>
      <c r="AR257" s="18">
        <f t="shared" si="1603"/>
        <v>0</v>
      </c>
      <c r="AS257" s="18">
        <f t="shared" si="1604"/>
        <v>0</v>
      </c>
      <c r="AT257" s="18">
        <f t="shared" si="1605"/>
        <v>0</v>
      </c>
      <c r="AU257" s="18">
        <f t="shared" si="1606"/>
        <v>0</v>
      </c>
      <c r="AV257" s="18">
        <f t="shared" si="1607"/>
        <v>0</v>
      </c>
      <c r="AW257" s="18">
        <f t="shared" si="1608"/>
        <v>0</v>
      </c>
      <c r="AX257" s="4"/>
    </row>
    <row r="258" spans="1:50" outlineLevel="1">
      <c r="A258" s="8" t="str">
        <f>IF(C258=Форма!$B$7*1,"1 месяц",IF(C258&gt;Форма!$B$7,(LEFT(A257,SEARCH(" ",A257,1)-1)+1)&amp;" месяц",""))</f>
        <v>97 месяц</v>
      </c>
      <c r="B258" s="32" t="str">
        <f>IF(SUM($E$6:$L258)=0,"-",IF(SUM($E258:$L258)&gt;0,IF(AND($C258&gt;=$B$1,$C258&lt;=$B$2)*1=1,$A$1,"факт"),"прогноз"))</f>
        <v>-</v>
      </c>
      <c r="C258" s="33">
        <v>48945</v>
      </c>
      <c r="D258" s="34">
        <f>VLOOKUP($C258,'F1'!$A:$B,2,0)</f>
        <v>17</v>
      </c>
      <c r="E258" s="60"/>
      <c r="F258" s="60"/>
      <c r="G258" s="59"/>
      <c r="H258" s="59"/>
      <c r="I258" s="60"/>
      <c r="J258" s="60"/>
      <c r="K258" s="59"/>
      <c r="L258" s="59"/>
      <c r="M258" s="187">
        <f t="shared" si="1609"/>
        <v>0</v>
      </c>
      <c r="N258" s="15">
        <f t="shared" si="1610"/>
        <v>0</v>
      </c>
      <c r="O258" s="15">
        <f t="shared" si="1611"/>
        <v>0</v>
      </c>
      <c r="P258" s="15">
        <f t="shared" si="1612"/>
        <v>0</v>
      </c>
      <c r="Q258" s="187">
        <f t="shared" si="1613"/>
        <v>0</v>
      </c>
      <c r="R258" s="15">
        <f t="shared" si="1614"/>
        <v>0</v>
      </c>
      <c r="S258" s="15">
        <f t="shared" si="1615"/>
        <v>0</v>
      </c>
      <c r="T258" s="15">
        <f t="shared" si="1616"/>
        <v>0</v>
      </c>
      <c r="U258" s="9">
        <f t="shared" si="1617"/>
        <v>0</v>
      </c>
      <c r="V258" s="9">
        <f t="shared" si="1618"/>
        <v>0</v>
      </c>
      <c r="W258" s="28">
        <f t="shared" si="1619"/>
        <v>0</v>
      </c>
      <c r="X258" s="9">
        <f t="shared" si="1620"/>
        <v>0</v>
      </c>
      <c r="Y258" s="9">
        <f t="shared" si="1621"/>
        <v>0</v>
      </c>
      <c r="Z258" s="28">
        <f t="shared" si="1622"/>
        <v>0</v>
      </c>
      <c r="AA258" s="8"/>
      <c r="AB258" s="154">
        <f>IF(OR($M258="",$M258=0),0,IF(AB$2&lt;10,VLOOKUP(TEXT($C258,"МММ"),'Расчет нагрузки'!$L$2:$Q$13,AB$2,0),$D258*AB$2))</f>
        <v>0</v>
      </c>
      <c r="AC258" s="154">
        <f>IF(OR($Q258="",$Q258=0),0,IF(AC$2&lt;10,VLOOKUP(TEXT($C258,"МММ"),'Расчет нагрузки'!$L$2:$Q$13,AC$2,0),$D258*AC$2))</f>
        <v>0</v>
      </c>
      <c r="AD258" s="8"/>
      <c r="AE258" s="69">
        <v>1</v>
      </c>
      <c r="AF258" s="69">
        <v>1</v>
      </c>
      <c r="AG258" s="8"/>
      <c r="AH258" s="17">
        <f t="shared" si="1593"/>
        <v>0</v>
      </c>
      <c r="AI258" s="17">
        <f t="shared" si="1594"/>
        <v>0</v>
      </c>
      <c r="AJ258" s="17">
        <f t="shared" si="1595"/>
        <v>0</v>
      </c>
      <c r="AK258" s="17">
        <f t="shared" si="1596"/>
        <v>0</v>
      </c>
      <c r="AL258" s="17">
        <f t="shared" si="1597"/>
        <v>0</v>
      </c>
      <c r="AM258" s="17">
        <f t="shared" si="1598"/>
        <v>0</v>
      </c>
      <c r="AN258" s="17">
        <f t="shared" si="1599"/>
        <v>0</v>
      </c>
      <c r="AO258" s="17">
        <f t="shared" si="1600"/>
        <v>0</v>
      </c>
      <c r="AP258" s="18">
        <f t="shared" si="1601"/>
        <v>0</v>
      </c>
      <c r="AQ258" s="18">
        <f t="shared" si="1602"/>
        <v>0</v>
      </c>
      <c r="AR258" s="18">
        <f t="shared" si="1603"/>
        <v>0</v>
      </c>
      <c r="AS258" s="18">
        <f t="shared" si="1604"/>
        <v>0</v>
      </c>
      <c r="AT258" s="18">
        <f t="shared" si="1605"/>
        <v>0</v>
      </c>
      <c r="AU258" s="18">
        <f t="shared" si="1606"/>
        <v>0</v>
      </c>
      <c r="AV258" s="18">
        <f t="shared" si="1607"/>
        <v>0</v>
      </c>
      <c r="AW258" s="18">
        <f t="shared" si="1608"/>
        <v>0</v>
      </c>
      <c r="AX258" s="4"/>
    </row>
    <row r="259" spans="1:50" outlineLevel="1">
      <c r="A259" s="8" t="str">
        <f>IF(C259=Форма!$B$7*1,"1 месяц",IF(C259&gt;Форма!$B$7,(LEFT(A258,SEARCH(" ",A258,1)-1)+1)&amp;" месяц",""))</f>
        <v>98 месяц</v>
      </c>
      <c r="B259" s="32" t="str">
        <f>IF(SUM($E$6:$L259)=0,"-",IF(SUM($E259:$L259)&gt;0,IF(AND($C259&gt;=$B$1,$C259&lt;=$B$2)*1=1,$A$1,"факт"),"прогноз"))</f>
        <v>-</v>
      </c>
      <c r="C259" s="33">
        <v>48976</v>
      </c>
      <c r="D259" s="34">
        <f>VLOOKUP($C259,'F1'!$A:$B,2,0)</f>
        <v>18</v>
      </c>
      <c r="E259" s="60"/>
      <c r="F259" s="60"/>
      <c r="G259" s="59"/>
      <c r="H259" s="59"/>
      <c r="I259" s="60"/>
      <c r="J259" s="60"/>
      <c r="K259" s="59"/>
      <c r="L259" s="59"/>
      <c r="M259" s="187">
        <f t="shared" si="1609"/>
        <v>0</v>
      </c>
      <c r="N259" s="15">
        <f t="shared" si="1610"/>
        <v>0</v>
      </c>
      <c r="O259" s="15">
        <f t="shared" si="1611"/>
        <v>0</v>
      </c>
      <c r="P259" s="15">
        <f t="shared" si="1612"/>
        <v>0</v>
      </c>
      <c r="Q259" s="187">
        <f t="shared" si="1613"/>
        <v>0</v>
      </c>
      <c r="R259" s="15">
        <f t="shared" si="1614"/>
        <v>0</v>
      </c>
      <c r="S259" s="15">
        <f t="shared" si="1615"/>
        <v>0</v>
      </c>
      <c r="T259" s="15">
        <f t="shared" si="1616"/>
        <v>0</v>
      </c>
      <c r="U259" s="9">
        <f t="shared" si="1617"/>
        <v>0</v>
      </c>
      <c r="V259" s="9">
        <f t="shared" si="1618"/>
        <v>0</v>
      </c>
      <c r="W259" s="28">
        <f t="shared" si="1619"/>
        <v>0</v>
      </c>
      <c r="X259" s="9">
        <f t="shared" si="1620"/>
        <v>0</v>
      </c>
      <c r="Y259" s="9">
        <f t="shared" si="1621"/>
        <v>0</v>
      </c>
      <c r="Z259" s="28">
        <f t="shared" si="1622"/>
        <v>0</v>
      </c>
      <c r="AA259" s="8"/>
      <c r="AB259" s="154">
        <f>IF(OR($M259="",$M259=0),0,IF(AB$2&lt;10,VLOOKUP(TEXT($C259,"МММ"),'Расчет нагрузки'!$L$2:$Q$13,AB$2,0),$D259*AB$2))</f>
        <v>0</v>
      </c>
      <c r="AC259" s="154">
        <f>IF(OR($Q259="",$Q259=0),0,IF(AC$2&lt;10,VLOOKUP(TEXT($C259,"МММ"),'Расчет нагрузки'!$L$2:$Q$13,AC$2,0),$D259*AC$2))</f>
        <v>0</v>
      </c>
      <c r="AD259" s="8"/>
      <c r="AE259" s="69">
        <v>1</v>
      </c>
      <c r="AF259" s="69">
        <v>1</v>
      </c>
      <c r="AG259" s="8"/>
      <c r="AH259" s="17">
        <f t="shared" si="1593"/>
        <v>0</v>
      </c>
      <c r="AI259" s="17">
        <f t="shared" si="1594"/>
        <v>0</v>
      </c>
      <c r="AJ259" s="17">
        <f t="shared" si="1595"/>
        <v>0</v>
      </c>
      <c r="AK259" s="17">
        <f t="shared" si="1596"/>
        <v>0</v>
      </c>
      <c r="AL259" s="17">
        <f t="shared" si="1597"/>
        <v>0</v>
      </c>
      <c r="AM259" s="17">
        <f t="shared" si="1598"/>
        <v>0</v>
      </c>
      <c r="AN259" s="17">
        <f t="shared" si="1599"/>
        <v>0</v>
      </c>
      <c r="AO259" s="17">
        <f t="shared" si="1600"/>
        <v>0</v>
      </c>
      <c r="AP259" s="18">
        <f t="shared" si="1601"/>
        <v>0</v>
      </c>
      <c r="AQ259" s="18">
        <f t="shared" si="1602"/>
        <v>0</v>
      </c>
      <c r="AR259" s="18">
        <f t="shared" si="1603"/>
        <v>0</v>
      </c>
      <c r="AS259" s="18">
        <f t="shared" si="1604"/>
        <v>0</v>
      </c>
      <c r="AT259" s="18">
        <f t="shared" si="1605"/>
        <v>0</v>
      </c>
      <c r="AU259" s="18">
        <f t="shared" si="1606"/>
        <v>0</v>
      </c>
      <c r="AV259" s="18">
        <f t="shared" si="1607"/>
        <v>0</v>
      </c>
      <c r="AW259" s="18">
        <f t="shared" si="1608"/>
        <v>0</v>
      </c>
      <c r="AX259" s="4"/>
    </row>
    <row r="260" spans="1:50" outlineLevel="1">
      <c r="A260" s="8" t="str">
        <f>IF(C260=Форма!$B$7*1,"1 месяц",IF(C260&gt;Форма!$B$7,(LEFT(A259,SEARCH(" ",A259,1)-1)+1)&amp;" месяц",""))</f>
        <v>99 месяц</v>
      </c>
      <c r="B260" s="32" t="str">
        <f>IF(SUM($E$6:$L260)=0,"-",IF(SUM($E260:$L260)&gt;0,IF(AND($C260&gt;=$B$1,$C260&lt;=$B$2)*1=1,$A$1,"факт"),"прогноз"))</f>
        <v>-</v>
      </c>
      <c r="C260" s="33">
        <v>49004</v>
      </c>
      <c r="D260" s="34">
        <f>VLOOKUP($C260,'F1'!$A:$B,2,0)</f>
        <v>22</v>
      </c>
      <c r="E260" s="60"/>
      <c r="F260" s="60"/>
      <c r="G260" s="59"/>
      <c r="H260" s="59"/>
      <c r="I260" s="60"/>
      <c r="J260" s="60"/>
      <c r="K260" s="59"/>
      <c r="L260" s="59"/>
      <c r="M260" s="187">
        <f t="shared" si="1609"/>
        <v>0</v>
      </c>
      <c r="N260" s="15">
        <f t="shared" si="1610"/>
        <v>0</v>
      </c>
      <c r="O260" s="15">
        <f t="shared" si="1611"/>
        <v>0</v>
      </c>
      <c r="P260" s="15">
        <f t="shared" si="1612"/>
        <v>0</v>
      </c>
      <c r="Q260" s="187">
        <f t="shared" si="1613"/>
        <v>0</v>
      </c>
      <c r="R260" s="15">
        <f t="shared" si="1614"/>
        <v>0</v>
      </c>
      <c r="S260" s="15">
        <f t="shared" si="1615"/>
        <v>0</v>
      </c>
      <c r="T260" s="15">
        <f t="shared" si="1616"/>
        <v>0</v>
      </c>
      <c r="U260" s="9">
        <f t="shared" si="1617"/>
        <v>0</v>
      </c>
      <c r="V260" s="9">
        <f t="shared" si="1618"/>
        <v>0</v>
      </c>
      <c r="W260" s="28">
        <f t="shared" si="1619"/>
        <v>0</v>
      </c>
      <c r="X260" s="9">
        <f t="shared" si="1620"/>
        <v>0</v>
      </c>
      <c r="Y260" s="9">
        <f t="shared" si="1621"/>
        <v>0</v>
      </c>
      <c r="Z260" s="28">
        <f t="shared" si="1622"/>
        <v>0</v>
      </c>
      <c r="AA260" s="8"/>
      <c r="AB260" s="154">
        <f>IF(OR($M260="",$M260=0),0,IF(AB$2&lt;10,VLOOKUP(TEXT($C260,"МММ"),'Расчет нагрузки'!$L$2:$Q$13,AB$2,0),$D260*AB$2))</f>
        <v>0</v>
      </c>
      <c r="AC260" s="154">
        <f>IF(OR($Q260="",$Q260=0),0,IF(AC$2&lt;10,VLOOKUP(TEXT($C260,"МММ"),'Расчет нагрузки'!$L$2:$Q$13,AC$2,0),$D260*AC$2))</f>
        <v>0</v>
      </c>
      <c r="AD260" s="8"/>
      <c r="AE260" s="69">
        <v>1</v>
      </c>
      <c r="AF260" s="69">
        <v>1</v>
      </c>
      <c r="AG260" s="8"/>
      <c r="AH260" s="17">
        <f t="shared" si="1593"/>
        <v>0</v>
      </c>
      <c r="AI260" s="17">
        <f t="shared" si="1594"/>
        <v>0</v>
      </c>
      <c r="AJ260" s="17">
        <f t="shared" si="1595"/>
        <v>0</v>
      </c>
      <c r="AK260" s="17">
        <f t="shared" si="1596"/>
        <v>0</v>
      </c>
      <c r="AL260" s="17">
        <f t="shared" si="1597"/>
        <v>0</v>
      </c>
      <c r="AM260" s="17">
        <f t="shared" si="1598"/>
        <v>0</v>
      </c>
      <c r="AN260" s="17">
        <f t="shared" si="1599"/>
        <v>0</v>
      </c>
      <c r="AO260" s="17">
        <f t="shared" si="1600"/>
        <v>0</v>
      </c>
      <c r="AP260" s="18">
        <f t="shared" si="1601"/>
        <v>0</v>
      </c>
      <c r="AQ260" s="18">
        <f t="shared" si="1602"/>
        <v>0</v>
      </c>
      <c r="AR260" s="18">
        <f t="shared" si="1603"/>
        <v>0</v>
      </c>
      <c r="AS260" s="18">
        <f t="shared" si="1604"/>
        <v>0</v>
      </c>
      <c r="AT260" s="18">
        <f t="shared" si="1605"/>
        <v>0</v>
      </c>
      <c r="AU260" s="18">
        <f t="shared" si="1606"/>
        <v>0</v>
      </c>
      <c r="AV260" s="18">
        <f t="shared" si="1607"/>
        <v>0</v>
      </c>
      <c r="AW260" s="18">
        <f t="shared" si="1608"/>
        <v>0</v>
      </c>
      <c r="AX260" s="4"/>
    </row>
    <row r="261" spans="1:50" outlineLevel="1">
      <c r="A261" s="8" t="str">
        <f>IF(C261=Форма!$B$7*1,"1 месяц",IF(C261&gt;Форма!$B$7,(LEFT(A260,SEARCH(" ",A260,1)-1)+1)&amp;" месяц",""))</f>
        <v>100 месяц</v>
      </c>
      <c r="B261" s="32" t="str">
        <f>IF(SUM($E$6:$L261)=0,"-",IF(SUM($E261:$L261)&gt;0,IF(AND($C261&gt;=$B$1,$C261&lt;=$B$2)*1=1,$A$1,"факт"),"прогноз"))</f>
        <v>-</v>
      </c>
      <c r="C261" s="33">
        <v>49035</v>
      </c>
      <c r="D261" s="34">
        <f>VLOOKUP($C261,'F1'!$A:$B,2,0)</f>
        <v>20</v>
      </c>
      <c r="E261" s="60"/>
      <c r="F261" s="60"/>
      <c r="G261" s="59"/>
      <c r="H261" s="59"/>
      <c r="I261" s="60"/>
      <c r="J261" s="60"/>
      <c r="K261" s="59"/>
      <c r="L261" s="59"/>
      <c r="M261" s="187">
        <f t="shared" si="1609"/>
        <v>0</v>
      </c>
      <c r="N261" s="15">
        <f t="shared" si="1610"/>
        <v>0</v>
      </c>
      <c r="O261" s="15">
        <f t="shared" si="1611"/>
        <v>0</v>
      </c>
      <c r="P261" s="15">
        <f t="shared" si="1612"/>
        <v>0</v>
      </c>
      <c r="Q261" s="187">
        <f t="shared" si="1613"/>
        <v>0</v>
      </c>
      <c r="R261" s="15">
        <f t="shared" si="1614"/>
        <v>0</v>
      </c>
      <c r="S261" s="15">
        <f t="shared" si="1615"/>
        <v>0</v>
      </c>
      <c r="T261" s="15">
        <f t="shared" si="1616"/>
        <v>0</v>
      </c>
      <c r="U261" s="9">
        <f t="shared" si="1617"/>
        <v>0</v>
      </c>
      <c r="V261" s="9">
        <f t="shared" si="1618"/>
        <v>0</v>
      </c>
      <c r="W261" s="28">
        <f t="shared" si="1619"/>
        <v>0</v>
      </c>
      <c r="X261" s="9">
        <f t="shared" si="1620"/>
        <v>0</v>
      </c>
      <c r="Y261" s="9">
        <f t="shared" si="1621"/>
        <v>0</v>
      </c>
      <c r="Z261" s="28">
        <f t="shared" si="1622"/>
        <v>0</v>
      </c>
      <c r="AA261" s="8"/>
      <c r="AB261" s="154">
        <f>IF(OR($M261="",$M261=0),0,IF(AB$2&lt;10,VLOOKUP(TEXT($C261,"МММ"),'Расчет нагрузки'!$L$2:$Q$13,AB$2,0),$D261*AB$2))</f>
        <v>0</v>
      </c>
      <c r="AC261" s="154">
        <f>IF(OR($Q261="",$Q261=0),0,IF(AC$2&lt;10,VLOOKUP(TEXT($C261,"МММ"),'Расчет нагрузки'!$L$2:$Q$13,AC$2,0),$D261*AC$2))</f>
        <v>0</v>
      </c>
      <c r="AD261" s="8"/>
      <c r="AE261" s="69">
        <v>1</v>
      </c>
      <c r="AF261" s="69">
        <v>1</v>
      </c>
      <c r="AG261" s="8"/>
      <c r="AH261" s="17">
        <f t="shared" si="1593"/>
        <v>0</v>
      </c>
      <c r="AI261" s="17">
        <f t="shared" si="1594"/>
        <v>0</v>
      </c>
      <c r="AJ261" s="17">
        <f t="shared" si="1595"/>
        <v>0</v>
      </c>
      <c r="AK261" s="17">
        <f t="shared" si="1596"/>
        <v>0</v>
      </c>
      <c r="AL261" s="17">
        <f t="shared" si="1597"/>
        <v>0</v>
      </c>
      <c r="AM261" s="17">
        <f t="shared" si="1598"/>
        <v>0</v>
      </c>
      <c r="AN261" s="17">
        <f t="shared" si="1599"/>
        <v>0</v>
      </c>
      <c r="AO261" s="17">
        <f t="shared" si="1600"/>
        <v>0</v>
      </c>
      <c r="AP261" s="18">
        <f t="shared" si="1601"/>
        <v>0</v>
      </c>
      <c r="AQ261" s="18">
        <f t="shared" si="1602"/>
        <v>0</v>
      </c>
      <c r="AR261" s="18">
        <f t="shared" si="1603"/>
        <v>0</v>
      </c>
      <c r="AS261" s="18">
        <f t="shared" si="1604"/>
        <v>0</v>
      </c>
      <c r="AT261" s="18">
        <f t="shared" si="1605"/>
        <v>0</v>
      </c>
      <c r="AU261" s="18">
        <f t="shared" si="1606"/>
        <v>0</v>
      </c>
      <c r="AV261" s="18">
        <f t="shared" si="1607"/>
        <v>0</v>
      </c>
      <c r="AW261" s="18">
        <f t="shared" si="1608"/>
        <v>0</v>
      </c>
      <c r="AX261" s="4"/>
    </row>
    <row r="262" spans="1:50" outlineLevel="1">
      <c r="A262" s="8" t="str">
        <f>IF(C262=Форма!$B$7*1,"1 месяц",IF(C262&gt;Форма!$B$7,(LEFT(A261,SEARCH(" ",A261,1)-1)+1)&amp;" месяц",""))</f>
        <v>101 месяц</v>
      </c>
      <c r="B262" s="32" t="str">
        <f>IF(SUM($E$6:$L262)=0,"-",IF(SUM($E262:$L262)&gt;0,IF(AND($C262&gt;=$B$1,$C262&lt;=$B$2)*1=1,$A$1,"факт"),"прогноз"))</f>
        <v>-</v>
      </c>
      <c r="C262" s="33">
        <v>49065</v>
      </c>
      <c r="D262" s="34">
        <f>VLOOKUP($C262,'F1'!$A:$B,2,0)</f>
        <v>20</v>
      </c>
      <c r="E262" s="60"/>
      <c r="F262" s="60"/>
      <c r="G262" s="59"/>
      <c r="H262" s="59"/>
      <c r="I262" s="60"/>
      <c r="J262" s="60"/>
      <c r="K262" s="59"/>
      <c r="L262" s="59"/>
      <c r="M262" s="187">
        <f t="shared" si="1609"/>
        <v>0</v>
      </c>
      <c r="N262" s="15">
        <f t="shared" si="1610"/>
        <v>0</v>
      </c>
      <c r="O262" s="15">
        <f t="shared" si="1611"/>
        <v>0</v>
      </c>
      <c r="P262" s="15">
        <f t="shared" si="1612"/>
        <v>0</v>
      </c>
      <c r="Q262" s="187">
        <f t="shared" si="1613"/>
        <v>0</v>
      </c>
      <c r="R262" s="15">
        <f t="shared" si="1614"/>
        <v>0</v>
      </c>
      <c r="S262" s="15">
        <f t="shared" si="1615"/>
        <v>0</v>
      </c>
      <c r="T262" s="15">
        <f t="shared" si="1616"/>
        <v>0</v>
      </c>
      <c r="U262" s="9">
        <f t="shared" si="1617"/>
        <v>0</v>
      </c>
      <c r="V262" s="9">
        <f t="shared" si="1618"/>
        <v>0</v>
      </c>
      <c r="W262" s="28">
        <f t="shared" si="1619"/>
        <v>0</v>
      </c>
      <c r="X262" s="9">
        <f t="shared" si="1620"/>
        <v>0</v>
      </c>
      <c r="Y262" s="9">
        <f t="shared" si="1621"/>
        <v>0</v>
      </c>
      <c r="Z262" s="28">
        <f t="shared" si="1622"/>
        <v>0</v>
      </c>
      <c r="AA262" s="8"/>
      <c r="AB262" s="154">
        <f>IF(OR($M262="",$M262=0),0,IF(AB$2&lt;10,VLOOKUP(TEXT($C262,"МММ"),'Расчет нагрузки'!$L$2:$Q$13,AB$2,0),$D262*AB$2))</f>
        <v>0</v>
      </c>
      <c r="AC262" s="154">
        <f>IF(OR($Q262="",$Q262=0),0,IF(AC$2&lt;10,VLOOKUP(TEXT($C262,"МММ"),'Расчет нагрузки'!$L$2:$Q$13,AC$2,0),$D262*AC$2))</f>
        <v>0</v>
      </c>
      <c r="AD262" s="8"/>
      <c r="AE262" s="69">
        <v>1</v>
      </c>
      <c r="AF262" s="69">
        <v>1</v>
      </c>
      <c r="AG262" s="8"/>
      <c r="AH262" s="17">
        <f t="shared" ref="AH262:AH269" si="1623">M262*$D262*AE262</f>
        <v>0</v>
      </c>
      <c r="AI262" s="17">
        <f t="shared" ref="AI262:AI269" si="1624">IF(AI$2*AH262&lt;0,0,AI$2*AH262)</f>
        <v>0</v>
      </c>
      <c r="AJ262" s="17">
        <f t="shared" ref="AJ262:AJ269" si="1625">AJ$2*AH262</f>
        <v>0</v>
      </c>
      <c r="AK262" s="17">
        <f t="shared" ref="AK262:AK269" si="1626">AK$2*AH262</f>
        <v>0</v>
      </c>
      <c r="AL262" s="17">
        <f t="shared" ref="AL262:AL269" si="1627">Q262*$D262*AF262</f>
        <v>0</v>
      </c>
      <c r="AM262" s="17">
        <f t="shared" ref="AM262:AM269" si="1628">IF(AM$2*AL262&lt;0,0,AM$2*AL262)</f>
        <v>0</v>
      </c>
      <c r="AN262" s="17">
        <f t="shared" ref="AN262:AN269" si="1629">AN$2*AL262</f>
        <v>0</v>
      </c>
      <c r="AO262" s="17">
        <f t="shared" ref="AO262:AO269" si="1630">AO$2*AL262</f>
        <v>0</v>
      </c>
      <c r="AP262" s="18">
        <f t="shared" ref="AP262:AP269" si="1631">MIN(AH262,AB262*AE262)</f>
        <v>0</v>
      </c>
      <c r="AQ262" s="18">
        <f t="shared" ref="AQ262:AQ269" si="1632">IF(AQ$2*AP262&lt;0,0,AQ$2*AP262)</f>
        <v>0</v>
      </c>
      <c r="AR262" s="18">
        <f t="shared" ref="AR262:AR269" si="1633">AR$2*AP262</f>
        <v>0</v>
      </c>
      <c r="AS262" s="18">
        <f t="shared" ref="AS262:AS269" si="1634">AS$2*AP262</f>
        <v>0</v>
      </c>
      <c r="AT262" s="18">
        <f t="shared" ref="AT262:AT269" si="1635">MIN(AL262,AC262*AF262)</f>
        <v>0</v>
      </c>
      <c r="AU262" s="18">
        <f t="shared" ref="AU262:AU269" si="1636">IF(AU$2*AT262&lt;0,0,AU$2*AT262)</f>
        <v>0</v>
      </c>
      <c r="AV262" s="18">
        <f t="shared" ref="AV262:AV269" si="1637">AV$2*AT262</f>
        <v>0</v>
      </c>
      <c r="AW262" s="18">
        <f t="shared" ref="AW262:AW269" si="1638">AW$2*AT262</f>
        <v>0</v>
      </c>
      <c r="AX262" s="4"/>
    </row>
    <row r="263" spans="1:50" outlineLevel="1">
      <c r="A263" s="8" t="str">
        <f>IF(C263=Форма!$B$7*1,"1 месяц",IF(C263&gt;Форма!$B$7,(LEFT(A262,SEARCH(" ",A262,1)-1)+1)&amp;" месяц",""))</f>
        <v>102 месяц</v>
      </c>
      <c r="B263" s="32" t="str">
        <f>IF(SUM($E$6:$L263)=0,"-",IF(SUM($E263:$L263)&gt;0,IF(AND($C263&gt;=$B$1,$C263&lt;=$B$2)*1=1,$A$1,"факт"),"прогноз"))</f>
        <v>-</v>
      </c>
      <c r="C263" s="33">
        <v>49096</v>
      </c>
      <c r="D263" s="34">
        <f>VLOOKUP($C263,'F1'!$A:$B,2,0)</f>
        <v>21</v>
      </c>
      <c r="E263" s="60"/>
      <c r="F263" s="60"/>
      <c r="G263" s="59"/>
      <c r="H263" s="59"/>
      <c r="I263" s="60"/>
      <c r="J263" s="60"/>
      <c r="K263" s="59"/>
      <c r="L263" s="59"/>
      <c r="M263" s="187">
        <f t="shared" si="1609"/>
        <v>0</v>
      </c>
      <c r="N263" s="15">
        <f t="shared" si="1610"/>
        <v>0</v>
      </c>
      <c r="O263" s="15">
        <f t="shared" si="1611"/>
        <v>0</v>
      </c>
      <c r="P263" s="15">
        <f t="shared" si="1612"/>
        <v>0</v>
      </c>
      <c r="Q263" s="187">
        <f t="shared" si="1613"/>
        <v>0</v>
      </c>
      <c r="R263" s="15">
        <f t="shared" si="1614"/>
        <v>0</v>
      </c>
      <c r="S263" s="15">
        <f t="shared" si="1615"/>
        <v>0</v>
      </c>
      <c r="T263" s="15">
        <f t="shared" si="1616"/>
        <v>0</v>
      </c>
      <c r="U263" s="9">
        <f t="shared" si="1617"/>
        <v>0</v>
      </c>
      <c r="V263" s="9">
        <f t="shared" si="1618"/>
        <v>0</v>
      </c>
      <c r="W263" s="28">
        <f t="shared" si="1619"/>
        <v>0</v>
      </c>
      <c r="X263" s="9">
        <f t="shared" si="1620"/>
        <v>0</v>
      </c>
      <c r="Y263" s="9">
        <f t="shared" si="1621"/>
        <v>0</v>
      </c>
      <c r="Z263" s="28">
        <f t="shared" si="1622"/>
        <v>0</v>
      </c>
      <c r="AA263" s="8"/>
      <c r="AB263" s="154">
        <f>IF(OR($M263="",$M263=0),0,IF(AB$2&lt;10,VLOOKUP(TEXT($C263,"МММ"),'Расчет нагрузки'!$L$2:$Q$13,AB$2,0),$D263*AB$2))</f>
        <v>0</v>
      </c>
      <c r="AC263" s="154">
        <f>IF(OR($Q263="",$Q263=0),0,IF(AC$2&lt;10,VLOOKUP(TEXT($C263,"МММ"),'Расчет нагрузки'!$L$2:$Q$13,AC$2,0),$D263*AC$2))</f>
        <v>0</v>
      </c>
      <c r="AD263" s="8"/>
      <c r="AE263" s="69">
        <v>1</v>
      </c>
      <c r="AF263" s="69">
        <v>1</v>
      </c>
      <c r="AG263" s="8"/>
      <c r="AH263" s="17">
        <f t="shared" si="1623"/>
        <v>0</v>
      </c>
      <c r="AI263" s="17">
        <f t="shared" si="1624"/>
        <v>0</v>
      </c>
      <c r="AJ263" s="17">
        <f t="shared" si="1625"/>
        <v>0</v>
      </c>
      <c r="AK263" s="17">
        <f t="shared" si="1626"/>
        <v>0</v>
      </c>
      <c r="AL263" s="17">
        <f t="shared" si="1627"/>
        <v>0</v>
      </c>
      <c r="AM263" s="17">
        <f t="shared" si="1628"/>
        <v>0</v>
      </c>
      <c r="AN263" s="17">
        <f t="shared" si="1629"/>
        <v>0</v>
      </c>
      <c r="AO263" s="17">
        <f t="shared" si="1630"/>
        <v>0</v>
      </c>
      <c r="AP263" s="18">
        <f t="shared" si="1631"/>
        <v>0</v>
      </c>
      <c r="AQ263" s="18">
        <f t="shared" si="1632"/>
        <v>0</v>
      </c>
      <c r="AR263" s="18">
        <f t="shared" si="1633"/>
        <v>0</v>
      </c>
      <c r="AS263" s="18">
        <f t="shared" si="1634"/>
        <v>0</v>
      </c>
      <c r="AT263" s="18">
        <f t="shared" si="1635"/>
        <v>0</v>
      </c>
      <c r="AU263" s="18">
        <f t="shared" si="1636"/>
        <v>0</v>
      </c>
      <c r="AV263" s="18">
        <f t="shared" si="1637"/>
        <v>0</v>
      </c>
      <c r="AW263" s="18">
        <f t="shared" si="1638"/>
        <v>0</v>
      </c>
      <c r="AX263" s="4"/>
    </row>
    <row r="264" spans="1:50" outlineLevel="1">
      <c r="A264" s="8" t="str">
        <f>IF(C264=Форма!$B$7*1,"1 месяц",IF(C264&gt;Форма!$B$7,(LEFT(A263,SEARCH(" ",A263,1)-1)+1)&amp;" месяц",""))</f>
        <v>103 месяц</v>
      </c>
      <c r="B264" s="32" t="str">
        <f>IF(SUM($E$6:$L264)=0,"-",IF(SUM($E264:$L264)&gt;0,IF(AND($C264&gt;=$B$1,$C264&lt;=$B$2)*1=1,$A$1,"факт"),"прогноз"))</f>
        <v>-</v>
      </c>
      <c r="C264" s="33">
        <v>49126</v>
      </c>
      <c r="D264" s="34">
        <f>VLOOKUP($C264,'F1'!$A:$B,2,0)</f>
        <v>21</v>
      </c>
      <c r="E264" s="60"/>
      <c r="F264" s="60"/>
      <c r="G264" s="59"/>
      <c r="H264" s="59"/>
      <c r="I264" s="60"/>
      <c r="J264" s="60"/>
      <c r="K264" s="59"/>
      <c r="L264" s="59"/>
      <c r="M264" s="187">
        <f t="shared" si="1609"/>
        <v>0</v>
      </c>
      <c r="N264" s="15">
        <f t="shared" si="1610"/>
        <v>0</v>
      </c>
      <c r="O264" s="15">
        <f t="shared" si="1611"/>
        <v>0</v>
      </c>
      <c r="P264" s="15">
        <f t="shared" si="1612"/>
        <v>0</v>
      </c>
      <c r="Q264" s="187">
        <f t="shared" si="1613"/>
        <v>0</v>
      </c>
      <c r="R264" s="15">
        <f t="shared" si="1614"/>
        <v>0</v>
      </c>
      <c r="S264" s="15">
        <f t="shared" si="1615"/>
        <v>0</v>
      </c>
      <c r="T264" s="15">
        <f t="shared" si="1616"/>
        <v>0</v>
      </c>
      <c r="U264" s="9">
        <f t="shared" si="1617"/>
        <v>0</v>
      </c>
      <c r="V264" s="9">
        <f t="shared" si="1618"/>
        <v>0</v>
      </c>
      <c r="W264" s="28">
        <f t="shared" si="1619"/>
        <v>0</v>
      </c>
      <c r="X264" s="9">
        <f t="shared" si="1620"/>
        <v>0</v>
      </c>
      <c r="Y264" s="9">
        <f t="shared" si="1621"/>
        <v>0</v>
      </c>
      <c r="Z264" s="28">
        <f t="shared" si="1622"/>
        <v>0</v>
      </c>
      <c r="AA264" s="8"/>
      <c r="AB264" s="154">
        <f>IF(OR($M264="",$M264=0),0,IF(AB$2&lt;10,VLOOKUP(TEXT($C264,"МММ"),'Расчет нагрузки'!$L$2:$Q$13,AB$2,0),$D264*AB$2))</f>
        <v>0</v>
      </c>
      <c r="AC264" s="154">
        <f>IF(OR($Q264="",$Q264=0),0,IF(AC$2&lt;10,VLOOKUP(TEXT($C264,"МММ"),'Расчет нагрузки'!$L$2:$Q$13,AC$2,0),$D264*AC$2))</f>
        <v>0</v>
      </c>
      <c r="AD264" s="8"/>
      <c r="AE264" s="69">
        <v>1</v>
      </c>
      <c r="AF264" s="69">
        <v>1</v>
      </c>
      <c r="AG264" s="8"/>
      <c r="AH264" s="17">
        <f t="shared" si="1623"/>
        <v>0</v>
      </c>
      <c r="AI264" s="17">
        <f t="shared" si="1624"/>
        <v>0</v>
      </c>
      <c r="AJ264" s="17">
        <f t="shared" si="1625"/>
        <v>0</v>
      </c>
      <c r="AK264" s="17">
        <f t="shared" si="1626"/>
        <v>0</v>
      </c>
      <c r="AL264" s="17">
        <f t="shared" si="1627"/>
        <v>0</v>
      </c>
      <c r="AM264" s="17">
        <f t="shared" si="1628"/>
        <v>0</v>
      </c>
      <c r="AN264" s="17">
        <f t="shared" si="1629"/>
        <v>0</v>
      </c>
      <c r="AO264" s="17">
        <f t="shared" si="1630"/>
        <v>0</v>
      </c>
      <c r="AP264" s="18">
        <f t="shared" si="1631"/>
        <v>0</v>
      </c>
      <c r="AQ264" s="18">
        <f t="shared" si="1632"/>
        <v>0</v>
      </c>
      <c r="AR264" s="18">
        <f t="shared" si="1633"/>
        <v>0</v>
      </c>
      <c r="AS264" s="18">
        <f t="shared" si="1634"/>
        <v>0</v>
      </c>
      <c r="AT264" s="18">
        <f t="shared" si="1635"/>
        <v>0</v>
      </c>
      <c r="AU264" s="18">
        <f t="shared" si="1636"/>
        <v>0</v>
      </c>
      <c r="AV264" s="18">
        <f t="shared" si="1637"/>
        <v>0</v>
      </c>
      <c r="AW264" s="18">
        <f t="shared" si="1638"/>
        <v>0</v>
      </c>
      <c r="AX264" s="4"/>
    </row>
    <row r="265" spans="1:50" outlineLevel="1">
      <c r="A265" s="8" t="str">
        <f>IF(C265=Форма!$B$7*1,"1 месяц",IF(C265&gt;Форма!$B$7,(LEFT(A264,SEARCH(" ",A264,1)-1)+1)&amp;" месяц",""))</f>
        <v>104 месяц</v>
      </c>
      <c r="B265" s="32" t="str">
        <f>IF(SUM($E$6:$L265)=0,"-",IF(SUM($E265:$L265)&gt;0,IF(AND($C265&gt;=$B$1,$C265&lt;=$B$2)*1=1,$A$1,"факт"),"прогноз"))</f>
        <v>-</v>
      </c>
      <c r="C265" s="33">
        <v>49157</v>
      </c>
      <c r="D265" s="34">
        <f>VLOOKUP($C265,'F1'!$A:$B,2,0)</f>
        <v>23</v>
      </c>
      <c r="E265" s="60"/>
      <c r="F265" s="60"/>
      <c r="G265" s="59"/>
      <c r="H265" s="59"/>
      <c r="I265" s="60"/>
      <c r="J265" s="60"/>
      <c r="K265" s="59"/>
      <c r="L265" s="59"/>
      <c r="M265" s="187">
        <f t="shared" si="1609"/>
        <v>0</v>
      </c>
      <c r="N265" s="15">
        <f t="shared" si="1610"/>
        <v>0</v>
      </c>
      <c r="O265" s="15">
        <f t="shared" si="1611"/>
        <v>0</v>
      </c>
      <c r="P265" s="15">
        <f t="shared" si="1612"/>
        <v>0</v>
      </c>
      <c r="Q265" s="187">
        <f t="shared" si="1613"/>
        <v>0</v>
      </c>
      <c r="R265" s="15">
        <f t="shared" si="1614"/>
        <v>0</v>
      </c>
      <c r="S265" s="15">
        <f t="shared" si="1615"/>
        <v>0</v>
      </c>
      <c r="T265" s="15">
        <f t="shared" si="1616"/>
        <v>0</v>
      </c>
      <c r="U265" s="9">
        <f t="shared" si="1617"/>
        <v>0</v>
      </c>
      <c r="V265" s="9">
        <f t="shared" si="1618"/>
        <v>0</v>
      </c>
      <c r="W265" s="28">
        <f t="shared" si="1619"/>
        <v>0</v>
      </c>
      <c r="X265" s="9">
        <f t="shared" si="1620"/>
        <v>0</v>
      </c>
      <c r="Y265" s="9">
        <f t="shared" si="1621"/>
        <v>0</v>
      </c>
      <c r="Z265" s="28">
        <f t="shared" si="1622"/>
        <v>0</v>
      </c>
      <c r="AA265" s="8"/>
      <c r="AB265" s="154">
        <f>IF(OR($M265="",$M265=0),0,IF(AB$2&lt;10,VLOOKUP(TEXT($C265,"МММ"),'Расчет нагрузки'!$L$2:$Q$13,AB$2,0),$D265*AB$2))</f>
        <v>0</v>
      </c>
      <c r="AC265" s="154">
        <f>IF(OR($Q265="",$Q265=0),0,IF(AC$2&lt;10,VLOOKUP(TEXT($C265,"МММ"),'Расчет нагрузки'!$L$2:$Q$13,AC$2,0),$D265*AC$2))</f>
        <v>0</v>
      </c>
      <c r="AD265" s="8"/>
      <c r="AE265" s="69">
        <v>1</v>
      </c>
      <c r="AF265" s="69">
        <v>1</v>
      </c>
      <c r="AG265" s="8"/>
      <c r="AH265" s="17">
        <f t="shared" si="1623"/>
        <v>0</v>
      </c>
      <c r="AI265" s="17">
        <f t="shared" si="1624"/>
        <v>0</v>
      </c>
      <c r="AJ265" s="17">
        <f t="shared" si="1625"/>
        <v>0</v>
      </c>
      <c r="AK265" s="17">
        <f t="shared" si="1626"/>
        <v>0</v>
      </c>
      <c r="AL265" s="17">
        <f t="shared" si="1627"/>
        <v>0</v>
      </c>
      <c r="AM265" s="17">
        <f t="shared" si="1628"/>
        <v>0</v>
      </c>
      <c r="AN265" s="17">
        <f t="shared" si="1629"/>
        <v>0</v>
      </c>
      <c r="AO265" s="17">
        <f t="shared" si="1630"/>
        <v>0</v>
      </c>
      <c r="AP265" s="18">
        <f t="shared" si="1631"/>
        <v>0</v>
      </c>
      <c r="AQ265" s="18">
        <f t="shared" si="1632"/>
        <v>0</v>
      </c>
      <c r="AR265" s="18">
        <f t="shared" si="1633"/>
        <v>0</v>
      </c>
      <c r="AS265" s="18">
        <f t="shared" si="1634"/>
        <v>0</v>
      </c>
      <c r="AT265" s="18">
        <f t="shared" si="1635"/>
        <v>0</v>
      </c>
      <c r="AU265" s="18">
        <f t="shared" si="1636"/>
        <v>0</v>
      </c>
      <c r="AV265" s="18">
        <f t="shared" si="1637"/>
        <v>0</v>
      </c>
      <c r="AW265" s="18">
        <f t="shared" si="1638"/>
        <v>0</v>
      </c>
      <c r="AX265" s="4"/>
    </row>
    <row r="266" spans="1:50" outlineLevel="1">
      <c r="A266" s="8" t="str">
        <f>IF(C266=Форма!$B$7*1,"1 месяц",IF(C266&gt;Форма!$B$7,(LEFT(A265,SEARCH(" ",A265,1)-1)+1)&amp;" месяц",""))</f>
        <v>105 месяц</v>
      </c>
      <c r="B266" s="32" t="str">
        <f>IF(SUM($E$6:$L266)=0,"-",IF(SUM($E266:$L266)&gt;0,IF(AND($C266&gt;=$B$1,$C266&lt;=$B$2)*1=1,$A$1,"факт"),"прогноз"))</f>
        <v>-</v>
      </c>
      <c r="C266" s="33">
        <v>49188</v>
      </c>
      <c r="D266" s="34">
        <f>VLOOKUP($C266,'F1'!$A:$B,2,0)</f>
        <v>21</v>
      </c>
      <c r="E266" s="60"/>
      <c r="F266" s="60"/>
      <c r="G266" s="59"/>
      <c r="H266" s="59"/>
      <c r="I266" s="60"/>
      <c r="J266" s="60"/>
      <c r="K266" s="59"/>
      <c r="L266" s="59"/>
      <c r="M266" s="187">
        <f t="shared" si="1609"/>
        <v>0</v>
      </c>
      <c r="N266" s="15">
        <f t="shared" si="1610"/>
        <v>0</v>
      </c>
      <c r="O266" s="15">
        <f t="shared" si="1611"/>
        <v>0</v>
      </c>
      <c r="P266" s="15">
        <f t="shared" si="1612"/>
        <v>0</v>
      </c>
      <c r="Q266" s="187">
        <f t="shared" si="1613"/>
        <v>0</v>
      </c>
      <c r="R266" s="15">
        <f t="shared" si="1614"/>
        <v>0</v>
      </c>
      <c r="S266" s="15">
        <f t="shared" si="1615"/>
        <v>0</v>
      </c>
      <c r="T266" s="15">
        <f t="shared" si="1616"/>
        <v>0</v>
      </c>
      <c r="U266" s="9">
        <f t="shared" si="1617"/>
        <v>0</v>
      </c>
      <c r="V266" s="9">
        <f t="shared" si="1618"/>
        <v>0</v>
      </c>
      <c r="W266" s="28">
        <f t="shared" si="1619"/>
        <v>0</v>
      </c>
      <c r="X266" s="9">
        <f t="shared" si="1620"/>
        <v>0</v>
      </c>
      <c r="Y266" s="9">
        <f t="shared" si="1621"/>
        <v>0</v>
      </c>
      <c r="Z266" s="28">
        <f t="shared" si="1622"/>
        <v>0</v>
      </c>
      <c r="AA266" s="8"/>
      <c r="AB266" s="154">
        <f>IF(OR($M266="",$M266=0),0,IF(AB$2&lt;10,VLOOKUP(TEXT($C266,"МММ"),'Расчет нагрузки'!$L$2:$Q$13,AB$2,0),$D266*AB$2))</f>
        <v>0</v>
      </c>
      <c r="AC266" s="154">
        <f>IF(OR($Q266="",$Q266=0),0,IF(AC$2&lt;10,VLOOKUP(TEXT($C266,"МММ"),'Расчет нагрузки'!$L$2:$Q$13,AC$2,0),$D266*AC$2))</f>
        <v>0</v>
      </c>
      <c r="AD266" s="8"/>
      <c r="AE266" s="69">
        <v>1</v>
      </c>
      <c r="AF266" s="69">
        <v>1</v>
      </c>
      <c r="AG266" s="8"/>
      <c r="AH266" s="17">
        <f t="shared" si="1623"/>
        <v>0</v>
      </c>
      <c r="AI266" s="17">
        <f t="shared" si="1624"/>
        <v>0</v>
      </c>
      <c r="AJ266" s="17">
        <f t="shared" si="1625"/>
        <v>0</v>
      </c>
      <c r="AK266" s="17">
        <f t="shared" si="1626"/>
        <v>0</v>
      </c>
      <c r="AL266" s="17">
        <f t="shared" si="1627"/>
        <v>0</v>
      </c>
      <c r="AM266" s="17">
        <f t="shared" si="1628"/>
        <v>0</v>
      </c>
      <c r="AN266" s="17">
        <f t="shared" si="1629"/>
        <v>0</v>
      </c>
      <c r="AO266" s="17">
        <f t="shared" si="1630"/>
        <v>0</v>
      </c>
      <c r="AP266" s="18">
        <f t="shared" si="1631"/>
        <v>0</v>
      </c>
      <c r="AQ266" s="18">
        <f t="shared" si="1632"/>
        <v>0</v>
      </c>
      <c r="AR266" s="18">
        <f t="shared" si="1633"/>
        <v>0</v>
      </c>
      <c r="AS266" s="18">
        <f t="shared" si="1634"/>
        <v>0</v>
      </c>
      <c r="AT266" s="18">
        <f t="shared" si="1635"/>
        <v>0</v>
      </c>
      <c r="AU266" s="18">
        <f t="shared" si="1636"/>
        <v>0</v>
      </c>
      <c r="AV266" s="18">
        <f t="shared" si="1637"/>
        <v>0</v>
      </c>
      <c r="AW266" s="18">
        <f t="shared" si="1638"/>
        <v>0</v>
      </c>
      <c r="AX266" s="4"/>
    </row>
    <row r="267" spans="1:50" outlineLevel="1">
      <c r="A267" s="8" t="str">
        <f>IF(C267=Форма!$B$7*1,"1 месяц",IF(C267&gt;Форма!$B$7,(LEFT(A266,SEARCH(" ",A266,1)-1)+1)&amp;" месяц",""))</f>
        <v>106 месяц</v>
      </c>
      <c r="B267" s="32" t="str">
        <f>IF(SUM($E$6:$L267)=0,"-",IF(SUM($E267:$L267)&gt;0,IF(AND($C267&gt;=$B$1,$C267&lt;=$B$2)*1=1,$A$1,"факт"),"прогноз"))</f>
        <v>-</v>
      </c>
      <c r="C267" s="33">
        <v>49218</v>
      </c>
      <c r="D267" s="34">
        <f>VLOOKUP($C267,'F1'!$A:$B,2,0)</f>
        <v>22</v>
      </c>
      <c r="E267" s="60"/>
      <c r="F267" s="60"/>
      <c r="G267" s="59"/>
      <c r="H267" s="59"/>
      <c r="I267" s="60"/>
      <c r="J267" s="60"/>
      <c r="K267" s="59"/>
      <c r="L267" s="59"/>
      <c r="M267" s="187">
        <f t="shared" si="1609"/>
        <v>0</v>
      </c>
      <c r="N267" s="15">
        <f t="shared" si="1610"/>
        <v>0</v>
      </c>
      <c r="O267" s="15">
        <f t="shared" si="1611"/>
        <v>0</v>
      </c>
      <c r="P267" s="15">
        <f t="shared" si="1612"/>
        <v>0</v>
      </c>
      <c r="Q267" s="187">
        <f t="shared" si="1613"/>
        <v>0</v>
      </c>
      <c r="R267" s="15">
        <f t="shared" si="1614"/>
        <v>0</v>
      </c>
      <c r="S267" s="15">
        <f t="shared" si="1615"/>
        <v>0</v>
      </c>
      <c r="T267" s="15">
        <f t="shared" si="1616"/>
        <v>0</v>
      </c>
      <c r="U267" s="9">
        <f t="shared" si="1617"/>
        <v>0</v>
      </c>
      <c r="V267" s="9">
        <f t="shared" si="1618"/>
        <v>0</v>
      </c>
      <c r="W267" s="28">
        <f t="shared" si="1619"/>
        <v>0</v>
      </c>
      <c r="X267" s="9">
        <f t="shared" si="1620"/>
        <v>0</v>
      </c>
      <c r="Y267" s="9">
        <f t="shared" si="1621"/>
        <v>0</v>
      </c>
      <c r="Z267" s="28">
        <f t="shared" si="1622"/>
        <v>0</v>
      </c>
      <c r="AA267" s="8"/>
      <c r="AB267" s="154">
        <f>IF(OR($M267="",$M267=0),0,IF(AB$2&lt;10,VLOOKUP(TEXT($C267,"МММ"),'Расчет нагрузки'!$L$2:$Q$13,AB$2,0),$D267*AB$2))</f>
        <v>0</v>
      </c>
      <c r="AC267" s="154">
        <f>IF(OR($Q267="",$Q267=0),0,IF(AC$2&lt;10,VLOOKUP(TEXT($C267,"МММ"),'Расчет нагрузки'!$L$2:$Q$13,AC$2,0),$D267*AC$2))</f>
        <v>0</v>
      </c>
      <c r="AD267" s="8"/>
      <c r="AE267" s="69">
        <v>1</v>
      </c>
      <c r="AF267" s="69">
        <v>1</v>
      </c>
      <c r="AG267" s="8"/>
      <c r="AH267" s="17">
        <f t="shared" si="1623"/>
        <v>0</v>
      </c>
      <c r="AI267" s="17">
        <f t="shared" si="1624"/>
        <v>0</v>
      </c>
      <c r="AJ267" s="17">
        <f t="shared" si="1625"/>
        <v>0</v>
      </c>
      <c r="AK267" s="17">
        <f t="shared" si="1626"/>
        <v>0</v>
      </c>
      <c r="AL267" s="17">
        <f t="shared" si="1627"/>
        <v>0</v>
      </c>
      <c r="AM267" s="17">
        <f t="shared" si="1628"/>
        <v>0</v>
      </c>
      <c r="AN267" s="17">
        <f t="shared" si="1629"/>
        <v>0</v>
      </c>
      <c r="AO267" s="17">
        <f t="shared" si="1630"/>
        <v>0</v>
      </c>
      <c r="AP267" s="18">
        <f t="shared" si="1631"/>
        <v>0</v>
      </c>
      <c r="AQ267" s="18">
        <f t="shared" si="1632"/>
        <v>0</v>
      </c>
      <c r="AR267" s="18">
        <f t="shared" si="1633"/>
        <v>0</v>
      </c>
      <c r="AS267" s="18">
        <f t="shared" si="1634"/>
        <v>0</v>
      </c>
      <c r="AT267" s="18">
        <f t="shared" si="1635"/>
        <v>0</v>
      </c>
      <c r="AU267" s="18">
        <f t="shared" si="1636"/>
        <v>0</v>
      </c>
      <c r="AV267" s="18">
        <f t="shared" si="1637"/>
        <v>0</v>
      </c>
      <c r="AW267" s="18">
        <f t="shared" si="1638"/>
        <v>0</v>
      </c>
      <c r="AX267" s="4"/>
    </row>
    <row r="268" spans="1:50" outlineLevel="1">
      <c r="A268" s="8" t="str">
        <f>IF(C268=Форма!$B$7*1,"1 месяц",IF(C268&gt;Форма!$B$7,(LEFT(A267,SEARCH(" ",A267,1)-1)+1)&amp;" месяц",""))</f>
        <v>107 месяц</v>
      </c>
      <c r="B268" s="32" t="str">
        <f>IF(SUM($E$6:$L268)=0,"-",IF(SUM($E268:$L268)&gt;0,IF(AND($C268&gt;=$B$1,$C268&lt;=$B$2)*1=1,$A$1,"факт"),"прогноз"))</f>
        <v>-</v>
      </c>
      <c r="C268" s="33">
        <v>49249</v>
      </c>
      <c r="D268" s="34">
        <f>VLOOKUP($C268,'F1'!$A:$B,2,0)</f>
        <v>21</v>
      </c>
      <c r="E268" s="60"/>
      <c r="F268" s="60"/>
      <c r="G268" s="59"/>
      <c r="H268" s="59"/>
      <c r="I268" s="60"/>
      <c r="J268" s="60"/>
      <c r="K268" s="59"/>
      <c r="L268" s="59"/>
      <c r="M268" s="187">
        <f t="shared" si="1609"/>
        <v>0</v>
      </c>
      <c r="N268" s="15">
        <f t="shared" si="1610"/>
        <v>0</v>
      </c>
      <c r="O268" s="15">
        <f t="shared" si="1611"/>
        <v>0</v>
      </c>
      <c r="P268" s="15">
        <f t="shared" si="1612"/>
        <v>0</v>
      </c>
      <c r="Q268" s="187">
        <f t="shared" si="1613"/>
        <v>0</v>
      </c>
      <c r="R268" s="15">
        <f t="shared" si="1614"/>
        <v>0</v>
      </c>
      <c r="S268" s="15">
        <f t="shared" si="1615"/>
        <v>0</v>
      </c>
      <c r="T268" s="15">
        <f t="shared" si="1616"/>
        <v>0</v>
      </c>
      <c r="U268" s="9">
        <f t="shared" si="1617"/>
        <v>0</v>
      </c>
      <c r="V268" s="9">
        <f t="shared" si="1618"/>
        <v>0</v>
      </c>
      <c r="W268" s="28">
        <f t="shared" si="1619"/>
        <v>0</v>
      </c>
      <c r="X268" s="9">
        <f t="shared" si="1620"/>
        <v>0</v>
      </c>
      <c r="Y268" s="9">
        <f t="shared" si="1621"/>
        <v>0</v>
      </c>
      <c r="Z268" s="28">
        <f t="shared" si="1622"/>
        <v>0</v>
      </c>
      <c r="AA268" s="8"/>
      <c r="AB268" s="154">
        <f>IF(OR($M268="",$M268=0),0,IF(AB$2&lt;10,VLOOKUP(TEXT($C268,"МММ"),'Расчет нагрузки'!$L$2:$Q$13,AB$2,0),$D268*AB$2))</f>
        <v>0</v>
      </c>
      <c r="AC268" s="154">
        <f>IF(OR($Q268="",$Q268=0),0,IF(AC$2&lt;10,VLOOKUP(TEXT($C268,"МММ"),'Расчет нагрузки'!$L$2:$Q$13,AC$2,0),$D268*AC$2))</f>
        <v>0</v>
      </c>
      <c r="AD268" s="8"/>
      <c r="AE268" s="69">
        <v>1</v>
      </c>
      <c r="AF268" s="69">
        <v>1</v>
      </c>
      <c r="AG268" s="8"/>
      <c r="AH268" s="17">
        <f t="shared" si="1623"/>
        <v>0</v>
      </c>
      <c r="AI268" s="17">
        <f t="shared" si="1624"/>
        <v>0</v>
      </c>
      <c r="AJ268" s="17">
        <f t="shared" si="1625"/>
        <v>0</v>
      </c>
      <c r="AK268" s="17">
        <f t="shared" si="1626"/>
        <v>0</v>
      </c>
      <c r="AL268" s="17">
        <f t="shared" si="1627"/>
        <v>0</v>
      </c>
      <c r="AM268" s="17">
        <f t="shared" si="1628"/>
        <v>0</v>
      </c>
      <c r="AN268" s="17">
        <f t="shared" si="1629"/>
        <v>0</v>
      </c>
      <c r="AO268" s="17">
        <f t="shared" si="1630"/>
        <v>0</v>
      </c>
      <c r="AP268" s="18">
        <f t="shared" si="1631"/>
        <v>0</v>
      </c>
      <c r="AQ268" s="18">
        <f t="shared" si="1632"/>
        <v>0</v>
      </c>
      <c r="AR268" s="18">
        <f t="shared" si="1633"/>
        <v>0</v>
      </c>
      <c r="AS268" s="18">
        <f t="shared" si="1634"/>
        <v>0</v>
      </c>
      <c r="AT268" s="18">
        <f t="shared" si="1635"/>
        <v>0</v>
      </c>
      <c r="AU268" s="18">
        <f t="shared" si="1636"/>
        <v>0</v>
      </c>
      <c r="AV268" s="18">
        <f t="shared" si="1637"/>
        <v>0</v>
      </c>
      <c r="AW268" s="18">
        <f t="shared" si="1638"/>
        <v>0</v>
      </c>
      <c r="AX268" s="4"/>
    </row>
    <row r="269" spans="1:50" outlineLevel="1">
      <c r="A269" s="8" t="str">
        <f>IF(C269=Форма!$B$7*1,"1 месяц",IF(C269&gt;Форма!$B$7,(LEFT(A268,SEARCH(" ",A268,1)-1)+1)&amp;" месяц",""))</f>
        <v>108 месяц</v>
      </c>
      <c r="B269" s="32" t="str">
        <f>IF(SUM($E$6:$L269)=0,"-",IF(SUM($E269:$L269)&gt;0,IF(AND($C269&gt;=$B$1,$C269&lt;=$B$2)*1=1,$A$1,"факт"),"прогноз"))</f>
        <v>-</v>
      </c>
      <c r="C269" s="33">
        <v>49279</v>
      </c>
      <c r="D269" s="34">
        <f>VLOOKUP($C269,'F1'!$A:$B,2,0)</f>
        <v>21</v>
      </c>
      <c r="E269" s="60"/>
      <c r="F269" s="60"/>
      <c r="G269" s="59"/>
      <c r="H269" s="59"/>
      <c r="I269" s="60"/>
      <c r="J269" s="60"/>
      <c r="K269" s="59"/>
      <c r="L269" s="59"/>
      <c r="M269" s="187">
        <f t="shared" si="1609"/>
        <v>0</v>
      </c>
      <c r="N269" s="15">
        <f t="shared" si="1610"/>
        <v>0</v>
      </c>
      <c r="O269" s="15">
        <f t="shared" si="1611"/>
        <v>0</v>
      </c>
      <c r="P269" s="15">
        <f t="shared" si="1612"/>
        <v>0</v>
      </c>
      <c r="Q269" s="187">
        <f t="shared" si="1613"/>
        <v>0</v>
      </c>
      <c r="R269" s="15">
        <f t="shared" si="1614"/>
        <v>0</v>
      </c>
      <c r="S269" s="15">
        <f t="shared" si="1615"/>
        <v>0</v>
      </c>
      <c r="T269" s="15">
        <f t="shared" si="1616"/>
        <v>0</v>
      </c>
      <c r="U269" s="9">
        <f t="shared" si="1617"/>
        <v>0</v>
      </c>
      <c r="V269" s="9">
        <f t="shared" si="1618"/>
        <v>0</v>
      </c>
      <c r="W269" s="28">
        <f t="shared" si="1619"/>
        <v>0</v>
      </c>
      <c r="X269" s="9">
        <f t="shared" si="1620"/>
        <v>0</v>
      </c>
      <c r="Y269" s="9">
        <f t="shared" si="1621"/>
        <v>0</v>
      </c>
      <c r="Z269" s="28">
        <f t="shared" si="1622"/>
        <v>0</v>
      </c>
      <c r="AA269" s="8"/>
      <c r="AB269" s="154">
        <f>IF(OR($M269="",$M269=0),0,IF(AB$2&lt;10,VLOOKUP(TEXT($C269,"МММ"),'Расчет нагрузки'!$L$2:$Q$13,AB$2,0),$D269*AB$2))</f>
        <v>0</v>
      </c>
      <c r="AC269" s="154">
        <f>IF(OR($Q269="",$Q269=0),0,IF(AC$2&lt;10,VLOOKUP(TEXT($C269,"МММ"),'Расчет нагрузки'!$L$2:$Q$13,AC$2,0),$D269*AC$2))</f>
        <v>0</v>
      </c>
      <c r="AD269" s="8"/>
      <c r="AE269" s="69">
        <v>1</v>
      </c>
      <c r="AF269" s="69">
        <v>1</v>
      </c>
      <c r="AG269" s="8"/>
      <c r="AH269" s="17">
        <f t="shared" si="1623"/>
        <v>0</v>
      </c>
      <c r="AI269" s="17">
        <f t="shared" si="1624"/>
        <v>0</v>
      </c>
      <c r="AJ269" s="17">
        <f t="shared" si="1625"/>
        <v>0</v>
      </c>
      <c r="AK269" s="17">
        <f t="shared" si="1626"/>
        <v>0</v>
      </c>
      <c r="AL269" s="17">
        <f t="shared" si="1627"/>
        <v>0</v>
      </c>
      <c r="AM269" s="17">
        <f t="shared" si="1628"/>
        <v>0</v>
      </c>
      <c r="AN269" s="17">
        <f t="shared" si="1629"/>
        <v>0</v>
      </c>
      <c r="AO269" s="17">
        <f t="shared" si="1630"/>
        <v>0</v>
      </c>
      <c r="AP269" s="18">
        <f t="shared" si="1631"/>
        <v>0</v>
      </c>
      <c r="AQ269" s="18">
        <f t="shared" si="1632"/>
        <v>0</v>
      </c>
      <c r="AR269" s="18">
        <f t="shared" si="1633"/>
        <v>0</v>
      </c>
      <c r="AS269" s="18">
        <f t="shared" si="1634"/>
        <v>0</v>
      </c>
      <c r="AT269" s="18">
        <f t="shared" si="1635"/>
        <v>0</v>
      </c>
      <c r="AU269" s="18">
        <f t="shared" si="1636"/>
        <v>0</v>
      </c>
      <c r="AV269" s="18">
        <f t="shared" si="1637"/>
        <v>0</v>
      </c>
      <c r="AW269" s="18">
        <f t="shared" si="1638"/>
        <v>0</v>
      </c>
      <c r="AX269" s="4"/>
    </row>
    <row r="270" spans="1:50" outlineLevel="1">
      <c r="A270" s="8" t="str">
        <f>IF(C270=Форма!$B$7*1,"1 месяц",IF(C270&gt;Форма!$B$7,(LEFT(A269,SEARCH(" ",A269,1)-1)+1)&amp;" месяц",""))</f>
        <v>109 месяц</v>
      </c>
      <c r="B270" s="32" t="str">
        <f>IF(SUM($E$6:$L270)=0,"-",IF(SUM($E270:$L270)&gt;0,IF(AND($C270&gt;=$B$1,$C270&lt;=$B$2)*1=1,$A$1,"факт"),"прогноз"))</f>
        <v>-</v>
      </c>
      <c r="C270" s="33">
        <v>49310</v>
      </c>
      <c r="D270" s="34">
        <f>VLOOKUP($C270,'F1'!$A:$B,2,0)</f>
        <v>17</v>
      </c>
      <c r="E270" s="60"/>
      <c r="F270" s="60"/>
      <c r="G270" s="59"/>
      <c r="H270" s="59"/>
      <c r="I270" s="60"/>
      <c r="J270" s="60"/>
      <c r="K270" s="59"/>
      <c r="L270" s="59"/>
      <c r="M270" s="187">
        <f t="shared" ref="M270:M287" si="1639">E270/$D270</f>
        <v>0</v>
      </c>
      <c r="N270" s="15">
        <f t="shared" ref="N270:N287" si="1640">F270/$D270</f>
        <v>0</v>
      </c>
      <c r="O270" s="15">
        <f t="shared" ref="O270:O287" si="1641">G270/$D270</f>
        <v>0</v>
      </c>
      <c r="P270" s="15">
        <f t="shared" ref="P270:P287" si="1642">H270/$D270</f>
        <v>0</v>
      </c>
      <c r="Q270" s="187">
        <f t="shared" ref="Q270:Q287" si="1643">I270/$D270</f>
        <v>0</v>
      </c>
      <c r="R270" s="15">
        <f t="shared" ref="R270:R287" si="1644">J270/$D270</f>
        <v>0</v>
      </c>
      <c r="S270" s="15">
        <f t="shared" ref="S270:S287" si="1645">K270/$D270</f>
        <v>0</v>
      </c>
      <c r="T270" s="15">
        <f t="shared" ref="T270:T287" si="1646">L270/$D270</f>
        <v>0</v>
      </c>
      <c r="U270" s="9">
        <f t="shared" ref="U270:U287" si="1647">IFERROR(N270/M270,)</f>
        <v>0</v>
      </c>
      <c r="V270" s="9">
        <f t="shared" ref="V270:V287" si="1648">IFERROR(O270/M270,)</f>
        <v>0</v>
      </c>
      <c r="W270" s="28">
        <f t="shared" ref="W270:W287" si="1649">IFERROR(P270/M270,)</f>
        <v>0</v>
      </c>
      <c r="X270" s="9">
        <f t="shared" ref="X270:X287" si="1650">IFERROR(R270/Q270,)</f>
        <v>0</v>
      </c>
      <c r="Y270" s="9">
        <f t="shared" ref="Y270:Y287" si="1651">IFERROR(S270/Q270,)</f>
        <v>0</v>
      </c>
      <c r="Z270" s="28">
        <f t="shared" ref="Z270:Z287" si="1652">IFERROR(T270/Q270,)</f>
        <v>0</v>
      </c>
      <c r="AA270" s="8"/>
      <c r="AB270" s="154">
        <f>IF(OR($M270="",$M270=0),0,IF(AB$2&lt;10,VLOOKUP(TEXT($C270,"МММ"),'Расчет нагрузки'!$L$2:$Q$13,AB$2,0),$D270*AB$2))</f>
        <v>0</v>
      </c>
      <c r="AC270" s="154">
        <f>IF(OR($Q270="",$Q270=0),0,IF(AC$2&lt;10,VLOOKUP(TEXT($C270,"МММ"),'Расчет нагрузки'!$L$2:$Q$13,AC$2,0),$D270*AC$2))</f>
        <v>0</v>
      </c>
      <c r="AD270" s="8"/>
      <c r="AE270" s="69">
        <v>1</v>
      </c>
      <c r="AF270" s="69">
        <v>1</v>
      </c>
      <c r="AG270" s="8"/>
      <c r="AH270" s="17">
        <f t="shared" ref="AH270:AH287" si="1653">M270*$D270*AE270</f>
        <v>0</v>
      </c>
      <c r="AI270" s="17">
        <f t="shared" ref="AI270:AI287" si="1654">IF(AI$2*AH270&lt;0,0,AI$2*AH270)</f>
        <v>0</v>
      </c>
      <c r="AJ270" s="17">
        <f t="shared" ref="AJ270:AJ287" si="1655">AJ$2*AH270</f>
        <v>0</v>
      </c>
      <c r="AK270" s="17">
        <f t="shared" ref="AK270:AK287" si="1656">AK$2*AH270</f>
        <v>0</v>
      </c>
      <c r="AL270" s="17">
        <f t="shared" ref="AL270:AL287" si="1657">Q270*$D270*AF270</f>
        <v>0</v>
      </c>
      <c r="AM270" s="17">
        <f t="shared" ref="AM270:AM287" si="1658">IF(AM$2*AL270&lt;0,0,AM$2*AL270)</f>
        <v>0</v>
      </c>
      <c r="AN270" s="17">
        <f t="shared" ref="AN270:AN287" si="1659">AN$2*AL270</f>
        <v>0</v>
      </c>
      <c r="AO270" s="17">
        <f t="shared" ref="AO270:AO287" si="1660">AO$2*AL270</f>
        <v>0</v>
      </c>
      <c r="AP270" s="18">
        <f t="shared" ref="AP270:AP287" si="1661">MIN(AH270,AB270*AE270)</f>
        <v>0</v>
      </c>
      <c r="AQ270" s="18">
        <f t="shared" ref="AQ270:AQ287" si="1662">IF(AQ$2*AP270&lt;0,0,AQ$2*AP270)</f>
        <v>0</v>
      </c>
      <c r="AR270" s="18">
        <f t="shared" ref="AR270:AR287" si="1663">AR$2*AP270</f>
        <v>0</v>
      </c>
      <c r="AS270" s="18">
        <f t="shared" ref="AS270:AS287" si="1664">AS$2*AP270</f>
        <v>0</v>
      </c>
      <c r="AT270" s="18">
        <f t="shared" ref="AT270:AT287" si="1665">MIN(AL270,AC270*AF270)</f>
        <v>0</v>
      </c>
      <c r="AU270" s="18">
        <f t="shared" ref="AU270:AU287" si="1666">IF(AU$2*AT270&lt;0,0,AU$2*AT270)</f>
        <v>0</v>
      </c>
      <c r="AV270" s="18">
        <f t="shared" ref="AV270:AV287" si="1667">AV$2*AT270</f>
        <v>0</v>
      </c>
      <c r="AW270" s="18">
        <f t="shared" ref="AW270:AW287" si="1668">AW$2*AT270</f>
        <v>0</v>
      </c>
      <c r="AX270" s="4"/>
    </row>
    <row r="271" spans="1:50" outlineLevel="1">
      <c r="A271" s="8" t="str">
        <f>IF(C271=Форма!$B$7*1,"1 месяц",IF(C271&gt;Форма!$B$7,(LEFT(A270,SEARCH(" ",A270,1)-1)+1)&amp;" месяц",""))</f>
        <v>110 месяц</v>
      </c>
      <c r="B271" s="32" t="str">
        <f>IF(SUM($E$6:$L271)=0,"-",IF(SUM($E271:$L271)&gt;0,IF(AND($C271&gt;=$B$1,$C271&lt;=$B$2)*1=1,$A$1,"факт"),"прогноз"))</f>
        <v>-</v>
      </c>
      <c r="C271" s="33">
        <v>49341</v>
      </c>
      <c r="D271" s="34">
        <f>VLOOKUP($C271,'F1'!$A:$B,2,0)</f>
        <v>19</v>
      </c>
      <c r="E271" s="60"/>
      <c r="F271" s="60"/>
      <c r="G271" s="59"/>
      <c r="H271" s="59"/>
      <c r="I271" s="60"/>
      <c r="J271" s="60"/>
      <c r="K271" s="59"/>
      <c r="L271" s="59"/>
      <c r="M271" s="187">
        <f t="shared" si="1639"/>
        <v>0</v>
      </c>
      <c r="N271" s="15">
        <f t="shared" si="1640"/>
        <v>0</v>
      </c>
      <c r="O271" s="15">
        <f t="shared" si="1641"/>
        <v>0</v>
      </c>
      <c r="P271" s="15">
        <f t="shared" si="1642"/>
        <v>0</v>
      </c>
      <c r="Q271" s="187">
        <f t="shared" si="1643"/>
        <v>0</v>
      </c>
      <c r="R271" s="15">
        <f t="shared" si="1644"/>
        <v>0</v>
      </c>
      <c r="S271" s="15">
        <f t="shared" si="1645"/>
        <v>0</v>
      </c>
      <c r="T271" s="15">
        <f t="shared" si="1646"/>
        <v>0</v>
      </c>
      <c r="U271" s="9">
        <f t="shared" si="1647"/>
        <v>0</v>
      </c>
      <c r="V271" s="9">
        <f t="shared" si="1648"/>
        <v>0</v>
      </c>
      <c r="W271" s="28">
        <f t="shared" si="1649"/>
        <v>0</v>
      </c>
      <c r="X271" s="9">
        <f t="shared" si="1650"/>
        <v>0</v>
      </c>
      <c r="Y271" s="9">
        <f t="shared" si="1651"/>
        <v>0</v>
      </c>
      <c r="Z271" s="28">
        <f t="shared" si="1652"/>
        <v>0</v>
      </c>
      <c r="AA271" s="8"/>
      <c r="AB271" s="154">
        <f>IF(OR($M271="",$M271=0),0,IF(AB$2&lt;10,VLOOKUP(TEXT($C271,"МММ"),'Расчет нагрузки'!$L$2:$Q$13,AB$2,0),$D271*AB$2))</f>
        <v>0</v>
      </c>
      <c r="AC271" s="154">
        <f>IF(OR($Q271="",$Q271=0),0,IF(AC$2&lt;10,VLOOKUP(TEXT($C271,"МММ"),'Расчет нагрузки'!$L$2:$Q$13,AC$2,0),$D271*AC$2))</f>
        <v>0</v>
      </c>
      <c r="AD271" s="8"/>
      <c r="AE271" s="69">
        <v>1</v>
      </c>
      <c r="AF271" s="69">
        <v>1</v>
      </c>
      <c r="AG271" s="8"/>
      <c r="AH271" s="17">
        <f t="shared" si="1653"/>
        <v>0</v>
      </c>
      <c r="AI271" s="17">
        <f t="shared" si="1654"/>
        <v>0</v>
      </c>
      <c r="AJ271" s="17">
        <f t="shared" si="1655"/>
        <v>0</v>
      </c>
      <c r="AK271" s="17">
        <f t="shared" si="1656"/>
        <v>0</v>
      </c>
      <c r="AL271" s="17">
        <f t="shared" si="1657"/>
        <v>0</v>
      </c>
      <c r="AM271" s="17">
        <f t="shared" si="1658"/>
        <v>0</v>
      </c>
      <c r="AN271" s="17">
        <f t="shared" si="1659"/>
        <v>0</v>
      </c>
      <c r="AO271" s="17">
        <f t="shared" si="1660"/>
        <v>0</v>
      </c>
      <c r="AP271" s="18">
        <f t="shared" si="1661"/>
        <v>0</v>
      </c>
      <c r="AQ271" s="18">
        <f t="shared" si="1662"/>
        <v>0</v>
      </c>
      <c r="AR271" s="18">
        <f t="shared" si="1663"/>
        <v>0</v>
      </c>
      <c r="AS271" s="18">
        <f t="shared" si="1664"/>
        <v>0</v>
      </c>
      <c r="AT271" s="18">
        <f t="shared" si="1665"/>
        <v>0</v>
      </c>
      <c r="AU271" s="18">
        <f t="shared" si="1666"/>
        <v>0</v>
      </c>
      <c r="AV271" s="18">
        <f t="shared" si="1667"/>
        <v>0</v>
      </c>
      <c r="AW271" s="18">
        <f t="shared" si="1668"/>
        <v>0</v>
      </c>
      <c r="AX271" s="4"/>
    </row>
    <row r="272" spans="1:50" outlineLevel="1">
      <c r="A272" s="8" t="str">
        <f>IF(C272=Форма!$B$7*1,"1 месяц",IF(C272&gt;Форма!$B$7,(LEFT(A271,SEARCH(" ",A271,1)-1)+1)&amp;" месяц",""))</f>
        <v>111 месяц</v>
      </c>
      <c r="B272" s="32" t="str">
        <f>IF(SUM($E$6:$L272)=0,"-",IF(SUM($E272:$L272)&gt;0,IF(AND($C272&gt;=$B$1,$C272&lt;=$B$2)*1=1,$A$1,"факт"),"прогноз"))</f>
        <v>-</v>
      </c>
      <c r="C272" s="33">
        <v>49369</v>
      </c>
      <c r="D272" s="34">
        <f>VLOOKUP($C272,'F1'!$A:$B,2,0)</f>
        <v>20</v>
      </c>
      <c r="E272" s="60"/>
      <c r="F272" s="60"/>
      <c r="G272" s="59"/>
      <c r="H272" s="59"/>
      <c r="I272" s="60"/>
      <c r="J272" s="60"/>
      <c r="K272" s="59"/>
      <c r="L272" s="59"/>
      <c r="M272" s="187">
        <f t="shared" si="1639"/>
        <v>0</v>
      </c>
      <c r="N272" s="15">
        <f t="shared" si="1640"/>
        <v>0</v>
      </c>
      <c r="O272" s="15">
        <f t="shared" si="1641"/>
        <v>0</v>
      </c>
      <c r="P272" s="15">
        <f t="shared" si="1642"/>
        <v>0</v>
      </c>
      <c r="Q272" s="187">
        <f t="shared" si="1643"/>
        <v>0</v>
      </c>
      <c r="R272" s="15">
        <f t="shared" si="1644"/>
        <v>0</v>
      </c>
      <c r="S272" s="15">
        <f t="shared" si="1645"/>
        <v>0</v>
      </c>
      <c r="T272" s="15">
        <f t="shared" si="1646"/>
        <v>0</v>
      </c>
      <c r="U272" s="9">
        <f t="shared" si="1647"/>
        <v>0</v>
      </c>
      <c r="V272" s="9">
        <f t="shared" si="1648"/>
        <v>0</v>
      </c>
      <c r="W272" s="28">
        <f t="shared" si="1649"/>
        <v>0</v>
      </c>
      <c r="X272" s="9">
        <f t="shared" si="1650"/>
        <v>0</v>
      </c>
      <c r="Y272" s="9">
        <f t="shared" si="1651"/>
        <v>0</v>
      </c>
      <c r="Z272" s="28">
        <f t="shared" si="1652"/>
        <v>0</v>
      </c>
      <c r="AA272" s="8"/>
      <c r="AB272" s="154">
        <f>IF(OR($M272="",$M272=0),0,IF(AB$2&lt;10,VLOOKUP(TEXT($C272,"МММ"),'Расчет нагрузки'!$L$2:$Q$13,AB$2,0),$D272*AB$2))</f>
        <v>0</v>
      </c>
      <c r="AC272" s="154">
        <f>IF(OR($Q272="",$Q272=0),0,IF(AC$2&lt;10,VLOOKUP(TEXT($C272,"МММ"),'Расчет нагрузки'!$L$2:$Q$13,AC$2,0),$D272*AC$2))</f>
        <v>0</v>
      </c>
      <c r="AD272" s="8"/>
      <c r="AE272" s="69">
        <v>1</v>
      </c>
      <c r="AF272" s="69">
        <v>1</v>
      </c>
      <c r="AG272" s="8"/>
      <c r="AH272" s="17">
        <f t="shared" si="1653"/>
        <v>0</v>
      </c>
      <c r="AI272" s="17">
        <f t="shared" si="1654"/>
        <v>0</v>
      </c>
      <c r="AJ272" s="17">
        <f t="shared" si="1655"/>
        <v>0</v>
      </c>
      <c r="AK272" s="17">
        <f t="shared" si="1656"/>
        <v>0</v>
      </c>
      <c r="AL272" s="17">
        <f t="shared" si="1657"/>
        <v>0</v>
      </c>
      <c r="AM272" s="17">
        <f t="shared" si="1658"/>
        <v>0</v>
      </c>
      <c r="AN272" s="17">
        <f t="shared" si="1659"/>
        <v>0</v>
      </c>
      <c r="AO272" s="17">
        <f t="shared" si="1660"/>
        <v>0</v>
      </c>
      <c r="AP272" s="18">
        <f t="shared" si="1661"/>
        <v>0</v>
      </c>
      <c r="AQ272" s="18">
        <f t="shared" si="1662"/>
        <v>0</v>
      </c>
      <c r="AR272" s="18">
        <f t="shared" si="1663"/>
        <v>0</v>
      </c>
      <c r="AS272" s="18">
        <f t="shared" si="1664"/>
        <v>0</v>
      </c>
      <c r="AT272" s="18">
        <f t="shared" si="1665"/>
        <v>0</v>
      </c>
      <c r="AU272" s="18">
        <f t="shared" si="1666"/>
        <v>0</v>
      </c>
      <c r="AV272" s="18">
        <f t="shared" si="1667"/>
        <v>0</v>
      </c>
      <c r="AW272" s="18">
        <f t="shared" si="1668"/>
        <v>0</v>
      </c>
      <c r="AX272" s="4"/>
    </row>
    <row r="273" spans="1:50" outlineLevel="1">
      <c r="A273" s="8" t="str">
        <f>IF(C273=Форма!$B$7*1,"1 месяц",IF(C273&gt;Форма!$B$7,(LEFT(A272,SEARCH(" ",A272,1)-1)+1)&amp;" месяц",""))</f>
        <v>112 месяц</v>
      </c>
      <c r="B273" s="32" t="str">
        <f>IF(SUM($E$6:$L273)=0,"-",IF(SUM($E273:$L273)&gt;0,IF(AND($C273&gt;=$B$1,$C273&lt;=$B$2)*1=1,$A$1,"факт"),"прогноз"))</f>
        <v>-</v>
      </c>
      <c r="C273" s="33">
        <v>49400</v>
      </c>
      <c r="D273" s="34">
        <f>VLOOKUP($C273,'F1'!$A:$B,2,0)</f>
        <v>21</v>
      </c>
      <c r="E273" s="60"/>
      <c r="F273" s="60"/>
      <c r="G273" s="59"/>
      <c r="H273" s="59"/>
      <c r="I273" s="60"/>
      <c r="J273" s="60"/>
      <c r="K273" s="59"/>
      <c r="L273" s="59"/>
      <c r="M273" s="187">
        <f t="shared" si="1639"/>
        <v>0</v>
      </c>
      <c r="N273" s="15">
        <f t="shared" si="1640"/>
        <v>0</v>
      </c>
      <c r="O273" s="15">
        <f t="shared" si="1641"/>
        <v>0</v>
      </c>
      <c r="P273" s="15">
        <f t="shared" si="1642"/>
        <v>0</v>
      </c>
      <c r="Q273" s="187">
        <f t="shared" si="1643"/>
        <v>0</v>
      </c>
      <c r="R273" s="15">
        <f t="shared" si="1644"/>
        <v>0</v>
      </c>
      <c r="S273" s="15">
        <f t="shared" si="1645"/>
        <v>0</v>
      </c>
      <c r="T273" s="15">
        <f t="shared" si="1646"/>
        <v>0</v>
      </c>
      <c r="U273" s="9">
        <f t="shared" si="1647"/>
        <v>0</v>
      </c>
      <c r="V273" s="9">
        <f t="shared" si="1648"/>
        <v>0</v>
      </c>
      <c r="W273" s="28">
        <f t="shared" si="1649"/>
        <v>0</v>
      </c>
      <c r="X273" s="9">
        <f t="shared" si="1650"/>
        <v>0</v>
      </c>
      <c r="Y273" s="9">
        <f t="shared" si="1651"/>
        <v>0</v>
      </c>
      <c r="Z273" s="28">
        <f t="shared" si="1652"/>
        <v>0</v>
      </c>
      <c r="AA273" s="8"/>
      <c r="AB273" s="154">
        <f>IF(OR($M273="",$M273=0),0,IF(AB$2&lt;10,VLOOKUP(TEXT($C273,"МММ"),'Расчет нагрузки'!$L$2:$Q$13,AB$2,0),$D273*AB$2))</f>
        <v>0</v>
      </c>
      <c r="AC273" s="154">
        <f>IF(OR($Q273="",$Q273=0),0,IF(AC$2&lt;10,VLOOKUP(TEXT($C273,"МММ"),'Расчет нагрузки'!$L$2:$Q$13,AC$2,0),$D273*AC$2))</f>
        <v>0</v>
      </c>
      <c r="AD273" s="8"/>
      <c r="AE273" s="69">
        <v>1</v>
      </c>
      <c r="AF273" s="69">
        <v>1</v>
      </c>
      <c r="AG273" s="8"/>
      <c r="AH273" s="17">
        <f t="shared" si="1653"/>
        <v>0</v>
      </c>
      <c r="AI273" s="17">
        <f t="shared" si="1654"/>
        <v>0</v>
      </c>
      <c r="AJ273" s="17">
        <f t="shared" si="1655"/>
        <v>0</v>
      </c>
      <c r="AK273" s="17">
        <f t="shared" si="1656"/>
        <v>0</v>
      </c>
      <c r="AL273" s="17">
        <f t="shared" si="1657"/>
        <v>0</v>
      </c>
      <c r="AM273" s="17">
        <f t="shared" si="1658"/>
        <v>0</v>
      </c>
      <c r="AN273" s="17">
        <f t="shared" si="1659"/>
        <v>0</v>
      </c>
      <c r="AO273" s="17">
        <f t="shared" si="1660"/>
        <v>0</v>
      </c>
      <c r="AP273" s="18">
        <f t="shared" si="1661"/>
        <v>0</v>
      </c>
      <c r="AQ273" s="18">
        <f t="shared" si="1662"/>
        <v>0</v>
      </c>
      <c r="AR273" s="18">
        <f t="shared" si="1663"/>
        <v>0</v>
      </c>
      <c r="AS273" s="18">
        <f t="shared" si="1664"/>
        <v>0</v>
      </c>
      <c r="AT273" s="18">
        <f t="shared" si="1665"/>
        <v>0</v>
      </c>
      <c r="AU273" s="18">
        <f t="shared" si="1666"/>
        <v>0</v>
      </c>
      <c r="AV273" s="18">
        <f t="shared" si="1667"/>
        <v>0</v>
      </c>
      <c r="AW273" s="18">
        <f t="shared" si="1668"/>
        <v>0</v>
      </c>
      <c r="AX273" s="4"/>
    </row>
    <row r="274" spans="1:50" outlineLevel="1">
      <c r="A274" s="8" t="str">
        <f>IF(C274=Форма!$B$7*1,"1 месяц",IF(C274&gt;Форма!$B$7,(LEFT(A273,SEARCH(" ",A273,1)-1)+1)&amp;" месяц",""))</f>
        <v>113 месяц</v>
      </c>
      <c r="B274" s="32" t="str">
        <f>IF(SUM($E$6:$L274)=0,"-",IF(SUM($E274:$L274)&gt;0,IF(AND($C274&gt;=$B$1,$C274&lt;=$B$2)*1=1,$A$1,"факт"),"прогноз"))</f>
        <v>-</v>
      </c>
      <c r="C274" s="33">
        <v>49430</v>
      </c>
      <c r="D274" s="34">
        <f>VLOOKUP($C274,'F1'!$A:$B,2,0)</f>
        <v>20</v>
      </c>
      <c r="E274" s="60"/>
      <c r="F274" s="60"/>
      <c r="G274" s="59"/>
      <c r="H274" s="59"/>
      <c r="I274" s="60"/>
      <c r="J274" s="60"/>
      <c r="K274" s="59"/>
      <c r="L274" s="59"/>
      <c r="M274" s="187">
        <f t="shared" si="1639"/>
        <v>0</v>
      </c>
      <c r="N274" s="15">
        <f t="shared" si="1640"/>
        <v>0</v>
      </c>
      <c r="O274" s="15">
        <f t="shared" si="1641"/>
        <v>0</v>
      </c>
      <c r="P274" s="15">
        <f t="shared" si="1642"/>
        <v>0</v>
      </c>
      <c r="Q274" s="187">
        <f t="shared" si="1643"/>
        <v>0</v>
      </c>
      <c r="R274" s="15">
        <f t="shared" si="1644"/>
        <v>0</v>
      </c>
      <c r="S274" s="15">
        <f t="shared" si="1645"/>
        <v>0</v>
      </c>
      <c r="T274" s="15">
        <f t="shared" si="1646"/>
        <v>0</v>
      </c>
      <c r="U274" s="9">
        <f t="shared" si="1647"/>
        <v>0</v>
      </c>
      <c r="V274" s="9">
        <f t="shared" si="1648"/>
        <v>0</v>
      </c>
      <c r="W274" s="28">
        <f t="shared" si="1649"/>
        <v>0</v>
      </c>
      <c r="X274" s="9">
        <f t="shared" si="1650"/>
        <v>0</v>
      </c>
      <c r="Y274" s="9">
        <f t="shared" si="1651"/>
        <v>0</v>
      </c>
      <c r="Z274" s="28">
        <f t="shared" si="1652"/>
        <v>0</v>
      </c>
      <c r="AA274" s="8"/>
      <c r="AB274" s="154">
        <f>IF(OR($M274="",$M274=0),0,IF(AB$2&lt;10,VLOOKUP(TEXT($C274,"МММ"),'Расчет нагрузки'!$L$2:$Q$13,AB$2,0),$D274*AB$2))</f>
        <v>0</v>
      </c>
      <c r="AC274" s="154">
        <f>IF(OR($Q274="",$Q274=0),0,IF(AC$2&lt;10,VLOOKUP(TEXT($C274,"МММ"),'Расчет нагрузки'!$L$2:$Q$13,AC$2,0),$D274*AC$2))</f>
        <v>0</v>
      </c>
      <c r="AD274" s="8"/>
      <c r="AE274" s="69">
        <v>1</v>
      </c>
      <c r="AF274" s="69">
        <v>1</v>
      </c>
      <c r="AG274" s="8"/>
      <c r="AH274" s="17">
        <f t="shared" si="1653"/>
        <v>0</v>
      </c>
      <c r="AI274" s="17">
        <f t="shared" si="1654"/>
        <v>0</v>
      </c>
      <c r="AJ274" s="17">
        <f t="shared" si="1655"/>
        <v>0</v>
      </c>
      <c r="AK274" s="17">
        <f t="shared" si="1656"/>
        <v>0</v>
      </c>
      <c r="AL274" s="17">
        <f t="shared" si="1657"/>
        <v>0</v>
      </c>
      <c r="AM274" s="17">
        <f t="shared" si="1658"/>
        <v>0</v>
      </c>
      <c r="AN274" s="17">
        <f t="shared" si="1659"/>
        <v>0</v>
      </c>
      <c r="AO274" s="17">
        <f t="shared" si="1660"/>
        <v>0</v>
      </c>
      <c r="AP274" s="18">
        <f t="shared" si="1661"/>
        <v>0</v>
      </c>
      <c r="AQ274" s="18">
        <f t="shared" si="1662"/>
        <v>0</v>
      </c>
      <c r="AR274" s="18">
        <f t="shared" si="1663"/>
        <v>0</v>
      </c>
      <c r="AS274" s="18">
        <f t="shared" si="1664"/>
        <v>0</v>
      </c>
      <c r="AT274" s="18">
        <f t="shared" si="1665"/>
        <v>0</v>
      </c>
      <c r="AU274" s="18">
        <f t="shared" si="1666"/>
        <v>0</v>
      </c>
      <c r="AV274" s="18">
        <f t="shared" si="1667"/>
        <v>0</v>
      </c>
      <c r="AW274" s="18">
        <f t="shared" si="1668"/>
        <v>0</v>
      </c>
      <c r="AX274" s="4"/>
    </row>
    <row r="275" spans="1:50" outlineLevel="1">
      <c r="A275" s="8" t="str">
        <f>IF(C275=Форма!$B$7*1,"1 месяц",IF(C275&gt;Форма!$B$7,(LEFT(A274,SEARCH(" ",A274,1)-1)+1)&amp;" месяц",""))</f>
        <v>114 месяц</v>
      </c>
      <c r="B275" s="32" t="str">
        <f>IF(SUM($E$6:$L275)=0,"-",IF(SUM($E275:$L275)&gt;0,IF(AND($C275&gt;=$B$1,$C275&lt;=$B$2)*1=1,$A$1,"факт"),"прогноз"))</f>
        <v>-</v>
      </c>
      <c r="C275" s="33">
        <v>49461</v>
      </c>
      <c r="D275" s="34">
        <f>VLOOKUP($C275,'F1'!$A:$B,2,0)</f>
        <v>20</v>
      </c>
      <c r="E275" s="60"/>
      <c r="F275" s="60"/>
      <c r="G275" s="59"/>
      <c r="H275" s="59"/>
      <c r="I275" s="60"/>
      <c r="J275" s="60"/>
      <c r="K275" s="59"/>
      <c r="L275" s="59"/>
      <c r="M275" s="187">
        <f t="shared" si="1639"/>
        <v>0</v>
      </c>
      <c r="N275" s="15">
        <f t="shared" si="1640"/>
        <v>0</v>
      </c>
      <c r="O275" s="15">
        <f t="shared" si="1641"/>
        <v>0</v>
      </c>
      <c r="P275" s="15">
        <f t="shared" si="1642"/>
        <v>0</v>
      </c>
      <c r="Q275" s="187">
        <f t="shared" si="1643"/>
        <v>0</v>
      </c>
      <c r="R275" s="15">
        <f t="shared" si="1644"/>
        <v>0</v>
      </c>
      <c r="S275" s="15">
        <f t="shared" si="1645"/>
        <v>0</v>
      </c>
      <c r="T275" s="15">
        <f t="shared" si="1646"/>
        <v>0</v>
      </c>
      <c r="U275" s="9">
        <f t="shared" si="1647"/>
        <v>0</v>
      </c>
      <c r="V275" s="9">
        <f t="shared" si="1648"/>
        <v>0</v>
      </c>
      <c r="W275" s="28">
        <f t="shared" si="1649"/>
        <v>0</v>
      </c>
      <c r="X275" s="9">
        <f t="shared" si="1650"/>
        <v>0</v>
      </c>
      <c r="Y275" s="9">
        <f t="shared" si="1651"/>
        <v>0</v>
      </c>
      <c r="Z275" s="28">
        <f t="shared" si="1652"/>
        <v>0</v>
      </c>
      <c r="AA275" s="8"/>
      <c r="AB275" s="154">
        <f>IF(OR($M275="",$M275=0),0,IF(AB$2&lt;10,VLOOKUP(TEXT($C275,"МММ"),'Расчет нагрузки'!$L$2:$Q$13,AB$2,0),$D275*AB$2))</f>
        <v>0</v>
      </c>
      <c r="AC275" s="154">
        <f>IF(OR($Q275="",$Q275=0),0,IF(AC$2&lt;10,VLOOKUP(TEXT($C275,"МММ"),'Расчет нагрузки'!$L$2:$Q$13,AC$2,0),$D275*AC$2))</f>
        <v>0</v>
      </c>
      <c r="AD275" s="8"/>
      <c r="AE275" s="69">
        <v>1</v>
      </c>
      <c r="AF275" s="69">
        <v>1</v>
      </c>
      <c r="AG275" s="8"/>
      <c r="AH275" s="17">
        <f t="shared" si="1653"/>
        <v>0</v>
      </c>
      <c r="AI275" s="17">
        <f t="shared" si="1654"/>
        <v>0</v>
      </c>
      <c r="AJ275" s="17">
        <f t="shared" si="1655"/>
        <v>0</v>
      </c>
      <c r="AK275" s="17">
        <f t="shared" si="1656"/>
        <v>0</v>
      </c>
      <c r="AL275" s="17">
        <f t="shared" si="1657"/>
        <v>0</v>
      </c>
      <c r="AM275" s="17">
        <f t="shared" si="1658"/>
        <v>0</v>
      </c>
      <c r="AN275" s="17">
        <f t="shared" si="1659"/>
        <v>0</v>
      </c>
      <c r="AO275" s="17">
        <f t="shared" si="1660"/>
        <v>0</v>
      </c>
      <c r="AP275" s="18">
        <f t="shared" si="1661"/>
        <v>0</v>
      </c>
      <c r="AQ275" s="18">
        <f t="shared" si="1662"/>
        <v>0</v>
      </c>
      <c r="AR275" s="18">
        <f t="shared" si="1663"/>
        <v>0</v>
      </c>
      <c r="AS275" s="18">
        <f t="shared" si="1664"/>
        <v>0</v>
      </c>
      <c r="AT275" s="18">
        <f t="shared" si="1665"/>
        <v>0</v>
      </c>
      <c r="AU275" s="18">
        <f t="shared" si="1666"/>
        <v>0</v>
      </c>
      <c r="AV275" s="18">
        <f t="shared" si="1667"/>
        <v>0</v>
      </c>
      <c r="AW275" s="18">
        <f t="shared" si="1668"/>
        <v>0</v>
      </c>
      <c r="AX275" s="4"/>
    </row>
    <row r="276" spans="1:50" outlineLevel="1">
      <c r="A276" s="8" t="str">
        <f>IF(C276=Форма!$B$7*1,"1 месяц",IF(C276&gt;Форма!$B$7,(LEFT(A275,SEARCH(" ",A275,1)-1)+1)&amp;" месяц",""))</f>
        <v>115 месяц</v>
      </c>
      <c r="B276" s="32" t="str">
        <f>IF(SUM($E$6:$L276)=0,"-",IF(SUM($E276:$L276)&gt;0,IF(AND($C276&gt;=$B$1,$C276&lt;=$B$2)*1=1,$A$1,"факт"),"прогноз"))</f>
        <v>-</v>
      </c>
      <c r="C276" s="33">
        <v>49491</v>
      </c>
      <c r="D276" s="34">
        <f>VLOOKUP($C276,'F1'!$A:$B,2,0)</f>
        <v>22</v>
      </c>
      <c r="E276" s="60"/>
      <c r="F276" s="60"/>
      <c r="G276" s="59"/>
      <c r="H276" s="59"/>
      <c r="I276" s="60"/>
      <c r="J276" s="60"/>
      <c r="K276" s="59"/>
      <c r="L276" s="59"/>
      <c r="M276" s="187">
        <f t="shared" si="1639"/>
        <v>0</v>
      </c>
      <c r="N276" s="15">
        <f t="shared" si="1640"/>
        <v>0</v>
      </c>
      <c r="O276" s="15">
        <f t="shared" si="1641"/>
        <v>0</v>
      </c>
      <c r="P276" s="15">
        <f t="shared" si="1642"/>
        <v>0</v>
      </c>
      <c r="Q276" s="187">
        <f t="shared" si="1643"/>
        <v>0</v>
      </c>
      <c r="R276" s="15">
        <f t="shared" si="1644"/>
        <v>0</v>
      </c>
      <c r="S276" s="15">
        <f t="shared" si="1645"/>
        <v>0</v>
      </c>
      <c r="T276" s="15">
        <f t="shared" si="1646"/>
        <v>0</v>
      </c>
      <c r="U276" s="9">
        <f t="shared" si="1647"/>
        <v>0</v>
      </c>
      <c r="V276" s="9">
        <f t="shared" si="1648"/>
        <v>0</v>
      </c>
      <c r="W276" s="28">
        <f t="shared" si="1649"/>
        <v>0</v>
      </c>
      <c r="X276" s="9">
        <f t="shared" si="1650"/>
        <v>0</v>
      </c>
      <c r="Y276" s="9">
        <f t="shared" si="1651"/>
        <v>0</v>
      </c>
      <c r="Z276" s="28">
        <f t="shared" si="1652"/>
        <v>0</v>
      </c>
      <c r="AA276" s="8"/>
      <c r="AB276" s="154">
        <f>IF(OR($M276="",$M276=0),0,IF(AB$2&lt;10,VLOOKUP(TEXT($C276,"МММ"),'Расчет нагрузки'!$L$2:$Q$13,AB$2,0),$D276*AB$2))</f>
        <v>0</v>
      </c>
      <c r="AC276" s="154">
        <f>IF(OR($Q276="",$Q276=0),0,IF(AC$2&lt;10,VLOOKUP(TEXT($C276,"МММ"),'Расчет нагрузки'!$L$2:$Q$13,AC$2,0),$D276*AC$2))</f>
        <v>0</v>
      </c>
      <c r="AD276" s="8"/>
      <c r="AE276" s="69">
        <v>1</v>
      </c>
      <c r="AF276" s="69">
        <v>1</v>
      </c>
      <c r="AG276" s="8"/>
      <c r="AH276" s="17">
        <f t="shared" si="1653"/>
        <v>0</v>
      </c>
      <c r="AI276" s="17">
        <f t="shared" si="1654"/>
        <v>0</v>
      </c>
      <c r="AJ276" s="17">
        <f t="shared" si="1655"/>
        <v>0</v>
      </c>
      <c r="AK276" s="17">
        <f t="shared" si="1656"/>
        <v>0</v>
      </c>
      <c r="AL276" s="17">
        <f t="shared" si="1657"/>
        <v>0</v>
      </c>
      <c r="AM276" s="17">
        <f t="shared" si="1658"/>
        <v>0</v>
      </c>
      <c r="AN276" s="17">
        <f t="shared" si="1659"/>
        <v>0</v>
      </c>
      <c r="AO276" s="17">
        <f t="shared" si="1660"/>
        <v>0</v>
      </c>
      <c r="AP276" s="18">
        <f t="shared" si="1661"/>
        <v>0</v>
      </c>
      <c r="AQ276" s="18">
        <f t="shared" si="1662"/>
        <v>0</v>
      </c>
      <c r="AR276" s="18">
        <f t="shared" si="1663"/>
        <v>0</v>
      </c>
      <c r="AS276" s="18">
        <f t="shared" si="1664"/>
        <v>0</v>
      </c>
      <c r="AT276" s="18">
        <f t="shared" si="1665"/>
        <v>0</v>
      </c>
      <c r="AU276" s="18">
        <f t="shared" si="1666"/>
        <v>0</v>
      </c>
      <c r="AV276" s="18">
        <f t="shared" si="1667"/>
        <v>0</v>
      </c>
      <c r="AW276" s="18">
        <f t="shared" si="1668"/>
        <v>0</v>
      </c>
      <c r="AX276" s="4"/>
    </row>
    <row r="277" spans="1:50" outlineLevel="1">
      <c r="A277" s="8" t="str">
        <f>IF(C277=Форма!$B$7*1,"1 месяц",IF(C277&gt;Форма!$B$7,(LEFT(A276,SEARCH(" ",A276,1)-1)+1)&amp;" месяц",""))</f>
        <v>116 месяц</v>
      </c>
      <c r="B277" s="32" t="str">
        <f>IF(SUM($E$6:$L277)=0,"-",IF(SUM($E277:$L277)&gt;0,IF(AND($C277&gt;=$B$1,$C277&lt;=$B$2)*1=1,$A$1,"факт"),"прогноз"))</f>
        <v>-</v>
      </c>
      <c r="C277" s="33">
        <v>49522</v>
      </c>
      <c r="D277" s="34">
        <f>VLOOKUP($C277,'F1'!$A:$B,2,0)</f>
        <v>23</v>
      </c>
      <c r="E277" s="60"/>
      <c r="F277" s="60"/>
      <c r="G277" s="59"/>
      <c r="H277" s="59"/>
      <c r="I277" s="60"/>
      <c r="J277" s="60"/>
      <c r="K277" s="59"/>
      <c r="L277" s="59"/>
      <c r="M277" s="187">
        <f t="shared" si="1639"/>
        <v>0</v>
      </c>
      <c r="N277" s="15">
        <f t="shared" si="1640"/>
        <v>0</v>
      </c>
      <c r="O277" s="15">
        <f t="shared" si="1641"/>
        <v>0</v>
      </c>
      <c r="P277" s="15">
        <f t="shared" si="1642"/>
        <v>0</v>
      </c>
      <c r="Q277" s="187">
        <f t="shared" si="1643"/>
        <v>0</v>
      </c>
      <c r="R277" s="15">
        <f t="shared" si="1644"/>
        <v>0</v>
      </c>
      <c r="S277" s="15">
        <f t="shared" si="1645"/>
        <v>0</v>
      </c>
      <c r="T277" s="15">
        <f t="shared" si="1646"/>
        <v>0</v>
      </c>
      <c r="U277" s="9">
        <f t="shared" si="1647"/>
        <v>0</v>
      </c>
      <c r="V277" s="9">
        <f t="shared" si="1648"/>
        <v>0</v>
      </c>
      <c r="W277" s="28">
        <f t="shared" si="1649"/>
        <v>0</v>
      </c>
      <c r="X277" s="9">
        <f t="shared" si="1650"/>
        <v>0</v>
      </c>
      <c r="Y277" s="9">
        <f t="shared" si="1651"/>
        <v>0</v>
      </c>
      <c r="Z277" s="28">
        <f t="shared" si="1652"/>
        <v>0</v>
      </c>
      <c r="AA277" s="8"/>
      <c r="AB277" s="154">
        <f>IF(OR($M277="",$M277=0),0,IF(AB$2&lt;10,VLOOKUP(TEXT($C277,"МММ"),'Расчет нагрузки'!$L$2:$Q$13,AB$2,0),$D277*AB$2))</f>
        <v>0</v>
      </c>
      <c r="AC277" s="154">
        <f>IF(OR($Q277="",$Q277=0),0,IF(AC$2&lt;10,VLOOKUP(TEXT($C277,"МММ"),'Расчет нагрузки'!$L$2:$Q$13,AC$2,0),$D277*AC$2))</f>
        <v>0</v>
      </c>
      <c r="AD277" s="8"/>
      <c r="AE277" s="69">
        <v>1</v>
      </c>
      <c r="AF277" s="69">
        <v>1</v>
      </c>
      <c r="AG277" s="8"/>
      <c r="AH277" s="17">
        <f t="shared" si="1653"/>
        <v>0</v>
      </c>
      <c r="AI277" s="17">
        <f t="shared" si="1654"/>
        <v>0</v>
      </c>
      <c r="AJ277" s="17">
        <f t="shared" si="1655"/>
        <v>0</v>
      </c>
      <c r="AK277" s="17">
        <f t="shared" si="1656"/>
        <v>0</v>
      </c>
      <c r="AL277" s="17">
        <f t="shared" si="1657"/>
        <v>0</v>
      </c>
      <c r="AM277" s="17">
        <f t="shared" si="1658"/>
        <v>0</v>
      </c>
      <c r="AN277" s="17">
        <f t="shared" si="1659"/>
        <v>0</v>
      </c>
      <c r="AO277" s="17">
        <f t="shared" si="1660"/>
        <v>0</v>
      </c>
      <c r="AP277" s="18">
        <f t="shared" si="1661"/>
        <v>0</v>
      </c>
      <c r="AQ277" s="18">
        <f t="shared" si="1662"/>
        <v>0</v>
      </c>
      <c r="AR277" s="18">
        <f t="shared" si="1663"/>
        <v>0</v>
      </c>
      <c r="AS277" s="18">
        <f t="shared" si="1664"/>
        <v>0</v>
      </c>
      <c r="AT277" s="18">
        <f t="shared" si="1665"/>
        <v>0</v>
      </c>
      <c r="AU277" s="18">
        <f t="shared" si="1666"/>
        <v>0</v>
      </c>
      <c r="AV277" s="18">
        <f t="shared" si="1667"/>
        <v>0</v>
      </c>
      <c r="AW277" s="18">
        <f t="shared" si="1668"/>
        <v>0</v>
      </c>
      <c r="AX277" s="4"/>
    </row>
    <row r="278" spans="1:50" outlineLevel="1">
      <c r="A278" s="8" t="str">
        <f>IF(C278=Форма!$B$7*1,"1 месяц",IF(C278&gt;Форма!$B$7,(LEFT(A277,SEARCH(" ",A277,1)-1)+1)&amp;" месяц",""))</f>
        <v>117 месяц</v>
      </c>
      <c r="B278" s="32" t="str">
        <f>IF(SUM($E$6:$L278)=0,"-",IF(SUM($E278:$L278)&gt;0,IF(AND($C278&gt;=$B$1,$C278&lt;=$B$2)*1=1,$A$1,"факт"),"прогноз"))</f>
        <v>-</v>
      </c>
      <c r="C278" s="33">
        <v>49553</v>
      </c>
      <c r="D278" s="34">
        <f>VLOOKUP($C278,'F1'!$A:$B,2,0)</f>
        <v>20</v>
      </c>
      <c r="E278" s="60"/>
      <c r="F278" s="60"/>
      <c r="G278" s="59"/>
      <c r="H278" s="59"/>
      <c r="I278" s="60"/>
      <c r="J278" s="60"/>
      <c r="K278" s="59"/>
      <c r="L278" s="59"/>
      <c r="M278" s="187">
        <f t="shared" si="1639"/>
        <v>0</v>
      </c>
      <c r="N278" s="15">
        <f t="shared" si="1640"/>
        <v>0</v>
      </c>
      <c r="O278" s="15">
        <f t="shared" si="1641"/>
        <v>0</v>
      </c>
      <c r="P278" s="15">
        <f t="shared" si="1642"/>
        <v>0</v>
      </c>
      <c r="Q278" s="187">
        <f t="shared" si="1643"/>
        <v>0</v>
      </c>
      <c r="R278" s="15">
        <f t="shared" si="1644"/>
        <v>0</v>
      </c>
      <c r="S278" s="15">
        <f t="shared" si="1645"/>
        <v>0</v>
      </c>
      <c r="T278" s="15">
        <f t="shared" si="1646"/>
        <v>0</v>
      </c>
      <c r="U278" s="9">
        <f t="shared" si="1647"/>
        <v>0</v>
      </c>
      <c r="V278" s="9">
        <f t="shared" si="1648"/>
        <v>0</v>
      </c>
      <c r="W278" s="28">
        <f t="shared" si="1649"/>
        <v>0</v>
      </c>
      <c r="X278" s="9">
        <f t="shared" si="1650"/>
        <v>0</v>
      </c>
      <c r="Y278" s="9">
        <f t="shared" si="1651"/>
        <v>0</v>
      </c>
      <c r="Z278" s="28">
        <f t="shared" si="1652"/>
        <v>0</v>
      </c>
      <c r="AA278" s="8"/>
      <c r="AB278" s="154">
        <f>IF(OR($M278="",$M278=0),0,IF(AB$2&lt;10,VLOOKUP(TEXT($C278,"МММ"),'Расчет нагрузки'!$L$2:$Q$13,AB$2,0),$D278*AB$2))</f>
        <v>0</v>
      </c>
      <c r="AC278" s="154">
        <f>IF(OR($Q278="",$Q278=0),0,IF(AC$2&lt;10,VLOOKUP(TEXT($C278,"МММ"),'Расчет нагрузки'!$L$2:$Q$13,AC$2,0),$D278*AC$2))</f>
        <v>0</v>
      </c>
      <c r="AD278" s="8"/>
      <c r="AE278" s="69">
        <v>1</v>
      </c>
      <c r="AF278" s="69">
        <v>1</v>
      </c>
      <c r="AG278" s="8"/>
      <c r="AH278" s="17">
        <f t="shared" si="1653"/>
        <v>0</v>
      </c>
      <c r="AI278" s="17">
        <f t="shared" si="1654"/>
        <v>0</v>
      </c>
      <c r="AJ278" s="17">
        <f t="shared" si="1655"/>
        <v>0</v>
      </c>
      <c r="AK278" s="17">
        <f t="shared" si="1656"/>
        <v>0</v>
      </c>
      <c r="AL278" s="17">
        <f t="shared" si="1657"/>
        <v>0</v>
      </c>
      <c r="AM278" s="17">
        <f t="shared" si="1658"/>
        <v>0</v>
      </c>
      <c r="AN278" s="17">
        <f t="shared" si="1659"/>
        <v>0</v>
      </c>
      <c r="AO278" s="17">
        <f t="shared" si="1660"/>
        <v>0</v>
      </c>
      <c r="AP278" s="18">
        <f t="shared" si="1661"/>
        <v>0</v>
      </c>
      <c r="AQ278" s="18">
        <f t="shared" si="1662"/>
        <v>0</v>
      </c>
      <c r="AR278" s="18">
        <f t="shared" si="1663"/>
        <v>0</v>
      </c>
      <c r="AS278" s="18">
        <f t="shared" si="1664"/>
        <v>0</v>
      </c>
      <c r="AT278" s="18">
        <f t="shared" si="1665"/>
        <v>0</v>
      </c>
      <c r="AU278" s="18">
        <f t="shared" si="1666"/>
        <v>0</v>
      </c>
      <c r="AV278" s="18">
        <f t="shared" si="1667"/>
        <v>0</v>
      </c>
      <c r="AW278" s="18">
        <f t="shared" si="1668"/>
        <v>0</v>
      </c>
      <c r="AX278" s="4"/>
    </row>
    <row r="279" spans="1:50" outlineLevel="1">
      <c r="A279" s="8" t="str">
        <f>IF(C279=Форма!$B$7*1,"1 месяц",IF(C279&gt;Форма!$B$7,(LEFT(A278,SEARCH(" ",A278,1)-1)+1)&amp;" месяц",""))</f>
        <v>118 месяц</v>
      </c>
      <c r="B279" s="32" t="str">
        <f>IF(SUM($E$6:$L279)=0,"-",IF(SUM($E279:$L279)&gt;0,IF(AND($C279&gt;=$B$1,$C279&lt;=$B$2)*1=1,$A$1,"факт"),"прогноз"))</f>
        <v>-</v>
      </c>
      <c r="C279" s="33">
        <v>49583</v>
      </c>
      <c r="D279" s="34">
        <f>VLOOKUP($C279,'F1'!$A:$B,2,0)</f>
        <v>23</v>
      </c>
      <c r="E279" s="60"/>
      <c r="F279" s="60"/>
      <c r="G279" s="59"/>
      <c r="H279" s="59"/>
      <c r="I279" s="60"/>
      <c r="J279" s="60"/>
      <c r="K279" s="59"/>
      <c r="L279" s="59"/>
      <c r="M279" s="187">
        <f t="shared" si="1639"/>
        <v>0</v>
      </c>
      <c r="N279" s="15">
        <f t="shared" si="1640"/>
        <v>0</v>
      </c>
      <c r="O279" s="15">
        <f t="shared" si="1641"/>
        <v>0</v>
      </c>
      <c r="P279" s="15">
        <f t="shared" si="1642"/>
        <v>0</v>
      </c>
      <c r="Q279" s="187">
        <f t="shared" si="1643"/>
        <v>0</v>
      </c>
      <c r="R279" s="15">
        <f t="shared" si="1644"/>
        <v>0</v>
      </c>
      <c r="S279" s="15">
        <f t="shared" si="1645"/>
        <v>0</v>
      </c>
      <c r="T279" s="15">
        <f t="shared" si="1646"/>
        <v>0</v>
      </c>
      <c r="U279" s="9">
        <f t="shared" si="1647"/>
        <v>0</v>
      </c>
      <c r="V279" s="9">
        <f t="shared" si="1648"/>
        <v>0</v>
      </c>
      <c r="W279" s="28">
        <f t="shared" si="1649"/>
        <v>0</v>
      </c>
      <c r="X279" s="9">
        <f t="shared" si="1650"/>
        <v>0</v>
      </c>
      <c r="Y279" s="9">
        <f t="shared" si="1651"/>
        <v>0</v>
      </c>
      <c r="Z279" s="28">
        <f t="shared" si="1652"/>
        <v>0</v>
      </c>
      <c r="AA279" s="8"/>
      <c r="AB279" s="154">
        <f>IF(OR($M279="",$M279=0),0,IF(AB$2&lt;10,VLOOKUP(TEXT($C279,"МММ"),'Расчет нагрузки'!$L$2:$Q$13,AB$2,0),$D279*AB$2))</f>
        <v>0</v>
      </c>
      <c r="AC279" s="154">
        <f>IF(OR($Q279="",$Q279=0),0,IF(AC$2&lt;10,VLOOKUP(TEXT($C279,"МММ"),'Расчет нагрузки'!$L$2:$Q$13,AC$2,0),$D279*AC$2))</f>
        <v>0</v>
      </c>
      <c r="AD279" s="8"/>
      <c r="AE279" s="69">
        <v>1</v>
      </c>
      <c r="AF279" s="69">
        <v>1</v>
      </c>
      <c r="AG279" s="8"/>
      <c r="AH279" s="17">
        <f t="shared" si="1653"/>
        <v>0</v>
      </c>
      <c r="AI279" s="17">
        <f t="shared" si="1654"/>
        <v>0</v>
      </c>
      <c r="AJ279" s="17">
        <f t="shared" si="1655"/>
        <v>0</v>
      </c>
      <c r="AK279" s="17">
        <f t="shared" si="1656"/>
        <v>0</v>
      </c>
      <c r="AL279" s="17">
        <f t="shared" si="1657"/>
        <v>0</v>
      </c>
      <c r="AM279" s="17">
        <f t="shared" si="1658"/>
        <v>0</v>
      </c>
      <c r="AN279" s="17">
        <f t="shared" si="1659"/>
        <v>0</v>
      </c>
      <c r="AO279" s="17">
        <f t="shared" si="1660"/>
        <v>0</v>
      </c>
      <c r="AP279" s="18">
        <f t="shared" si="1661"/>
        <v>0</v>
      </c>
      <c r="AQ279" s="18">
        <f t="shared" si="1662"/>
        <v>0</v>
      </c>
      <c r="AR279" s="18">
        <f t="shared" si="1663"/>
        <v>0</v>
      </c>
      <c r="AS279" s="18">
        <f t="shared" si="1664"/>
        <v>0</v>
      </c>
      <c r="AT279" s="18">
        <f t="shared" si="1665"/>
        <v>0</v>
      </c>
      <c r="AU279" s="18">
        <f t="shared" si="1666"/>
        <v>0</v>
      </c>
      <c r="AV279" s="18">
        <f t="shared" si="1667"/>
        <v>0</v>
      </c>
      <c r="AW279" s="18">
        <f t="shared" si="1668"/>
        <v>0</v>
      </c>
      <c r="AX279" s="4"/>
    </row>
    <row r="280" spans="1:50" outlineLevel="1">
      <c r="A280" s="8" t="str">
        <f>IF(C280=Форма!$B$7*1,"1 месяц",IF(C280&gt;Форма!$B$7,(LEFT(A279,SEARCH(" ",A279,1)-1)+1)&amp;" месяц",""))</f>
        <v>119 месяц</v>
      </c>
      <c r="B280" s="32" t="str">
        <f>IF(SUM($E$6:$L280)=0,"-",IF(SUM($E280:$L280)&gt;0,IF(AND($C280&gt;=$B$1,$C280&lt;=$B$2)*1=1,$A$1,"факт"),"прогноз"))</f>
        <v>-</v>
      </c>
      <c r="C280" s="33">
        <v>49614</v>
      </c>
      <c r="D280" s="34">
        <f>VLOOKUP($C280,'F1'!$A:$B,2,0)</f>
        <v>21</v>
      </c>
      <c r="E280" s="60"/>
      <c r="F280" s="60"/>
      <c r="G280" s="59"/>
      <c r="H280" s="59"/>
      <c r="I280" s="60"/>
      <c r="J280" s="60"/>
      <c r="K280" s="59"/>
      <c r="L280" s="59"/>
      <c r="M280" s="187">
        <f t="shared" si="1639"/>
        <v>0</v>
      </c>
      <c r="N280" s="15">
        <f t="shared" si="1640"/>
        <v>0</v>
      </c>
      <c r="O280" s="15">
        <f t="shared" si="1641"/>
        <v>0</v>
      </c>
      <c r="P280" s="15">
        <f t="shared" si="1642"/>
        <v>0</v>
      </c>
      <c r="Q280" s="187">
        <f t="shared" si="1643"/>
        <v>0</v>
      </c>
      <c r="R280" s="15">
        <f t="shared" si="1644"/>
        <v>0</v>
      </c>
      <c r="S280" s="15">
        <f t="shared" si="1645"/>
        <v>0</v>
      </c>
      <c r="T280" s="15">
        <f t="shared" si="1646"/>
        <v>0</v>
      </c>
      <c r="U280" s="9">
        <f t="shared" si="1647"/>
        <v>0</v>
      </c>
      <c r="V280" s="9">
        <f t="shared" si="1648"/>
        <v>0</v>
      </c>
      <c r="W280" s="28">
        <f t="shared" si="1649"/>
        <v>0</v>
      </c>
      <c r="X280" s="9">
        <f t="shared" si="1650"/>
        <v>0</v>
      </c>
      <c r="Y280" s="9">
        <f t="shared" si="1651"/>
        <v>0</v>
      </c>
      <c r="Z280" s="28">
        <f t="shared" si="1652"/>
        <v>0</v>
      </c>
      <c r="AA280" s="8"/>
      <c r="AB280" s="154">
        <f>IF(OR($M280="",$M280=0),0,IF(AB$2&lt;10,VLOOKUP(TEXT($C280,"МММ"),'Расчет нагрузки'!$L$2:$Q$13,AB$2,0),$D280*AB$2))</f>
        <v>0</v>
      </c>
      <c r="AC280" s="154">
        <f>IF(OR($Q280="",$Q280=0),0,IF(AC$2&lt;10,VLOOKUP(TEXT($C280,"МММ"),'Расчет нагрузки'!$L$2:$Q$13,AC$2,0),$D280*AC$2))</f>
        <v>0</v>
      </c>
      <c r="AD280" s="8"/>
      <c r="AE280" s="69">
        <v>1</v>
      </c>
      <c r="AF280" s="69">
        <v>1</v>
      </c>
      <c r="AG280" s="8"/>
      <c r="AH280" s="17">
        <f t="shared" si="1653"/>
        <v>0</v>
      </c>
      <c r="AI280" s="17">
        <f t="shared" si="1654"/>
        <v>0</v>
      </c>
      <c r="AJ280" s="17">
        <f t="shared" si="1655"/>
        <v>0</v>
      </c>
      <c r="AK280" s="17">
        <f t="shared" si="1656"/>
        <v>0</v>
      </c>
      <c r="AL280" s="17">
        <f t="shared" si="1657"/>
        <v>0</v>
      </c>
      <c r="AM280" s="17">
        <f t="shared" si="1658"/>
        <v>0</v>
      </c>
      <c r="AN280" s="17">
        <f t="shared" si="1659"/>
        <v>0</v>
      </c>
      <c r="AO280" s="17">
        <f t="shared" si="1660"/>
        <v>0</v>
      </c>
      <c r="AP280" s="18">
        <f t="shared" si="1661"/>
        <v>0</v>
      </c>
      <c r="AQ280" s="18">
        <f t="shared" si="1662"/>
        <v>0</v>
      </c>
      <c r="AR280" s="18">
        <f t="shared" si="1663"/>
        <v>0</v>
      </c>
      <c r="AS280" s="18">
        <f t="shared" si="1664"/>
        <v>0</v>
      </c>
      <c r="AT280" s="18">
        <f t="shared" si="1665"/>
        <v>0</v>
      </c>
      <c r="AU280" s="18">
        <f t="shared" si="1666"/>
        <v>0</v>
      </c>
      <c r="AV280" s="18">
        <f t="shared" si="1667"/>
        <v>0</v>
      </c>
      <c r="AW280" s="18">
        <f t="shared" si="1668"/>
        <v>0</v>
      </c>
      <c r="AX280" s="4"/>
    </row>
    <row r="281" spans="1:50" outlineLevel="1">
      <c r="A281" s="8" t="str">
        <f>IF(C281=Форма!$B$7*1,"1 месяц",IF(C281&gt;Форма!$B$7,(LEFT(A280,SEARCH(" ",A280,1)-1)+1)&amp;" месяц",""))</f>
        <v>120 месяц</v>
      </c>
      <c r="B281" s="32" t="str">
        <f>IF(SUM($E$6:$L281)=0,"-",IF(SUM($E281:$L281)&gt;0,IF(AND($C281&gt;=$B$1,$C281&lt;=$B$2)*1=1,$A$1,"факт"),"прогноз"))</f>
        <v>-</v>
      </c>
      <c r="C281" s="33">
        <v>49644</v>
      </c>
      <c r="D281" s="34">
        <f>VLOOKUP($C281,'F1'!$A:$B,2,0)</f>
        <v>21</v>
      </c>
      <c r="E281" s="60"/>
      <c r="F281" s="60"/>
      <c r="G281" s="59"/>
      <c r="H281" s="59"/>
      <c r="I281" s="60"/>
      <c r="J281" s="60"/>
      <c r="K281" s="59"/>
      <c r="L281" s="59"/>
      <c r="M281" s="187">
        <f t="shared" si="1639"/>
        <v>0</v>
      </c>
      <c r="N281" s="15">
        <f t="shared" si="1640"/>
        <v>0</v>
      </c>
      <c r="O281" s="15">
        <f t="shared" si="1641"/>
        <v>0</v>
      </c>
      <c r="P281" s="15">
        <f t="shared" si="1642"/>
        <v>0</v>
      </c>
      <c r="Q281" s="187">
        <f t="shared" si="1643"/>
        <v>0</v>
      </c>
      <c r="R281" s="15">
        <f t="shared" si="1644"/>
        <v>0</v>
      </c>
      <c r="S281" s="15">
        <f t="shared" si="1645"/>
        <v>0</v>
      </c>
      <c r="T281" s="15">
        <f t="shared" si="1646"/>
        <v>0</v>
      </c>
      <c r="U281" s="9">
        <f t="shared" si="1647"/>
        <v>0</v>
      </c>
      <c r="V281" s="9">
        <f t="shared" si="1648"/>
        <v>0</v>
      </c>
      <c r="W281" s="28">
        <f t="shared" si="1649"/>
        <v>0</v>
      </c>
      <c r="X281" s="9">
        <f t="shared" si="1650"/>
        <v>0</v>
      </c>
      <c r="Y281" s="9">
        <f t="shared" si="1651"/>
        <v>0</v>
      </c>
      <c r="Z281" s="28">
        <f t="shared" si="1652"/>
        <v>0</v>
      </c>
      <c r="AA281" s="8"/>
      <c r="AB281" s="154">
        <f>IF(OR($M281="",$M281=0),0,IF(AB$2&lt;10,VLOOKUP(TEXT($C281,"МММ"),'Расчет нагрузки'!$L$2:$Q$13,AB$2,0),$D281*AB$2))</f>
        <v>0</v>
      </c>
      <c r="AC281" s="154">
        <f>IF(OR($Q281="",$Q281=0),0,IF(AC$2&lt;10,VLOOKUP(TEXT($C281,"МММ"),'Расчет нагрузки'!$L$2:$Q$13,AC$2,0),$D281*AC$2))</f>
        <v>0</v>
      </c>
      <c r="AD281" s="8"/>
      <c r="AE281" s="69">
        <v>1</v>
      </c>
      <c r="AF281" s="69">
        <v>1</v>
      </c>
      <c r="AG281" s="8"/>
      <c r="AH281" s="17">
        <f t="shared" si="1653"/>
        <v>0</v>
      </c>
      <c r="AI281" s="17">
        <f t="shared" si="1654"/>
        <v>0</v>
      </c>
      <c r="AJ281" s="17">
        <f t="shared" si="1655"/>
        <v>0</v>
      </c>
      <c r="AK281" s="17">
        <f t="shared" si="1656"/>
        <v>0</v>
      </c>
      <c r="AL281" s="17">
        <f t="shared" si="1657"/>
        <v>0</v>
      </c>
      <c r="AM281" s="17">
        <f t="shared" si="1658"/>
        <v>0</v>
      </c>
      <c r="AN281" s="17">
        <f t="shared" si="1659"/>
        <v>0</v>
      </c>
      <c r="AO281" s="17">
        <f t="shared" si="1660"/>
        <v>0</v>
      </c>
      <c r="AP281" s="18">
        <f t="shared" si="1661"/>
        <v>0</v>
      </c>
      <c r="AQ281" s="18">
        <f t="shared" si="1662"/>
        <v>0</v>
      </c>
      <c r="AR281" s="18">
        <f t="shared" si="1663"/>
        <v>0</v>
      </c>
      <c r="AS281" s="18">
        <f t="shared" si="1664"/>
        <v>0</v>
      </c>
      <c r="AT281" s="18">
        <f t="shared" si="1665"/>
        <v>0</v>
      </c>
      <c r="AU281" s="18">
        <f t="shared" si="1666"/>
        <v>0</v>
      </c>
      <c r="AV281" s="18">
        <f t="shared" si="1667"/>
        <v>0</v>
      </c>
      <c r="AW281" s="18">
        <f t="shared" si="1668"/>
        <v>0</v>
      </c>
      <c r="AX281" s="4"/>
    </row>
    <row r="282" spans="1:50" outlineLevel="1">
      <c r="A282" s="8" t="str">
        <f>IF(C282=Форма!$B$7*1,"1 месяц",IF(C282&gt;Форма!$B$7,(LEFT(A281,SEARCH(" ",A281,1)-1)+1)&amp;" месяц",""))</f>
        <v>121 месяц</v>
      </c>
      <c r="B282" s="32" t="str">
        <f>IF(SUM($E$6:$L282)=0,"-",IF(SUM($E282:$L282)&gt;0,IF(AND($C282&gt;=$B$1,$C282&lt;=$B$2)*1=1,$A$1,"факт"),"прогноз"))</f>
        <v>-</v>
      </c>
      <c r="C282" s="33">
        <v>49675</v>
      </c>
      <c r="D282" s="34">
        <f>VLOOKUP($C282,'F1'!$A:$B,2,0)</f>
        <v>17</v>
      </c>
      <c r="E282" s="60"/>
      <c r="F282" s="60"/>
      <c r="G282" s="59"/>
      <c r="H282" s="59"/>
      <c r="I282" s="60"/>
      <c r="J282" s="60"/>
      <c r="K282" s="59"/>
      <c r="L282" s="59"/>
      <c r="M282" s="187">
        <f t="shared" si="1639"/>
        <v>0</v>
      </c>
      <c r="N282" s="15">
        <f t="shared" si="1640"/>
        <v>0</v>
      </c>
      <c r="O282" s="15">
        <f t="shared" si="1641"/>
        <v>0</v>
      </c>
      <c r="P282" s="15">
        <f t="shared" si="1642"/>
        <v>0</v>
      </c>
      <c r="Q282" s="187">
        <f t="shared" si="1643"/>
        <v>0</v>
      </c>
      <c r="R282" s="15">
        <f t="shared" si="1644"/>
        <v>0</v>
      </c>
      <c r="S282" s="15">
        <f t="shared" si="1645"/>
        <v>0</v>
      </c>
      <c r="T282" s="15">
        <f t="shared" si="1646"/>
        <v>0</v>
      </c>
      <c r="U282" s="9">
        <f t="shared" si="1647"/>
        <v>0</v>
      </c>
      <c r="V282" s="9">
        <f t="shared" si="1648"/>
        <v>0</v>
      </c>
      <c r="W282" s="28">
        <f t="shared" si="1649"/>
        <v>0</v>
      </c>
      <c r="X282" s="9">
        <f t="shared" si="1650"/>
        <v>0</v>
      </c>
      <c r="Y282" s="9">
        <f t="shared" si="1651"/>
        <v>0</v>
      </c>
      <c r="Z282" s="28">
        <f t="shared" si="1652"/>
        <v>0</v>
      </c>
      <c r="AA282" s="8"/>
      <c r="AB282" s="154">
        <f>IF(OR($M282="",$M282=0),0,IF(AB$2&lt;10,VLOOKUP(TEXT($C282,"МММ"),'Расчет нагрузки'!$L$2:$Q$13,AB$2,0),$D282*AB$2))</f>
        <v>0</v>
      </c>
      <c r="AC282" s="154">
        <f>IF(OR($Q282="",$Q282=0),0,IF(AC$2&lt;10,VLOOKUP(TEXT($C282,"МММ"),'Расчет нагрузки'!$L$2:$Q$13,AC$2,0),$D282*AC$2))</f>
        <v>0</v>
      </c>
      <c r="AD282" s="8"/>
      <c r="AE282" s="69">
        <v>1</v>
      </c>
      <c r="AF282" s="69">
        <v>1</v>
      </c>
      <c r="AG282" s="8"/>
      <c r="AH282" s="17">
        <f t="shared" si="1653"/>
        <v>0</v>
      </c>
      <c r="AI282" s="17">
        <f t="shared" si="1654"/>
        <v>0</v>
      </c>
      <c r="AJ282" s="17">
        <f t="shared" si="1655"/>
        <v>0</v>
      </c>
      <c r="AK282" s="17">
        <f t="shared" si="1656"/>
        <v>0</v>
      </c>
      <c r="AL282" s="17">
        <f t="shared" si="1657"/>
        <v>0</v>
      </c>
      <c r="AM282" s="17">
        <f t="shared" si="1658"/>
        <v>0</v>
      </c>
      <c r="AN282" s="17">
        <f t="shared" si="1659"/>
        <v>0</v>
      </c>
      <c r="AO282" s="17">
        <f t="shared" si="1660"/>
        <v>0</v>
      </c>
      <c r="AP282" s="18">
        <f t="shared" si="1661"/>
        <v>0</v>
      </c>
      <c r="AQ282" s="18">
        <f t="shared" si="1662"/>
        <v>0</v>
      </c>
      <c r="AR282" s="18">
        <f t="shared" si="1663"/>
        <v>0</v>
      </c>
      <c r="AS282" s="18">
        <f t="shared" si="1664"/>
        <v>0</v>
      </c>
      <c r="AT282" s="18">
        <f t="shared" si="1665"/>
        <v>0</v>
      </c>
      <c r="AU282" s="18">
        <f t="shared" si="1666"/>
        <v>0</v>
      </c>
      <c r="AV282" s="18">
        <f t="shared" si="1667"/>
        <v>0</v>
      </c>
      <c r="AW282" s="18">
        <f t="shared" si="1668"/>
        <v>0</v>
      </c>
      <c r="AX282" s="4"/>
    </row>
    <row r="283" spans="1:50" outlineLevel="1">
      <c r="A283" s="8" t="str">
        <f>IF(C283=Форма!$B$7*1,"1 месяц",IF(C283&gt;Форма!$B$7,(LEFT(A282,SEARCH(" ",A282,1)-1)+1)&amp;" месяц",""))</f>
        <v>122 месяц</v>
      </c>
      <c r="B283" s="32" t="str">
        <f>IF(SUM($E$6:$L283)=0,"-",IF(SUM($E283:$L283)&gt;0,IF(AND($C283&gt;=$B$1,$C283&lt;=$B$2)*1=1,$A$1,"факт"),"прогноз"))</f>
        <v>-</v>
      </c>
      <c r="C283" s="33">
        <v>49706</v>
      </c>
      <c r="D283" s="34">
        <f>VLOOKUP($C283,'F1'!$A:$B,2,0)</f>
        <v>21</v>
      </c>
      <c r="E283" s="60"/>
      <c r="F283" s="60"/>
      <c r="G283" s="59"/>
      <c r="H283" s="59"/>
      <c r="I283" s="60"/>
      <c r="J283" s="60"/>
      <c r="K283" s="59"/>
      <c r="L283" s="59"/>
      <c r="M283" s="187">
        <f t="shared" si="1639"/>
        <v>0</v>
      </c>
      <c r="N283" s="15">
        <f t="shared" si="1640"/>
        <v>0</v>
      </c>
      <c r="O283" s="15">
        <f t="shared" si="1641"/>
        <v>0</v>
      </c>
      <c r="P283" s="15">
        <f t="shared" si="1642"/>
        <v>0</v>
      </c>
      <c r="Q283" s="187">
        <f t="shared" si="1643"/>
        <v>0</v>
      </c>
      <c r="R283" s="15">
        <f t="shared" si="1644"/>
        <v>0</v>
      </c>
      <c r="S283" s="15">
        <f t="shared" si="1645"/>
        <v>0</v>
      </c>
      <c r="T283" s="15">
        <f t="shared" si="1646"/>
        <v>0</v>
      </c>
      <c r="U283" s="9">
        <f t="shared" si="1647"/>
        <v>0</v>
      </c>
      <c r="V283" s="9">
        <f t="shared" si="1648"/>
        <v>0</v>
      </c>
      <c r="W283" s="28">
        <f t="shared" si="1649"/>
        <v>0</v>
      </c>
      <c r="X283" s="9">
        <f t="shared" si="1650"/>
        <v>0</v>
      </c>
      <c r="Y283" s="9">
        <f t="shared" si="1651"/>
        <v>0</v>
      </c>
      <c r="Z283" s="28">
        <f t="shared" si="1652"/>
        <v>0</v>
      </c>
      <c r="AA283" s="8"/>
      <c r="AB283" s="154">
        <f>IF(OR($M283="",$M283=0),0,IF(AB$2&lt;10,VLOOKUP(TEXT($C283,"МММ"),'Расчет нагрузки'!$L$2:$Q$13,AB$2,0),$D283*AB$2))</f>
        <v>0</v>
      </c>
      <c r="AC283" s="154">
        <f>IF(OR($Q283="",$Q283=0),0,IF(AC$2&lt;10,VLOOKUP(TEXT($C283,"МММ"),'Расчет нагрузки'!$L$2:$Q$13,AC$2,0),$D283*AC$2))</f>
        <v>0</v>
      </c>
      <c r="AD283" s="8"/>
      <c r="AE283" s="69">
        <v>1</v>
      </c>
      <c r="AF283" s="69">
        <v>1</v>
      </c>
      <c r="AG283" s="8"/>
      <c r="AH283" s="17">
        <f t="shared" si="1653"/>
        <v>0</v>
      </c>
      <c r="AI283" s="17">
        <f t="shared" si="1654"/>
        <v>0</v>
      </c>
      <c r="AJ283" s="17">
        <f t="shared" si="1655"/>
        <v>0</v>
      </c>
      <c r="AK283" s="17">
        <f t="shared" si="1656"/>
        <v>0</v>
      </c>
      <c r="AL283" s="17">
        <f t="shared" si="1657"/>
        <v>0</v>
      </c>
      <c r="AM283" s="17">
        <f t="shared" si="1658"/>
        <v>0</v>
      </c>
      <c r="AN283" s="17">
        <f t="shared" si="1659"/>
        <v>0</v>
      </c>
      <c r="AO283" s="17">
        <f t="shared" si="1660"/>
        <v>0</v>
      </c>
      <c r="AP283" s="18">
        <f t="shared" si="1661"/>
        <v>0</v>
      </c>
      <c r="AQ283" s="18">
        <f t="shared" si="1662"/>
        <v>0</v>
      </c>
      <c r="AR283" s="18">
        <f t="shared" si="1663"/>
        <v>0</v>
      </c>
      <c r="AS283" s="18">
        <f t="shared" si="1664"/>
        <v>0</v>
      </c>
      <c r="AT283" s="18">
        <f t="shared" si="1665"/>
        <v>0</v>
      </c>
      <c r="AU283" s="18">
        <f t="shared" si="1666"/>
        <v>0</v>
      </c>
      <c r="AV283" s="18">
        <f t="shared" si="1667"/>
        <v>0</v>
      </c>
      <c r="AW283" s="18">
        <f t="shared" si="1668"/>
        <v>0</v>
      </c>
      <c r="AX283" s="4"/>
    </row>
    <row r="284" spans="1:50" outlineLevel="1">
      <c r="A284" s="8" t="str">
        <f>IF(C284=Форма!$B$7*1,"1 месяц",IF(C284&gt;Форма!$B$7,(LEFT(A283,SEARCH(" ",A283,1)-1)+1)&amp;" месяц",""))</f>
        <v>123 месяц</v>
      </c>
      <c r="B284" s="32" t="str">
        <f>IF(SUM($E$6:$L284)=0,"-",IF(SUM($E284:$L284)&gt;0,IF(AND($C284&gt;=$B$1,$C284&lt;=$B$2)*1=1,$A$1,"факт"),"прогноз"))</f>
        <v>-</v>
      </c>
      <c r="C284" s="33">
        <v>49735</v>
      </c>
      <c r="D284" s="34">
        <f>VLOOKUP($C284,'F1'!$A:$B,2,0)</f>
        <v>20</v>
      </c>
      <c r="E284" s="60"/>
      <c r="F284" s="60"/>
      <c r="G284" s="59"/>
      <c r="H284" s="59"/>
      <c r="I284" s="60"/>
      <c r="J284" s="60"/>
      <c r="K284" s="59"/>
      <c r="L284" s="59"/>
      <c r="M284" s="187">
        <f t="shared" si="1639"/>
        <v>0</v>
      </c>
      <c r="N284" s="15">
        <f t="shared" si="1640"/>
        <v>0</v>
      </c>
      <c r="O284" s="15">
        <f t="shared" si="1641"/>
        <v>0</v>
      </c>
      <c r="P284" s="15">
        <f t="shared" si="1642"/>
        <v>0</v>
      </c>
      <c r="Q284" s="187">
        <f t="shared" si="1643"/>
        <v>0</v>
      </c>
      <c r="R284" s="15">
        <f t="shared" si="1644"/>
        <v>0</v>
      </c>
      <c r="S284" s="15">
        <f t="shared" si="1645"/>
        <v>0</v>
      </c>
      <c r="T284" s="15">
        <f t="shared" si="1646"/>
        <v>0</v>
      </c>
      <c r="U284" s="9">
        <f t="shared" si="1647"/>
        <v>0</v>
      </c>
      <c r="V284" s="9">
        <f t="shared" si="1648"/>
        <v>0</v>
      </c>
      <c r="W284" s="28">
        <f t="shared" si="1649"/>
        <v>0</v>
      </c>
      <c r="X284" s="9">
        <f t="shared" si="1650"/>
        <v>0</v>
      </c>
      <c r="Y284" s="9">
        <f t="shared" si="1651"/>
        <v>0</v>
      </c>
      <c r="Z284" s="28">
        <f t="shared" si="1652"/>
        <v>0</v>
      </c>
      <c r="AA284" s="8"/>
      <c r="AB284" s="154">
        <f>IF(OR($M284="",$M284=0),0,IF(AB$2&lt;10,VLOOKUP(TEXT($C284,"МММ"),'Расчет нагрузки'!$L$2:$Q$13,AB$2,0),$D284*AB$2))</f>
        <v>0</v>
      </c>
      <c r="AC284" s="154">
        <f>IF(OR($Q284="",$Q284=0),0,IF(AC$2&lt;10,VLOOKUP(TEXT($C284,"МММ"),'Расчет нагрузки'!$L$2:$Q$13,AC$2,0),$D284*AC$2))</f>
        <v>0</v>
      </c>
      <c r="AD284" s="8"/>
      <c r="AE284" s="69">
        <v>1</v>
      </c>
      <c r="AF284" s="69">
        <v>1</v>
      </c>
      <c r="AG284" s="8"/>
      <c r="AH284" s="17">
        <f t="shared" si="1653"/>
        <v>0</v>
      </c>
      <c r="AI284" s="17">
        <f t="shared" si="1654"/>
        <v>0</v>
      </c>
      <c r="AJ284" s="17">
        <f t="shared" si="1655"/>
        <v>0</v>
      </c>
      <c r="AK284" s="17">
        <f t="shared" si="1656"/>
        <v>0</v>
      </c>
      <c r="AL284" s="17">
        <f t="shared" si="1657"/>
        <v>0</v>
      </c>
      <c r="AM284" s="17">
        <f t="shared" si="1658"/>
        <v>0</v>
      </c>
      <c r="AN284" s="17">
        <f t="shared" si="1659"/>
        <v>0</v>
      </c>
      <c r="AO284" s="17">
        <f t="shared" si="1660"/>
        <v>0</v>
      </c>
      <c r="AP284" s="18">
        <f t="shared" si="1661"/>
        <v>0</v>
      </c>
      <c r="AQ284" s="18">
        <f t="shared" si="1662"/>
        <v>0</v>
      </c>
      <c r="AR284" s="18">
        <f t="shared" si="1663"/>
        <v>0</v>
      </c>
      <c r="AS284" s="18">
        <f t="shared" si="1664"/>
        <v>0</v>
      </c>
      <c r="AT284" s="18">
        <f t="shared" si="1665"/>
        <v>0</v>
      </c>
      <c r="AU284" s="18">
        <f t="shared" si="1666"/>
        <v>0</v>
      </c>
      <c r="AV284" s="18">
        <f t="shared" si="1667"/>
        <v>0</v>
      </c>
      <c r="AW284" s="18">
        <f t="shared" si="1668"/>
        <v>0</v>
      </c>
      <c r="AX284" s="4"/>
    </row>
    <row r="285" spans="1:50" outlineLevel="1">
      <c r="A285" s="8" t="str">
        <f>IF(C285=Форма!$B$7*1,"1 месяц",IF(C285&gt;Форма!$B$7,(LEFT(A284,SEARCH(" ",A284,1)-1)+1)&amp;" месяц",""))</f>
        <v>124 месяц</v>
      </c>
      <c r="B285" s="32" t="str">
        <f>IF(SUM($E$6:$L285)=0,"-",IF(SUM($E285:$L285)&gt;0,IF(AND($C285&gt;=$B$1,$C285&lt;=$B$2)*1=1,$A$1,"факт"),"прогноз"))</f>
        <v>-</v>
      </c>
      <c r="C285" s="33">
        <v>49766</v>
      </c>
      <c r="D285" s="34">
        <f>VLOOKUP($C285,'F1'!$A:$B,2,0)</f>
        <v>22</v>
      </c>
      <c r="E285" s="60"/>
      <c r="F285" s="60"/>
      <c r="G285" s="59"/>
      <c r="H285" s="59"/>
      <c r="I285" s="60"/>
      <c r="J285" s="60"/>
      <c r="K285" s="59"/>
      <c r="L285" s="59"/>
      <c r="M285" s="187">
        <f t="shared" si="1639"/>
        <v>0</v>
      </c>
      <c r="N285" s="15">
        <f t="shared" si="1640"/>
        <v>0</v>
      </c>
      <c r="O285" s="15">
        <f t="shared" si="1641"/>
        <v>0</v>
      </c>
      <c r="P285" s="15">
        <f t="shared" si="1642"/>
        <v>0</v>
      </c>
      <c r="Q285" s="187">
        <f t="shared" si="1643"/>
        <v>0</v>
      </c>
      <c r="R285" s="15">
        <f t="shared" si="1644"/>
        <v>0</v>
      </c>
      <c r="S285" s="15">
        <f t="shared" si="1645"/>
        <v>0</v>
      </c>
      <c r="T285" s="15">
        <f t="shared" si="1646"/>
        <v>0</v>
      </c>
      <c r="U285" s="9">
        <f t="shared" si="1647"/>
        <v>0</v>
      </c>
      <c r="V285" s="9">
        <f t="shared" si="1648"/>
        <v>0</v>
      </c>
      <c r="W285" s="28">
        <f t="shared" si="1649"/>
        <v>0</v>
      </c>
      <c r="X285" s="9">
        <f t="shared" si="1650"/>
        <v>0</v>
      </c>
      <c r="Y285" s="9">
        <f t="shared" si="1651"/>
        <v>0</v>
      </c>
      <c r="Z285" s="28">
        <f t="shared" si="1652"/>
        <v>0</v>
      </c>
      <c r="AA285" s="8"/>
      <c r="AB285" s="154">
        <f>IF(OR($M285="",$M285=0),0,IF(AB$2&lt;10,VLOOKUP(TEXT($C285,"МММ"),'Расчет нагрузки'!$L$2:$Q$13,AB$2,0),$D285*AB$2))</f>
        <v>0</v>
      </c>
      <c r="AC285" s="154">
        <f>IF(OR($Q285="",$Q285=0),0,IF(AC$2&lt;10,VLOOKUP(TEXT($C285,"МММ"),'Расчет нагрузки'!$L$2:$Q$13,AC$2,0),$D285*AC$2))</f>
        <v>0</v>
      </c>
      <c r="AD285" s="8"/>
      <c r="AE285" s="69">
        <v>1</v>
      </c>
      <c r="AF285" s="69">
        <v>1</v>
      </c>
      <c r="AG285" s="8"/>
      <c r="AH285" s="17">
        <f t="shared" si="1653"/>
        <v>0</v>
      </c>
      <c r="AI285" s="17">
        <f t="shared" si="1654"/>
        <v>0</v>
      </c>
      <c r="AJ285" s="17">
        <f t="shared" si="1655"/>
        <v>0</v>
      </c>
      <c r="AK285" s="17">
        <f t="shared" si="1656"/>
        <v>0</v>
      </c>
      <c r="AL285" s="17">
        <f t="shared" si="1657"/>
        <v>0</v>
      </c>
      <c r="AM285" s="17">
        <f t="shared" si="1658"/>
        <v>0</v>
      </c>
      <c r="AN285" s="17">
        <f t="shared" si="1659"/>
        <v>0</v>
      </c>
      <c r="AO285" s="17">
        <f t="shared" si="1660"/>
        <v>0</v>
      </c>
      <c r="AP285" s="18">
        <f t="shared" si="1661"/>
        <v>0</v>
      </c>
      <c r="AQ285" s="18">
        <f t="shared" si="1662"/>
        <v>0</v>
      </c>
      <c r="AR285" s="18">
        <f t="shared" si="1663"/>
        <v>0</v>
      </c>
      <c r="AS285" s="18">
        <f t="shared" si="1664"/>
        <v>0</v>
      </c>
      <c r="AT285" s="18">
        <f t="shared" si="1665"/>
        <v>0</v>
      </c>
      <c r="AU285" s="18">
        <f t="shared" si="1666"/>
        <v>0</v>
      </c>
      <c r="AV285" s="18">
        <f t="shared" si="1667"/>
        <v>0</v>
      </c>
      <c r="AW285" s="18">
        <f t="shared" si="1668"/>
        <v>0</v>
      </c>
      <c r="AX285" s="4"/>
    </row>
    <row r="286" spans="1:50" outlineLevel="1">
      <c r="A286" s="8" t="str">
        <f>IF(C286=Форма!$B$7*1,"1 месяц",IF(C286&gt;Форма!$B$7,(LEFT(A285,SEARCH(" ",A285,1)-1)+1)&amp;" месяц",""))</f>
        <v>125 месяц</v>
      </c>
      <c r="B286" s="32" t="str">
        <f>IF(SUM($E$6:$L286)=0,"-",IF(SUM($E286:$L286)&gt;0,IF(AND($C286&gt;=$B$1,$C286&lt;=$B$2)*1=1,$A$1,"факт"),"прогноз"))</f>
        <v>-</v>
      </c>
      <c r="C286" s="33">
        <v>49796</v>
      </c>
      <c r="D286" s="34">
        <f>VLOOKUP($C286,'F1'!$A:$B,2,0)</f>
        <v>20</v>
      </c>
      <c r="E286" s="60"/>
      <c r="F286" s="60"/>
      <c r="G286" s="59"/>
      <c r="H286" s="59"/>
      <c r="I286" s="60"/>
      <c r="J286" s="60"/>
      <c r="K286" s="59"/>
      <c r="L286" s="59"/>
      <c r="M286" s="187">
        <f t="shared" si="1639"/>
        <v>0</v>
      </c>
      <c r="N286" s="15">
        <f t="shared" si="1640"/>
        <v>0</v>
      </c>
      <c r="O286" s="15">
        <f t="shared" si="1641"/>
        <v>0</v>
      </c>
      <c r="P286" s="15">
        <f t="shared" si="1642"/>
        <v>0</v>
      </c>
      <c r="Q286" s="187">
        <f t="shared" si="1643"/>
        <v>0</v>
      </c>
      <c r="R286" s="15">
        <f t="shared" si="1644"/>
        <v>0</v>
      </c>
      <c r="S286" s="15">
        <f t="shared" si="1645"/>
        <v>0</v>
      </c>
      <c r="T286" s="15">
        <f t="shared" si="1646"/>
        <v>0</v>
      </c>
      <c r="U286" s="9">
        <f t="shared" si="1647"/>
        <v>0</v>
      </c>
      <c r="V286" s="9">
        <f t="shared" si="1648"/>
        <v>0</v>
      </c>
      <c r="W286" s="28">
        <f t="shared" si="1649"/>
        <v>0</v>
      </c>
      <c r="X286" s="9">
        <f t="shared" si="1650"/>
        <v>0</v>
      </c>
      <c r="Y286" s="9">
        <f t="shared" si="1651"/>
        <v>0</v>
      </c>
      <c r="Z286" s="28">
        <f t="shared" si="1652"/>
        <v>0</v>
      </c>
      <c r="AA286" s="8"/>
      <c r="AB286" s="154">
        <f>IF(OR($M286="",$M286=0),0,IF(AB$2&lt;10,VLOOKUP(TEXT($C286,"МММ"),'Расчет нагрузки'!$L$2:$Q$13,AB$2,0),$D286*AB$2))</f>
        <v>0</v>
      </c>
      <c r="AC286" s="154">
        <f>IF(OR($Q286="",$Q286=0),0,IF(AC$2&lt;10,VLOOKUP(TEXT($C286,"МММ"),'Расчет нагрузки'!$L$2:$Q$13,AC$2,0),$D286*AC$2))</f>
        <v>0</v>
      </c>
      <c r="AD286" s="8"/>
      <c r="AE286" s="69">
        <v>1</v>
      </c>
      <c r="AF286" s="69">
        <v>1</v>
      </c>
      <c r="AG286" s="8"/>
      <c r="AH286" s="17">
        <f t="shared" si="1653"/>
        <v>0</v>
      </c>
      <c r="AI286" s="17">
        <f t="shared" si="1654"/>
        <v>0</v>
      </c>
      <c r="AJ286" s="17">
        <f t="shared" si="1655"/>
        <v>0</v>
      </c>
      <c r="AK286" s="17">
        <f t="shared" si="1656"/>
        <v>0</v>
      </c>
      <c r="AL286" s="17">
        <f t="shared" si="1657"/>
        <v>0</v>
      </c>
      <c r="AM286" s="17">
        <f t="shared" si="1658"/>
        <v>0</v>
      </c>
      <c r="AN286" s="17">
        <f t="shared" si="1659"/>
        <v>0</v>
      </c>
      <c r="AO286" s="17">
        <f t="shared" si="1660"/>
        <v>0</v>
      </c>
      <c r="AP286" s="18">
        <f t="shared" si="1661"/>
        <v>0</v>
      </c>
      <c r="AQ286" s="18">
        <f t="shared" si="1662"/>
        <v>0</v>
      </c>
      <c r="AR286" s="18">
        <f t="shared" si="1663"/>
        <v>0</v>
      </c>
      <c r="AS286" s="18">
        <f t="shared" si="1664"/>
        <v>0</v>
      </c>
      <c r="AT286" s="18">
        <f t="shared" si="1665"/>
        <v>0</v>
      </c>
      <c r="AU286" s="18">
        <f t="shared" si="1666"/>
        <v>0</v>
      </c>
      <c r="AV286" s="18">
        <f t="shared" si="1667"/>
        <v>0</v>
      </c>
      <c r="AW286" s="18">
        <f t="shared" si="1668"/>
        <v>0</v>
      </c>
      <c r="AX286" s="4"/>
    </row>
    <row r="287" spans="1:50" outlineLevel="1">
      <c r="A287" s="8" t="str">
        <f>IF(C287=Форма!$B$7*1,"1 месяц",IF(C287&gt;Форма!$B$7,(LEFT(A286,SEARCH(" ",A286,1)-1)+1)&amp;" месяц",""))</f>
        <v>126 месяц</v>
      </c>
      <c r="B287" s="32" t="str">
        <f>IF(SUM($E$6:$L287)=0,"-",IF(SUM($E287:$L287)&gt;0,IF(AND($C287&gt;=$B$1,$C287&lt;=$B$2)*1=1,$A$1,"факт"),"прогноз"))</f>
        <v>-</v>
      </c>
      <c r="C287" s="33">
        <v>49827</v>
      </c>
      <c r="D287" s="34">
        <f>VLOOKUP($C287,'F1'!$A:$B,2,0)</f>
        <v>20</v>
      </c>
      <c r="E287" s="60"/>
      <c r="F287" s="60"/>
      <c r="G287" s="59"/>
      <c r="H287" s="59"/>
      <c r="I287" s="60"/>
      <c r="J287" s="60"/>
      <c r="K287" s="59"/>
      <c r="L287" s="59"/>
      <c r="M287" s="187">
        <f t="shared" si="1639"/>
        <v>0</v>
      </c>
      <c r="N287" s="15">
        <f t="shared" si="1640"/>
        <v>0</v>
      </c>
      <c r="O287" s="15">
        <f t="shared" si="1641"/>
        <v>0</v>
      </c>
      <c r="P287" s="15">
        <f t="shared" si="1642"/>
        <v>0</v>
      </c>
      <c r="Q287" s="187">
        <f t="shared" si="1643"/>
        <v>0</v>
      </c>
      <c r="R287" s="15">
        <f t="shared" si="1644"/>
        <v>0</v>
      </c>
      <c r="S287" s="15">
        <f t="shared" si="1645"/>
        <v>0</v>
      </c>
      <c r="T287" s="15">
        <f t="shared" si="1646"/>
        <v>0</v>
      </c>
      <c r="U287" s="9">
        <f t="shared" si="1647"/>
        <v>0</v>
      </c>
      <c r="V287" s="9">
        <f t="shared" si="1648"/>
        <v>0</v>
      </c>
      <c r="W287" s="28">
        <f t="shared" si="1649"/>
        <v>0</v>
      </c>
      <c r="X287" s="9">
        <f t="shared" si="1650"/>
        <v>0</v>
      </c>
      <c r="Y287" s="9">
        <f t="shared" si="1651"/>
        <v>0</v>
      </c>
      <c r="Z287" s="28">
        <f t="shared" si="1652"/>
        <v>0</v>
      </c>
      <c r="AA287" s="8"/>
      <c r="AB287" s="154">
        <f>IF(OR($M287="",$M287=0),0,IF(AB$2&lt;10,VLOOKUP(TEXT($C287,"МММ"),'Расчет нагрузки'!$L$2:$Q$13,AB$2,0),$D287*AB$2))</f>
        <v>0</v>
      </c>
      <c r="AC287" s="154">
        <f>IF(OR($Q287="",$Q287=0),0,IF(AC$2&lt;10,VLOOKUP(TEXT($C287,"МММ"),'Расчет нагрузки'!$L$2:$Q$13,AC$2,0),$D287*AC$2))</f>
        <v>0</v>
      </c>
      <c r="AD287" s="8"/>
      <c r="AE287" s="69">
        <v>1</v>
      </c>
      <c r="AF287" s="69">
        <v>1</v>
      </c>
      <c r="AG287" s="8"/>
      <c r="AH287" s="17">
        <f t="shared" si="1653"/>
        <v>0</v>
      </c>
      <c r="AI287" s="17">
        <f t="shared" si="1654"/>
        <v>0</v>
      </c>
      <c r="AJ287" s="17">
        <f t="shared" si="1655"/>
        <v>0</v>
      </c>
      <c r="AK287" s="17">
        <f t="shared" si="1656"/>
        <v>0</v>
      </c>
      <c r="AL287" s="17">
        <f t="shared" si="1657"/>
        <v>0</v>
      </c>
      <c r="AM287" s="17">
        <f t="shared" si="1658"/>
        <v>0</v>
      </c>
      <c r="AN287" s="17">
        <f t="shared" si="1659"/>
        <v>0</v>
      </c>
      <c r="AO287" s="17">
        <f t="shared" si="1660"/>
        <v>0</v>
      </c>
      <c r="AP287" s="18">
        <f t="shared" si="1661"/>
        <v>0</v>
      </c>
      <c r="AQ287" s="18">
        <f t="shared" si="1662"/>
        <v>0</v>
      </c>
      <c r="AR287" s="18">
        <f t="shared" si="1663"/>
        <v>0</v>
      </c>
      <c r="AS287" s="18">
        <f t="shared" si="1664"/>
        <v>0</v>
      </c>
      <c r="AT287" s="18">
        <f t="shared" si="1665"/>
        <v>0</v>
      </c>
      <c r="AU287" s="18">
        <f t="shared" si="1666"/>
        <v>0</v>
      </c>
      <c r="AV287" s="18">
        <f t="shared" si="1667"/>
        <v>0</v>
      </c>
      <c r="AW287" s="18">
        <f t="shared" si="1668"/>
        <v>0</v>
      </c>
      <c r="AX287" s="4"/>
    </row>
    <row r="288" spans="1:50" outlineLevel="1">
      <c r="A288" s="8" t="str">
        <f>IF(C288=Форма!$B$7*1,"1 месяц",IF(C288&gt;Форма!$B$7,(LEFT(A287,SEARCH(" ",A287,1)-1)+1)&amp;" месяц",""))</f>
        <v>127 месяц</v>
      </c>
      <c r="B288" s="32" t="str">
        <f>IF(SUM($E$6:$L288)=0,"-",IF(SUM($E288:$L288)&gt;0,IF(AND($C288&gt;=$B$1,$C288&lt;=$B$2)*1=1,$A$1,"факт"),"прогноз"))</f>
        <v>-</v>
      </c>
      <c r="C288" s="33">
        <v>49857</v>
      </c>
      <c r="D288" s="34">
        <f>VLOOKUP($C288,'F1'!$A:$B,2,0)</f>
        <v>23</v>
      </c>
      <c r="E288" s="60"/>
      <c r="F288" s="60"/>
      <c r="G288" s="59"/>
      <c r="H288" s="59"/>
      <c r="I288" s="60"/>
      <c r="J288" s="60"/>
      <c r="K288" s="59"/>
      <c r="L288" s="59"/>
      <c r="M288" s="187">
        <f t="shared" ref="M288:M293" si="1669">E288/$D288</f>
        <v>0</v>
      </c>
      <c r="N288" s="15">
        <f t="shared" ref="N288:N293" si="1670">F288/$D288</f>
        <v>0</v>
      </c>
      <c r="O288" s="15">
        <f t="shared" ref="O288:O293" si="1671">G288/$D288</f>
        <v>0</v>
      </c>
      <c r="P288" s="15">
        <f t="shared" ref="P288:P293" si="1672">H288/$D288</f>
        <v>0</v>
      </c>
      <c r="Q288" s="187">
        <f t="shared" ref="Q288:Q293" si="1673">I288/$D288</f>
        <v>0</v>
      </c>
      <c r="R288" s="15">
        <f t="shared" ref="R288:R293" si="1674">J288/$D288</f>
        <v>0</v>
      </c>
      <c r="S288" s="15">
        <f t="shared" ref="S288:S293" si="1675">K288/$D288</f>
        <v>0</v>
      </c>
      <c r="T288" s="15">
        <f t="shared" ref="T288:T293" si="1676">L288/$D288</f>
        <v>0</v>
      </c>
      <c r="U288" s="9">
        <f t="shared" ref="U288:U293" si="1677">IFERROR(N288/M288,)</f>
        <v>0</v>
      </c>
      <c r="V288" s="9">
        <f t="shared" ref="V288:V293" si="1678">IFERROR(O288/M288,)</f>
        <v>0</v>
      </c>
      <c r="W288" s="28">
        <f t="shared" ref="W288:W293" si="1679">IFERROR(P288/M288,)</f>
        <v>0</v>
      </c>
      <c r="X288" s="9">
        <f t="shared" ref="X288:X293" si="1680">IFERROR(R288/Q288,)</f>
        <v>0</v>
      </c>
      <c r="Y288" s="9">
        <f t="shared" ref="Y288:Y293" si="1681">IFERROR(S288/Q288,)</f>
        <v>0</v>
      </c>
      <c r="Z288" s="28">
        <f t="shared" ref="Z288:Z293" si="1682">IFERROR(T288/Q288,)</f>
        <v>0</v>
      </c>
      <c r="AA288" s="8"/>
      <c r="AB288" s="154">
        <f>IF(OR($M288="",$M288=0),0,IF(AB$2&lt;10,VLOOKUP(TEXT($C288,"МММ"),'Расчет нагрузки'!$L$2:$Q$13,AB$2,0),$D288*AB$2))</f>
        <v>0</v>
      </c>
      <c r="AC288" s="154">
        <f>IF(OR($Q288="",$Q288=0),0,IF(AC$2&lt;10,VLOOKUP(TEXT($C288,"МММ"),'Расчет нагрузки'!$L$2:$Q$13,AC$2,0),$D288*AC$2))</f>
        <v>0</v>
      </c>
      <c r="AD288" s="8"/>
      <c r="AE288" s="69">
        <v>1</v>
      </c>
      <c r="AF288" s="69">
        <v>1</v>
      </c>
      <c r="AG288" s="8"/>
      <c r="AH288" s="17">
        <f t="shared" ref="AH288:AH293" si="1683">M288*$D288*AE288</f>
        <v>0</v>
      </c>
      <c r="AI288" s="17">
        <f t="shared" ref="AI288:AI293" si="1684">IF(AI$2*AH288&lt;0,0,AI$2*AH288)</f>
        <v>0</v>
      </c>
      <c r="AJ288" s="17">
        <f t="shared" ref="AJ288:AJ293" si="1685">AJ$2*AH288</f>
        <v>0</v>
      </c>
      <c r="AK288" s="17">
        <f t="shared" ref="AK288:AK293" si="1686">AK$2*AH288</f>
        <v>0</v>
      </c>
      <c r="AL288" s="17">
        <f t="shared" ref="AL288:AL293" si="1687">Q288*$D288*AF288</f>
        <v>0</v>
      </c>
      <c r="AM288" s="17">
        <f t="shared" ref="AM288:AM293" si="1688">IF(AM$2*AL288&lt;0,0,AM$2*AL288)</f>
        <v>0</v>
      </c>
      <c r="AN288" s="17">
        <f t="shared" ref="AN288:AN293" si="1689">AN$2*AL288</f>
        <v>0</v>
      </c>
      <c r="AO288" s="17">
        <f t="shared" ref="AO288:AO293" si="1690">AO$2*AL288</f>
        <v>0</v>
      </c>
      <c r="AP288" s="18">
        <f t="shared" ref="AP288:AP293" si="1691">MIN(AH288,AB288*AE288)</f>
        <v>0</v>
      </c>
      <c r="AQ288" s="18">
        <f t="shared" ref="AQ288:AQ293" si="1692">IF(AQ$2*AP288&lt;0,0,AQ$2*AP288)</f>
        <v>0</v>
      </c>
      <c r="AR288" s="18">
        <f t="shared" ref="AR288:AR293" si="1693">AR$2*AP288</f>
        <v>0</v>
      </c>
      <c r="AS288" s="18">
        <f t="shared" ref="AS288:AS293" si="1694">AS$2*AP288</f>
        <v>0</v>
      </c>
      <c r="AT288" s="18">
        <f t="shared" ref="AT288:AT293" si="1695">MIN(AL288,AC288*AF288)</f>
        <v>0</v>
      </c>
      <c r="AU288" s="18">
        <f t="shared" ref="AU288:AU293" si="1696">IF(AU$2*AT288&lt;0,0,AU$2*AT288)</f>
        <v>0</v>
      </c>
      <c r="AV288" s="18">
        <f t="shared" ref="AV288:AV293" si="1697">AV$2*AT288</f>
        <v>0</v>
      </c>
      <c r="AW288" s="18">
        <f t="shared" ref="AW288:AW293" si="1698">AW$2*AT288</f>
        <v>0</v>
      </c>
      <c r="AX288" s="4"/>
    </row>
    <row r="289" spans="1:119" outlineLevel="1">
      <c r="A289" s="8" t="str">
        <f>IF(C289=Форма!$B$7*1,"1 месяц",IF(C289&gt;Форма!$B$7,(LEFT(A288,SEARCH(" ",A288,1)-1)+1)&amp;" месяц",""))</f>
        <v>128 месяц</v>
      </c>
      <c r="B289" s="32" t="str">
        <f>IF(SUM($E$6:$L289)=0,"-",IF(SUM($E289:$L289)&gt;0,IF(AND($C289&gt;=$B$1,$C289&lt;=$B$2)*1=1,$A$1,"факт"),"прогноз"))</f>
        <v>-</v>
      </c>
      <c r="C289" s="33">
        <v>49888</v>
      </c>
      <c r="D289" s="34">
        <f>VLOOKUP($C289,'F1'!$A:$B,2,0)</f>
        <v>21</v>
      </c>
      <c r="E289" s="60"/>
      <c r="F289" s="60"/>
      <c r="G289" s="59"/>
      <c r="H289" s="59"/>
      <c r="I289" s="60"/>
      <c r="J289" s="60"/>
      <c r="K289" s="59"/>
      <c r="L289" s="59"/>
      <c r="M289" s="187">
        <f t="shared" si="1669"/>
        <v>0</v>
      </c>
      <c r="N289" s="15">
        <f t="shared" si="1670"/>
        <v>0</v>
      </c>
      <c r="O289" s="15">
        <f t="shared" si="1671"/>
        <v>0</v>
      </c>
      <c r="P289" s="15">
        <f t="shared" si="1672"/>
        <v>0</v>
      </c>
      <c r="Q289" s="187">
        <f t="shared" si="1673"/>
        <v>0</v>
      </c>
      <c r="R289" s="15">
        <f t="shared" si="1674"/>
        <v>0</v>
      </c>
      <c r="S289" s="15">
        <f t="shared" si="1675"/>
        <v>0</v>
      </c>
      <c r="T289" s="15">
        <f t="shared" si="1676"/>
        <v>0</v>
      </c>
      <c r="U289" s="9">
        <f t="shared" si="1677"/>
        <v>0</v>
      </c>
      <c r="V289" s="9">
        <f t="shared" si="1678"/>
        <v>0</v>
      </c>
      <c r="W289" s="28">
        <f t="shared" si="1679"/>
        <v>0</v>
      </c>
      <c r="X289" s="9">
        <f t="shared" si="1680"/>
        <v>0</v>
      </c>
      <c r="Y289" s="9">
        <f t="shared" si="1681"/>
        <v>0</v>
      </c>
      <c r="Z289" s="28">
        <f t="shared" si="1682"/>
        <v>0</v>
      </c>
      <c r="AA289" s="8"/>
      <c r="AB289" s="154">
        <f>IF(OR($M289="",$M289=0),0,IF(AB$2&lt;10,VLOOKUP(TEXT($C289,"МММ"),'Расчет нагрузки'!$L$2:$Q$13,AB$2,0),$D289*AB$2))</f>
        <v>0</v>
      </c>
      <c r="AC289" s="154">
        <f>IF(OR($Q289="",$Q289=0),0,IF(AC$2&lt;10,VLOOKUP(TEXT($C289,"МММ"),'Расчет нагрузки'!$L$2:$Q$13,AC$2,0),$D289*AC$2))</f>
        <v>0</v>
      </c>
      <c r="AD289" s="8"/>
      <c r="AE289" s="69">
        <v>1</v>
      </c>
      <c r="AF289" s="69">
        <v>1</v>
      </c>
      <c r="AG289" s="8"/>
      <c r="AH289" s="17">
        <f t="shared" si="1683"/>
        <v>0</v>
      </c>
      <c r="AI289" s="17">
        <f t="shared" si="1684"/>
        <v>0</v>
      </c>
      <c r="AJ289" s="17">
        <f t="shared" si="1685"/>
        <v>0</v>
      </c>
      <c r="AK289" s="17">
        <f t="shared" si="1686"/>
        <v>0</v>
      </c>
      <c r="AL289" s="17">
        <f t="shared" si="1687"/>
        <v>0</v>
      </c>
      <c r="AM289" s="17">
        <f t="shared" si="1688"/>
        <v>0</v>
      </c>
      <c r="AN289" s="17">
        <f t="shared" si="1689"/>
        <v>0</v>
      </c>
      <c r="AO289" s="17">
        <f t="shared" si="1690"/>
        <v>0</v>
      </c>
      <c r="AP289" s="18">
        <f t="shared" si="1691"/>
        <v>0</v>
      </c>
      <c r="AQ289" s="18">
        <f t="shared" si="1692"/>
        <v>0</v>
      </c>
      <c r="AR289" s="18">
        <f t="shared" si="1693"/>
        <v>0</v>
      </c>
      <c r="AS289" s="18">
        <f t="shared" si="1694"/>
        <v>0</v>
      </c>
      <c r="AT289" s="18">
        <f t="shared" si="1695"/>
        <v>0</v>
      </c>
      <c r="AU289" s="18">
        <f t="shared" si="1696"/>
        <v>0</v>
      </c>
      <c r="AV289" s="18">
        <f t="shared" si="1697"/>
        <v>0</v>
      </c>
      <c r="AW289" s="18">
        <f t="shared" si="1698"/>
        <v>0</v>
      </c>
      <c r="AX289" s="4"/>
    </row>
    <row r="290" spans="1:119" outlineLevel="1">
      <c r="A290" s="8" t="str">
        <f>IF(C290=Форма!$B$7*1,"1 месяц",IF(C290&gt;Форма!$B$7,(LEFT(A289,SEARCH(" ",A289,1)-1)+1)&amp;" месяц",""))</f>
        <v>129 месяц</v>
      </c>
      <c r="B290" s="32" t="str">
        <f>IF(SUM($E$6:$L290)=0,"-",IF(SUM($E290:$L290)&gt;0,IF(AND($C290&gt;=$B$1,$C290&lt;=$B$2)*1=1,$A$1,"факт"),"прогноз"))</f>
        <v>-</v>
      </c>
      <c r="C290" s="33">
        <v>49919</v>
      </c>
      <c r="D290" s="34">
        <f>VLOOKUP($C290,'F1'!$A:$B,2,0)</f>
        <v>22</v>
      </c>
      <c r="E290" s="60"/>
      <c r="F290" s="60"/>
      <c r="G290" s="59"/>
      <c r="H290" s="59"/>
      <c r="I290" s="60"/>
      <c r="J290" s="60"/>
      <c r="K290" s="59"/>
      <c r="L290" s="59"/>
      <c r="M290" s="187">
        <f t="shared" si="1669"/>
        <v>0</v>
      </c>
      <c r="N290" s="15">
        <f t="shared" si="1670"/>
        <v>0</v>
      </c>
      <c r="O290" s="15">
        <f t="shared" si="1671"/>
        <v>0</v>
      </c>
      <c r="P290" s="15">
        <f t="shared" si="1672"/>
        <v>0</v>
      </c>
      <c r="Q290" s="187">
        <f t="shared" si="1673"/>
        <v>0</v>
      </c>
      <c r="R290" s="15">
        <f t="shared" si="1674"/>
        <v>0</v>
      </c>
      <c r="S290" s="15">
        <f t="shared" si="1675"/>
        <v>0</v>
      </c>
      <c r="T290" s="15">
        <f t="shared" si="1676"/>
        <v>0</v>
      </c>
      <c r="U290" s="9">
        <f t="shared" si="1677"/>
        <v>0</v>
      </c>
      <c r="V290" s="9">
        <f t="shared" si="1678"/>
        <v>0</v>
      </c>
      <c r="W290" s="28">
        <f t="shared" si="1679"/>
        <v>0</v>
      </c>
      <c r="X290" s="9">
        <f t="shared" si="1680"/>
        <v>0</v>
      </c>
      <c r="Y290" s="9">
        <f t="shared" si="1681"/>
        <v>0</v>
      </c>
      <c r="Z290" s="28">
        <f t="shared" si="1682"/>
        <v>0</v>
      </c>
      <c r="AA290" s="8"/>
      <c r="AB290" s="154">
        <f>IF(OR($M290="",$M290=0),0,IF(AB$2&lt;10,VLOOKUP(TEXT($C290,"МММ"),'Расчет нагрузки'!$L$2:$Q$13,AB$2,0),$D290*AB$2))</f>
        <v>0</v>
      </c>
      <c r="AC290" s="154">
        <f>IF(OR($Q290="",$Q290=0),0,IF(AC$2&lt;10,VLOOKUP(TEXT($C290,"МММ"),'Расчет нагрузки'!$L$2:$Q$13,AC$2,0),$D290*AC$2))</f>
        <v>0</v>
      </c>
      <c r="AD290" s="8"/>
      <c r="AE290" s="69">
        <v>1</v>
      </c>
      <c r="AF290" s="69">
        <v>1</v>
      </c>
      <c r="AG290" s="8"/>
      <c r="AH290" s="17">
        <f t="shared" si="1683"/>
        <v>0</v>
      </c>
      <c r="AI290" s="17">
        <f t="shared" si="1684"/>
        <v>0</v>
      </c>
      <c r="AJ290" s="17">
        <f t="shared" si="1685"/>
        <v>0</v>
      </c>
      <c r="AK290" s="17">
        <f t="shared" si="1686"/>
        <v>0</v>
      </c>
      <c r="AL290" s="17">
        <f t="shared" si="1687"/>
        <v>0</v>
      </c>
      <c r="AM290" s="17">
        <f t="shared" si="1688"/>
        <v>0</v>
      </c>
      <c r="AN290" s="17">
        <f t="shared" si="1689"/>
        <v>0</v>
      </c>
      <c r="AO290" s="17">
        <f t="shared" si="1690"/>
        <v>0</v>
      </c>
      <c r="AP290" s="18">
        <f t="shared" si="1691"/>
        <v>0</v>
      </c>
      <c r="AQ290" s="18">
        <f t="shared" si="1692"/>
        <v>0</v>
      </c>
      <c r="AR290" s="18">
        <f t="shared" si="1693"/>
        <v>0</v>
      </c>
      <c r="AS290" s="18">
        <f t="shared" si="1694"/>
        <v>0</v>
      </c>
      <c r="AT290" s="18">
        <f t="shared" si="1695"/>
        <v>0</v>
      </c>
      <c r="AU290" s="18">
        <f t="shared" si="1696"/>
        <v>0</v>
      </c>
      <c r="AV290" s="18">
        <f t="shared" si="1697"/>
        <v>0</v>
      </c>
      <c r="AW290" s="18">
        <f t="shared" si="1698"/>
        <v>0</v>
      </c>
      <c r="AX290" s="4"/>
    </row>
    <row r="291" spans="1:119" outlineLevel="1">
      <c r="A291" s="8" t="str">
        <f>IF(C291=Форма!$B$7*1,"1 месяц",IF(C291&gt;Форма!$B$7,(LEFT(A290,SEARCH(" ",A290,1)-1)+1)&amp;" месяц",""))</f>
        <v>130 месяц</v>
      </c>
      <c r="B291" s="32" t="str">
        <f>IF(SUM($E$6:$L291)=0,"-",IF(SUM($E291:$L291)&gt;0,IF(AND($C291&gt;=$B$1,$C291&lt;=$B$2)*1=1,$A$1,"факт"),"прогноз"))</f>
        <v>-</v>
      </c>
      <c r="C291" s="33">
        <v>49949</v>
      </c>
      <c r="D291" s="34">
        <f>VLOOKUP($C291,'F1'!$A:$B,2,0)</f>
        <v>23</v>
      </c>
      <c r="E291" s="60"/>
      <c r="F291" s="60"/>
      <c r="G291" s="59"/>
      <c r="H291" s="59"/>
      <c r="I291" s="60"/>
      <c r="J291" s="60"/>
      <c r="K291" s="59"/>
      <c r="L291" s="59"/>
      <c r="M291" s="187">
        <f t="shared" si="1669"/>
        <v>0</v>
      </c>
      <c r="N291" s="15">
        <f t="shared" si="1670"/>
        <v>0</v>
      </c>
      <c r="O291" s="15">
        <f t="shared" si="1671"/>
        <v>0</v>
      </c>
      <c r="P291" s="15">
        <f t="shared" si="1672"/>
        <v>0</v>
      </c>
      <c r="Q291" s="187">
        <f t="shared" si="1673"/>
        <v>0</v>
      </c>
      <c r="R291" s="15">
        <f t="shared" si="1674"/>
        <v>0</v>
      </c>
      <c r="S291" s="15">
        <f t="shared" si="1675"/>
        <v>0</v>
      </c>
      <c r="T291" s="15">
        <f t="shared" si="1676"/>
        <v>0</v>
      </c>
      <c r="U291" s="9">
        <f t="shared" si="1677"/>
        <v>0</v>
      </c>
      <c r="V291" s="9">
        <f t="shared" si="1678"/>
        <v>0</v>
      </c>
      <c r="W291" s="28">
        <f t="shared" si="1679"/>
        <v>0</v>
      </c>
      <c r="X291" s="9">
        <f t="shared" si="1680"/>
        <v>0</v>
      </c>
      <c r="Y291" s="9">
        <f t="shared" si="1681"/>
        <v>0</v>
      </c>
      <c r="Z291" s="28">
        <f t="shared" si="1682"/>
        <v>0</v>
      </c>
      <c r="AA291" s="8"/>
      <c r="AB291" s="154">
        <f>IF(OR($M291="",$M291=0),0,IF(AB$2&lt;10,VLOOKUP(TEXT($C291,"МММ"),'Расчет нагрузки'!$L$2:$Q$13,AB$2,0),$D291*AB$2))</f>
        <v>0</v>
      </c>
      <c r="AC291" s="154">
        <f>IF(OR($Q291="",$Q291=0),0,IF(AC$2&lt;10,VLOOKUP(TEXT($C291,"МММ"),'Расчет нагрузки'!$L$2:$Q$13,AC$2,0),$D291*AC$2))</f>
        <v>0</v>
      </c>
      <c r="AD291" s="8"/>
      <c r="AE291" s="69">
        <v>1</v>
      </c>
      <c r="AF291" s="69">
        <v>1</v>
      </c>
      <c r="AG291" s="8"/>
      <c r="AH291" s="17">
        <f t="shared" si="1683"/>
        <v>0</v>
      </c>
      <c r="AI291" s="17">
        <f t="shared" si="1684"/>
        <v>0</v>
      </c>
      <c r="AJ291" s="17">
        <f t="shared" si="1685"/>
        <v>0</v>
      </c>
      <c r="AK291" s="17">
        <f t="shared" si="1686"/>
        <v>0</v>
      </c>
      <c r="AL291" s="17">
        <f t="shared" si="1687"/>
        <v>0</v>
      </c>
      <c r="AM291" s="17">
        <f t="shared" si="1688"/>
        <v>0</v>
      </c>
      <c r="AN291" s="17">
        <f t="shared" si="1689"/>
        <v>0</v>
      </c>
      <c r="AO291" s="17">
        <f t="shared" si="1690"/>
        <v>0</v>
      </c>
      <c r="AP291" s="18">
        <f t="shared" si="1691"/>
        <v>0</v>
      </c>
      <c r="AQ291" s="18">
        <f t="shared" si="1692"/>
        <v>0</v>
      </c>
      <c r="AR291" s="18">
        <f t="shared" si="1693"/>
        <v>0</v>
      </c>
      <c r="AS291" s="18">
        <f t="shared" si="1694"/>
        <v>0</v>
      </c>
      <c r="AT291" s="18">
        <f t="shared" si="1695"/>
        <v>0</v>
      </c>
      <c r="AU291" s="18">
        <f t="shared" si="1696"/>
        <v>0</v>
      </c>
      <c r="AV291" s="18">
        <f t="shared" si="1697"/>
        <v>0</v>
      </c>
      <c r="AW291" s="18">
        <f t="shared" si="1698"/>
        <v>0</v>
      </c>
      <c r="AX291" s="4"/>
    </row>
    <row r="292" spans="1:119" outlineLevel="1">
      <c r="A292" s="8" t="str">
        <f>IF(C292=Форма!$B$7*1,"1 месяц",IF(C292&gt;Форма!$B$7,(LEFT(A291,SEARCH(" ",A291,1)-1)+1)&amp;" месяц",""))</f>
        <v>131 месяц</v>
      </c>
      <c r="B292" s="32" t="str">
        <f>IF(SUM($E$6:$L292)=0,"-",IF(SUM($E292:$L292)&gt;0,IF(AND($C292&gt;=$B$1,$C292&lt;=$B$2)*1=1,$A$1,"факт"),"прогноз"))</f>
        <v>-</v>
      </c>
      <c r="C292" s="33">
        <v>49980</v>
      </c>
      <c r="D292" s="34">
        <f>VLOOKUP($C292,'F1'!$A:$B,2,0)</f>
        <v>19</v>
      </c>
      <c r="E292" s="60"/>
      <c r="F292" s="60"/>
      <c r="G292" s="59"/>
      <c r="H292" s="59"/>
      <c r="I292" s="60"/>
      <c r="J292" s="60"/>
      <c r="K292" s="59"/>
      <c r="L292" s="59"/>
      <c r="M292" s="187">
        <f t="shared" si="1669"/>
        <v>0</v>
      </c>
      <c r="N292" s="15">
        <f t="shared" si="1670"/>
        <v>0</v>
      </c>
      <c r="O292" s="15">
        <f t="shared" si="1671"/>
        <v>0</v>
      </c>
      <c r="P292" s="15">
        <f t="shared" si="1672"/>
        <v>0</v>
      </c>
      <c r="Q292" s="187">
        <f t="shared" si="1673"/>
        <v>0</v>
      </c>
      <c r="R292" s="15">
        <f t="shared" si="1674"/>
        <v>0</v>
      </c>
      <c r="S292" s="15">
        <f t="shared" si="1675"/>
        <v>0</v>
      </c>
      <c r="T292" s="15">
        <f t="shared" si="1676"/>
        <v>0</v>
      </c>
      <c r="U292" s="9">
        <f t="shared" si="1677"/>
        <v>0</v>
      </c>
      <c r="V292" s="9">
        <f t="shared" si="1678"/>
        <v>0</v>
      </c>
      <c r="W292" s="28">
        <f t="shared" si="1679"/>
        <v>0</v>
      </c>
      <c r="X292" s="9">
        <f t="shared" si="1680"/>
        <v>0</v>
      </c>
      <c r="Y292" s="9">
        <f t="shared" si="1681"/>
        <v>0</v>
      </c>
      <c r="Z292" s="28">
        <f t="shared" si="1682"/>
        <v>0</v>
      </c>
      <c r="AA292" s="8"/>
      <c r="AB292" s="154">
        <f>IF(OR($M292="",$M292=0),0,IF(AB$2&lt;10,VLOOKUP(TEXT($C292,"МММ"),'Расчет нагрузки'!$L$2:$Q$13,AB$2,0),$D292*AB$2))</f>
        <v>0</v>
      </c>
      <c r="AC292" s="154">
        <f>IF(OR($Q292="",$Q292=0),0,IF(AC$2&lt;10,VLOOKUP(TEXT($C292,"МММ"),'Расчет нагрузки'!$L$2:$Q$13,AC$2,0),$D292*AC$2))</f>
        <v>0</v>
      </c>
      <c r="AD292" s="8"/>
      <c r="AE292" s="69">
        <v>1</v>
      </c>
      <c r="AF292" s="69">
        <v>1</v>
      </c>
      <c r="AG292" s="8"/>
      <c r="AH292" s="17">
        <f t="shared" si="1683"/>
        <v>0</v>
      </c>
      <c r="AI292" s="17">
        <f t="shared" si="1684"/>
        <v>0</v>
      </c>
      <c r="AJ292" s="17">
        <f t="shared" si="1685"/>
        <v>0</v>
      </c>
      <c r="AK292" s="17">
        <f t="shared" si="1686"/>
        <v>0</v>
      </c>
      <c r="AL292" s="17">
        <f t="shared" si="1687"/>
        <v>0</v>
      </c>
      <c r="AM292" s="17">
        <f t="shared" si="1688"/>
        <v>0</v>
      </c>
      <c r="AN292" s="17">
        <f t="shared" si="1689"/>
        <v>0</v>
      </c>
      <c r="AO292" s="17">
        <f t="shared" si="1690"/>
        <v>0</v>
      </c>
      <c r="AP292" s="18">
        <f t="shared" si="1691"/>
        <v>0</v>
      </c>
      <c r="AQ292" s="18">
        <f t="shared" si="1692"/>
        <v>0</v>
      </c>
      <c r="AR292" s="18">
        <f t="shared" si="1693"/>
        <v>0</v>
      </c>
      <c r="AS292" s="18">
        <f t="shared" si="1694"/>
        <v>0</v>
      </c>
      <c r="AT292" s="18">
        <f t="shared" si="1695"/>
        <v>0</v>
      </c>
      <c r="AU292" s="18">
        <f t="shared" si="1696"/>
        <v>0</v>
      </c>
      <c r="AV292" s="18">
        <f t="shared" si="1697"/>
        <v>0</v>
      </c>
      <c r="AW292" s="18">
        <f t="shared" si="1698"/>
        <v>0</v>
      </c>
      <c r="AX292" s="4"/>
    </row>
    <row r="293" spans="1:119" outlineLevel="1">
      <c r="A293" s="8" t="str">
        <f>IF(C293=Форма!$B$7*1,"1 месяц",IF(C293&gt;Форма!$B$7,(LEFT(A292,SEARCH(" ",A292,1)-1)+1)&amp;" месяц",""))</f>
        <v>132 месяц</v>
      </c>
      <c r="B293" s="32" t="str">
        <f>IF(SUM($E$6:$L293)=0,"-",IF(SUM($E293:$L293)&gt;0,IF(AND($C293&gt;=$B$1,$C293&lt;=$B$2)*1=1,$A$1,"факт"),"прогноз"))</f>
        <v>-</v>
      </c>
      <c r="C293" s="33">
        <v>50010</v>
      </c>
      <c r="D293" s="34">
        <f>VLOOKUP($C293,'F1'!$A:$B,2,0)</f>
        <v>23</v>
      </c>
      <c r="E293" s="60"/>
      <c r="F293" s="60"/>
      <c r="G293" s="59"/>
      <c r="H293" s="59"/>
      <c r="I293" s="60"/>
      <c r="J293" s="60"/>
      <c r="K293" s="59"/>
      <c r="L293" s="59"/>
      <c r="M293" s="187">
        <f t="shared" si="1669"/>
        <v>0</v>
      </c>
      <c r="N293" s="15">
        <f t="shared" si="1670"/>
        <v>0</v>
      </c>
      <c r="O293" s="15">
        <f t="shared" si="1671"/>
        <v>0</v>
      </c>
      <c r="P293" s="15">
        <f t="shared" si="1672"/>
        <v>0</v>
      </c>
      <c r="Q293" s="187">
        <f t="shared" si="1673"/>
        <v>0</v>
      </c>
      <c r="R293" s="15">
        <f t="shared" si="1674"/>
        <v>0</v>
      </c>
      <c r="S293" s="15">
        <f t="shared" si="1675"/>
        <v>0</v>
      </c>
      <c r="T293" s="15">
        <f t="shared" si="1676"/>
        <v>0</v>
      </c>
      <c r="U293" s="9">
        <f t="shared" si="1677"/>
        <v>0</v>
      </c>
      <c r="V293" s="9">
        <f t="shared" si="1678"/>
        <v>0</v>
      </c>
      <c r="W293" s="28">
        <f t="shared" si="1679"/>
        <v>0</v>
      </c>
      <c r="X293" s="9">
        <f t="shared" si="1680"/>
        <v>0</v>
      </c>
      <c r="Y293" s="9">
        <f t="shared" si="1681"/>
        <v>0</v>
      </c>
      <c r="Z293" s="28">
        <f t="shared" si="1682"/>
        <v>0</v>
      </c>
      <c r="AA293" s="8"/>
      <c r="AB293" s="154">
        <f>IF(OR($M293="",$M293=0),0,IF(AB$2&lt;10,VLOOKUP(TEXT($C293,"МММ"),'Расчет нагрузки'!$L$2:$Q$13,AB$2,0),$D293*AB$2))</f>
        <v>0</v>
      </c>
      <c r="AC293" s="154">
        <f>IF(OR($Q293="",$Q293=0),0,IF(AC$2&lt;10,VLOOKUP(TEXT($C293,"МММ"),'Расчет нагрузки'!$L$2:$Q$13,AC$2,0),$D293*AC$2))</f>
        <v>0</v>
      </c>
      <c r="AD293" s="8"/>
      <c r="AE293" s="69">
        <v>1</v>
      </c>
      <c r="AF293" s="69">
        <v>1</v>
      </c>
      <c r="AG293" s="8"/>
      <c r="AH293" s="17">
        <f t="shared" si="1683"/>
        <v>0</v>
      </c>
      <c r="AI293" s="17">
        <f t="shared" si="1684"/>
        <v>0</v>
      </c>
      <c r="AJ293" s="17">
        <f t="shared" si="1685"/>
        <v>0</v>
      </c>
      <c r="AK293" s="17">
        <f t="shared" si="1686"/>
        <v>0</v>
      </c>
      <c r="AL293" s="17">
        <f t="shared" si="1687"/>
        <v>0</v>
      </c>
      <c r="AM293" s="17">
        <f t="shared" si="1688"/>
        <v>0</v>
      </c>
      <c r="AN293" s="17">
        <f t="shared" si="1689"/>
        <v>0</v>
      </c>
      <c r="AO293" s="17">
        <f t="shared" si="1690"/>
        <v>0</v>
      </c>
      <c r="AP293" s="18">
        <f t="shared" si="1691"/>
        <v>0</v>
      </c>
      <c r="AQ293" s="18">
        <f t="shared" si="1692"/>
        <v>0</v>
      </c>
      <c r="AR293" s="18">
        <f t="shared" si="1693"/>
        <v>0</v>
      </c>
      <c r="AS293" s="18">
        <f t="shared" si="1694"/>
        <v>0</v>
      </c>
      <c r="AT293" s="18">
        <f t="shared" si="1695"/>
        <v>0</v>
      </c>
      <c r="AU293" s="18">
        <f t="shared" si="1696"/>
        <v>0</v>
      </c>
      <c r="AV293" s="18">
        <f t="shared" si="1697"/>
        <v>0</v>
      </c>
      <c r="AW293" s="18">
        <f t="shared" si="1698"/>
        <v>0</v>
      </c>
      <c r="AX293" s="4"/>
    </row>
    <row r="295" spans="1:119" ht="14.4">
      <c r="D295" s="34"/>
      <c r="X295"/>
      <c r="Y295"/>
    </row>
    <row r="296" spans="1:119" ht="15" thickBot="1">
      <c r="C296" s="47">
        <v>2013</v>
      </c>
      <c r="M296" s="50">
        <f t="shared" ref="M296:M306" si="1699">AVERAGEIFS(M$6:M$197,$C$6:$C$197,"&gt;="&amp;DATE($C296,1,1),$C$6:$C$197,"&lt;="&amp;DATE($C296,12,1))</f>
        <v>0</v>
      </c>
      <c r="N296" s="189">
        <f t="shared" ref="N296:N309" si="1700">IFERROR(M296/M295-1,)</f>
        <v>0</v>
      </c>
      <c r="O296" s="35"/>
      <c r="P296" s="35"/>
      <c r="Q296" s="50">
        <f t="shared" ref="Q296:Q306" si="1701">AVERAGEIFS(Q$6:Q$197,$C$6:$C$197,"&gt;="&amp;DATE($C296,1,1),$C$6:$C$197,"&lt;="&amp;DATE($C296,12,1))</f>
        <v>0</v>
      </c>
      <c r="R296" s="189">
        <f t="shared" ref="R296" si="1702">IFERROR(Q296/Q295-1,)</f>
        <v>0</v>
      </c>
      <c r="S296" s="35"/>
      <c r="T296" s="35"/>
      <c r="U296" s="35"/>
      <c r="V296" s="35"/>
      <c r="W296" s="35"/>
      <c r="X296" s="35"/>
      <c r="Y296" s="35"/>
      <c r="Z296" s="35"/>
      <c r="AA296" s="35"/>
      <c r="AB296" s="35"/>
      <c r="AG296" s="35"/>
      <c r="AH296" s="50">
        <f t="shared" ref="AH296:AH306" si="1703">SUMIFS(AH$6:AH$197,$C$6:$C$197,"&gt;="&amp;DATE($C296,1,1),$C$6:$C$197,"&lt;="&amp;DATE($C296,12,1))</f>
        <v>0</v>
      </c>
      <c r="AI296" s="189">
        <f t="shared" ref="AI296:AI309" si="1704">IFERROR(AH296/AH295-1,)</f>
        <v>0</v>
      </c>
      <c r="AJ296" s="35"/>
      <c r="AK296" s="35"/>
      <c r="AL296" s="50">
        <f t="shared" ref="AL296:AL306" si="1705">SUMIFS(AL$6:AL$197,$C$6:$C$197,"&gt;="&amp;DATE($C296,1,1),$C$6:$C$197,"&lt;="&amp;DATE($C296,12,1))</f>
        <v>0</v>
      </c>
      <c r="AM296" s="189">
        <f t="shared" ref="AM296" si="1706">IFERROR(AL296/AL295-1,)</f>
        <v>0</v>
      </c>
      <c r="AN296" s="35"/>
      <c r="AO296" s="35"/>
      <c r="AP296" s="50">
        <f t="shared" ref="AP296:AP306" si="1707">SUMIFS(AP$6:AP$197,$C$6:$C$197,"&gt;="&amp;DATE($C296,1,1),$C$6:$C$197,"&lt;="&amp;DATE($C296,12,1))</f>
        <v>0</v>
      </c>
      <c r="AQ296" s="189">
        <f t="shared" ref="AQ296:AQ309" si="1708">IFERROR(AP296/AP295-1,)</f>
        <v>0</v>
      </c>
      <c r="AR296" s="35"/>
      <c r="AT296" s="50">
        <f t="shared" ref="AT296:AT306" si="1709">SUMIFS(AT$6:AT$197,$C$6:$C$197,"&gt;="&amp;DATE($C296,1,1),$C$6:$C$197,"&lt;="&amp;DATE($C296,12,1))</f>
        <v>0</v>
      </c>
      <c r="AU296" s="189">
        <f t="shared" ref="AU296" si="1710">IFERROR(AT296/AT295-1,)</f>
        <v>0</v>
      </c>
      <c r="AY296" s="159" t="s">
        <v>324</v>
      </c>
    </row>
    <row r="297" spans="1:119" ht="13.5" customHeight="1" thickBot="1">
      <c r="C297" s="47">
        <v>2014</v>
      </c>
      <c r="M297" s="51">
        <f t="shared" si="1699"/>
        <v>0</v>
      </c>
      <c r="N297" s="52">
        <f t="shared" si="1700"/>
        <v>0</v>
      </c>
      <c r="O297" s="35"/>
      <c r="P297" s="35"/>
      <c r="Q297" s="51">
        <f t="shared" si="1701"/>
        <v>0</v>
      </c>
      <c r="R297" s="52">
        <f>IFERROR(Q297/Q296-1,)</f>
        <v>0</v>
      </c>
      <c r="S297" s="35"/>
      <c r="T297" s="35"/>
      <c r="U297" s="35"/>
      <c r="V297" s="35"/>
      <c r="W297" s="35"/>
      <c r="X297" s="35"/>
      <c r="Y297" s="35"/>
      <c r="Z297" s="35"/>
      <c r="AA297" s="35"/>
      <c r="AB297" s="35"/>
      <c r="AG297" s="35"/>
      <c r="AH297" s="51">
        <f t="shared" si="1703"/>
        <v>0</v>
      </c>
      <c r="AI297" s="52">
        <f t="shared" si="1704"/>
        <v>0</v>
      </c>
      <c r="AJ297" s="35"/>
      <c r="AK297" s="35"/>
      <c r="AL297" s="51">
        <f t="shared" si="1705"/>
        <v>0</v>
      </c>
      <c r="AM297" s="52">
        <f>IFERROR(AL297/AL296-1,)</f>
        <v>0</v>
      </c>
      <c r="AN297" s="168">
        <f>IFERROR((AH297+AL297)/(AH296+AL296)-1,)</f>
        <v>0</v>
      </c>
      <c r="AO297" s="35"/>
      <c r="AP297" s="51">
        <f t="shared" si="1707"/>
        <v>0</v>
      </c>
      <c r="AQ297" s="52">
        <f t="shared" si="1708"/>
        <v>0</v>
      </c>
      <c r="AR297" s="35"/>
      <c r="AT297" s="51">
        <f t="shared" si="1709"/>
        <v>0</v>
      </c>
      <c r="AU297" s="52">
        <f>IFERROR(AT297/AT296-1,)</f>
        <v>0</v>
      </c>
      <c r="AY297" s="158" t="s">
        <v>353</v>
      </c>
    </row>
    <row r="298" spans="1:119" ht="12.75" customHeight="1">
      <c r="C298" s="47">
        <v>2015</v>
      </c>
      <c r="M298" s="51">
        <f t="shared" si="1699"/>
        <v>0</v>
      </c>
      <c r="N298" s="52">
        <f t="shared" si="1700"/>
        <v>0</v>
      </c>
      <c r="O298" s="35"/>
      <c r="P298" s="35"/>
      <c r="Q298" s="51">
        <f t="shared" si="1701"/>
        <v>0</v>
      </c>
      <c r="R298" s="52">
        <f t="shared" ref="R298:R308" si="1711">IFERROR(Q298/Q297-1,)</f>
        <v>0</v>
      </c>
      <c r="S298" s="35"/>
      <c r="T298" s="35"/>
      <c r="U298" s="35"/>
      <c r="V298" s="35"/>
      <c r="W298" s="35"/>
      <c r="X298" s="35"/>
      <c r="Y298" s="35"/>
      <c r="Z298" s="35"/>
      <c r="AA298" s="35"/>
      <c r="AB298" s="35"/>
      <c r="AC298" s="35"/>
      <c r="AD298" s="35"/>
      <c r="AE298" s="35"/>
      <c r="AF298" s="35"/>
      <c r="AG298" s="35"/>
      <c r="AH298" s="51">
        <f t="shared" si="1703"/>
        <v>0</v>
      </c>
      <c r="AI298" s="52">
        <f t="shared" si="1704"/>
        <v>0</v>
      </c>
      <c r="AJ298" s="35"/>
      <c r="AK298" s="35"/>
      <c r="AL298" s="51">
        <f t="shared" si="1705"/>
        <v>0</v>
      </c>
      <c r="AM298" s="52">
        <f t="shared" ref="AM298:AM309" si="1712">IFERROR(AL298/AL297-1,)</f>
        <v>0</v>
      </c>
      <c r="AN298" s="168">
        <f t="shared" ref="AN298:AN309" si="1713">IFERROR((AH298+AL298)/(AH297+AL297)-1,)</f>
        <v>0</v>
      </c>
      <c r="AO298" s="35"/>
      <c r="AP298" s="51">
        <f t="shared" si="1707"/>
        <v>0</v>
      </c>
      <c r="AQ298" s="52">
        <f t="shared" si="1708"/>
        <v>0</v>
      </c>
      <c r="AR298" s="35"/>
      <c r="AS298" s="35"/>
      <c r="AT298" s="51">
        <f t="shared" si="1709"/>
        <v>0</v>
      </c>
      <c r="AU298" s="52">
        <f t="shared" ref="AU298:AU309" si="1714">IFERROR(AT298/AT297-1,)</f>
        <v>0</v>
      </c>
    </row>
    <row r="299" spans="1:119" ht="12.75" customHeight="1">
      <c r="C299" s="47">
        <v>2016</v>
      </c>
      <c r="M299" s="51">
        <f t="shared" si="1699"/>
        <v>0</v>
      </c>
      <c r="N299" s="52">
        <f t="shared" si="1700"/>
        <v>0</v>
      </c>
      <c r="O299" s="35"/>
      <c r="P299" s="35"/>
      <c r="Q299" s="51">
        <f t="shared" si="1701"/>
        <v>0</v>
      </c>
      <c r="R299" s="52">
        <f t="shared" si="1711"/>
        <v>0</v>
      </c>
      <c r="S299" s="35"/>
      <c r="T299" s="35"/>
      <c r="U299" s="35"/>
      <c r="V299" s="35"/>
      <c r="W299" s="35"/>
      <c r="X299" s="35"/>
      <c r="Y299" s="35"/>
      <c r="Z299" s="35"/>
      <c r="AA299" s="35"/>
      <c r="AB299" s="35"/>
      <c r="AG299" s="35"/>
      <c r="AH299" s="51">
        <f t="shared" si="1703"/>
        <v>0</v>
      </c>
      <c r="AI299" s="52">
        <f t="shared" si="1704"/>
        <v>0</v>
      </c>
      <c r="AJ299" s="35"/>
      <c r="AK299" s="35"/>
      <c r="AL299" s="51">
        <f t="shared" si="1705"/>
        <v>0</v>
      </c>
      <c r="AM299" s="52">
        <f t="shared" si="1712"/>
        <v>0</v>
      </c>
      <c r="AN299" s="168">
        <f t="shared" si="1713"/>
        <v>0</v>
      </c>
      <c r="AO299" s="35"/>
      <c r="AP299" s="51">
        <f t="shared" si="1707"/>
        <v>0</v>
      </c>
      <c r="AQ299" s="52">
        <f t="shared" si="1708"/>
        <v>0</v>
      </c>
      <c r="AR299" s="35"/>
      <c r="AS299" s="35"/>
      <c r="AT299" s="51">
        <f t="shared" si="1709"/>
        <v>0</v>
      </c>
      <c r="AU299" s="52">
        <f t="shared" si="1714"/>
        <v>0</v>
      </c>
    </row>
    <row r="300" spans="1:119" ht="12.75" customHeight="1">
      <c r="C300" s="47">
        <v>2017</v>
      </c>
      <c r="M300" s="51">
        <f t="shared" si="1699"/>
        <v>0</v>
      </c>
      <c r="N300" s="52">
        <f t="shared" si="1700"/>
        <v>0</v>
      </c>
      <c r="O300" s="35"/>
      <c r="P300" s="35"/>
      <c r="Q300" s="51">
        <f t="shared" si="1701"/>
        <v>0</v>
      </c>
      <c r="R300" s="52">
        <f t="shared" si="1711"/>
        <v>0</v>
      </c>
      <c r="S300" s="35"/>
      <c r="T300" s="35"/>
      <c r="U300" s="35"/>
      <c r="V300" s="35"/>
      <c r="W300" s="35"/>
      <c r="X300" s="35"/>
      <c r="Y300" s="35"/>
      <c r="Z300" s="35"/>
      <c r="AA300" s="35"/>
      <c r="AB300" s="35"/>
      <c r="AC300" s="35"/>
      <c r="AD300" s="35"/>
      <c r="AE300" s="35"/>
      <c r="AF300" s="35"/>
      <c r="AG300" s="35"/>
      <c r="AH300" s="51">
        <f t="shared" si="1703"/>
        <v>0</v>
      </c>
      <c r="AI300" s="52">
        <f t="shared" si="1704"/>
        <v>0</v>
      </c>
      <c r="AJ300" s="35"/>
      <c r="AK300" s="35"/>
      <c r="AL300" s="51">
        <f t="shared" si="1705"/>
        <v>0</v>
      </c>
      <c r="AM300" s="52">
        <f t="shared" si="1712"/>
        <v>0</v>
      </c>
      <c r="AN300" s="168">
        <f t="shared" si="1713"/>
        <v>0</v>
      </c>
      <c r="AO300" s="35"/>
      <c r="AP300" s="51">
        <f t="shared" si="1707"/>
        <v>0</v>
      </c>
      <c r="AQ300" s="52">
        <f t="shared" si="1708"/>
        <v>0</v>
      </c>
      <c r="AR300" s="35"/>
      <c r="AS300" s="35"/>
      <c r="AT300" s="51">
        <f t="shared" si="1709"/>
        <v>0</v>
      </c>
      <c r="AU300" s="52">
        <f t="shared" si="1714"/>
        <v>0</v>
      </c>
      <c r="BQ300" s="22" t="s">
        <v>46</v>
      </c>
      <c r="BR300" s="49">
        <v>2013</v>
      </c>
      <c r="BS300" s="49">
        <f t="shared" ref="BS300:BX300" si="1715">BR300+1</f>
        <v>2014</v>
      </c>
      <c r="BT300" s="49">
        <f t="shared" si="1715"/>
        <v>2015</v>
      </c>
      <c r="BU300" s="49">
        <f t="shared" si="1715"/>
        <v>2016</v>
      </c>
      <c r="BV300" s="49">
        <f t="shared" si="1715"/>
        <v>2017</v>
      </c>
      <c r="BW300" s="49">
        <f t="shared" si="1715"/>
        <v>2018</v>
      </c>
      <c r="BX300" s="49">
        <f t="shared" si="1715"/>
        <v>2019</v>
      </c>
      <c r="BY300" s="49">
        <f t="shared" ref="BY300:CC300" si="1716">BX300+1</f>
        <v>2020</v>
      </c>
      <c r="BZ300" s="49">
        <f t="shared" ref="BZ300:CG300" si="1717">BY300+1</f>
        <v>2021</v>
      </c>
      <c r="CA300" s="49">
        <f t="shared" si="1716"/>
        <v>2022</v>
      </c>
      <c r="CB300" s="49">
        <f t="shared" si="1717"/>
        <v>2023</v>
      </c>
      <c r="CC300" s="49">
        <f t="shared" si="1716"/>
        <v>2024</v>
      </c>
      <c r="CD300" s="49">
        <f t="shared" si="1717"/>
        <v>2025</v>
      </c>
      <c r="CE300" s="49">
        <f t="shared" si="1717"/>
        <v>2026</v>
      </c>
      <c r="CF300" s="49">
        <f t="shared" si="1717"/>
        <v>2027</v>
      </c>
      <c r="CG300" s="49">
        <f t="shared" si="1717"/>
        <v>2028</v>
      </c>
      <c r="CH300" s="49">
        <f t="shared" ref="CH300" si="1718">CG300+1</f>
        <v>2029</v>
      </c>
      <c r="CI300" s="49">
        <f t="shared" ref="CI300" si="1719">CH300+1</f>
        <v>2030</v>
      </c>
      <c r="CJ300" s="49">
        <f t="shared" ref="CJ300" si="1720">CI300+1</f>
        <v>2031</v>
      </c>
      <c r="CK300" s="49">
        <f t="shared" ref="CK300" si="1721">CJ300+1</f>
        <v>2032</v>
      </c>
      <c r="CL300" s="49">
        <f t="shared" ref="CL300" si="1722">CK300+1</f>
        <v>2033</v>
      </c>
      <c r="CM300" s="49">
        <f t="shared" ref="CM300" si="1723">CL300+1</f>
        <v>2034</v>
      </c>
      <c r="CN300" s="49">
        <f t="shared" ref="CN300" si="1724">CM300+1</f>
        <v>2035</v>
      </c>
      <c r="CO300" s="49">
        <f t="shared" ref="CO300" si="1725">CN300+1</f>
        <v>2036</v>
      </c>
      <c r="CQ300" s="22" t="s">
        <v>0</v>
      </c>
      <c r="CR300" s="49">
        <v>2013</v>
      </c>
      <c r="CS300" s="49">
        <f t="shared" ref="CS300:CX300" si="1726">CR300+1</f>
        <v>2014</v>
      </c>
      <c r="CT300" s="49">
        <f t="shared" si="1726"/>
        <v>2015</v>
      </c>
      <c r="CU300" s="49">
        <f t="shared" si="1726"/>
        <v>2016</v>
      </c>
      <c r="CV300" s="49">
        <f t="shared" si="1726"/>
        <v>2017</v>
      </c>
      <c r="CW300" s="49">
        <f t="shared" si="1726"/>
        <v>2018</v>
      </c>
      <c r="CX300" s="49">
        <f t="shared" si="1726"/>
        <v>2019</v>
      </c>
      <c r="CY300" s="49">
        <f t="shared" ref="CY300" si="1727">CX300+1</f>
        <v>2020</v>
      </c>
      <c r="CZ300" s="49">
        <f t="shared" ref="CZ300:DJ300" si="1728">CY300+1</f>
        <v>2021</v>
      </c>
      <c r="DA300" s="49">
        <f t="shared" si="1728"/>
        <v>2022</v>
      </c>
      <c r="DB300" s="49">
        <f t="shared" si="1728"/>
        <v>2023</v>
      </c>
      <c r="DC300" s="49">
        <f t="shared" si="1728"/>
        <v>2024</v>
      </c>
      <c r="DD300" s="49">
        <f t="shared" si="1728"/>
        <v>2025</v>
      </c>
      <c r="DE300" s="49">
        <f t="shared" si="1728"/>
        <v>2026</v>
      </c>
      <c r="DF300" s="49">
        <f t="shared" si="1728"/>
        <v>2027</v>
      </c>
      <c r="DG300" s="49">
        <f t="shared" si="1728"/>
        <v>2028</v>
      </c>
      <c r="DH300" s="49">
        <f t="shared" si="1728"/>
        <v>2029</v>
      </c>
      <c r="DI300" s="49">
        <f t="shared" si="1728"/>
        <v>2030</v>
      </c>
      <c r="DJ300" s="49">
        <f t="shared" si="1728"/>
        <v>2031</v>
      </c>
      <c r="DK300" s="49">
        <f t="shared" ref="DK300" si="1729">DJ300+1</f>
        <v>2032</v>
      </c>
      <c r="DL300" s="49">
        <f t="shared" ref="DL300" si="1730">DK300+1</f>
        <v>2033</v>
      </c>
      <c r="DM300" s="49">
        <f t="shared" ref="DM300" si="1731">DL300+1</f>
        <v>2034</v>
      </c>
      <c r="DN300" s="49">
        <f t="shared" ref="DN300" si="1732">DM300+1</f>
        <v>2035</v>
      </c>
      <c r="DO300" s="49">
        <f t="shared" ref="DO300" si="1733">DN300+1</f>
        <v>2036</v>
      </c>
    </row>
    <row r="301" spans="1:119" ht="12.75" customHeight="1">
      <c r="C301" s="47">
        <v>2018</v>
      </c>
      <c r="M301" s="111">
        <f t="shared" si="1699"/>
        <v>0</v>
      </c>
      <c r="N301" s="52">
        <f t="shared" si="1700"/>
        <v>0</v>
      </c>
      <c r="O301" s="35"/>
      <c r="P301" s="35"/>
      <c r="Q301" s="111">
        <f t="shared" si="1701"/>
        <v>0</v>
      </c>
      <c r="R301" s="52">
        <f t="shared" si="1711"/>
        <v>0</v>
      </c>
      <c r="S301" s="35"/>
      <c r="T301" s="35"/>
      <c r="U301" s="35"/>
      <c r="V301" s="35"/>
      <c r="W301" s="35"/>
      <c r="X301" s="35"/>
      <c r="Y301" s="35"/>
      <c r="Z301" s="35"/>
      <c r="AA301" s="35"/>
      <c r="AB301" s="35"/>
      <c r="AG301" s="35"/>
      <c r="AH301" s="51">
        <f t="shared" si="1703"/>
        <v>0</v>
      </c>
      <c r="AI301" s="52">
        <f t="shared" si="1704"/>
        <v>0</v>
      </c>
      <c r="AJ301" s="35"/>
      <c r="AK301" s="35"/>
      <c r="AL301" s="51">
        <f t="shared" si="1705"/>
        <v>0</v>
      </c>
      <c r="AM301" s="52">
        <f t="shared" si="1712"/>
        <v>0</v>
      </c>
      <c r="AN301" s="168">
        <f t="shared" si="1713"/>
        <v>0</v>
      </c>
      <c r="AO301" s="35"/>
      <c r="AP301" s="51">
        <f t="shared" si="1707"/>
        <v>0</v>
      </c>
      <c r="AQ301" s="52">
        <f t="shared" si="1708"/>
        <v>0</v>
      </c>
      <c r="AR301" s="35"/>
      <c r="AT301" s="51">
        <f t="shared" si="1709"/>
        <v>0</v>
      </c>
      <c r="AU301" s="52">
        <f t="shared" si="1714"/>
        <v>0</v>
      </c>
      <c r="BQ301" s="47">
        <v>1</v>
      </c>
      <c r="BR301" s="13">
        <f t="shared" ref="BR301:BR312" si="1734">SUMIFS($AH:$AH,$C:$C,"&gt;="&amp;DATE(BR$300,$BQ301,1),$C:$C,"&lt;="&amp;DATE(CR$300,$BQ301,1))</f>
        <v>0</v>
      </c>
      <c r="BS301" s="13">
        <f t="shared" ref="BS301:BS312" si="1735">SUMIFS($AH:$AH,$C:$C,"&gt;="&amp;DATE(BS$300,$BQ301,1),$C:$C,"&lt;="&amp;DATE(CS$300,$BQ301,1))</f>
        <v>0</v>
      </c>
      <c r="BT301" s="13">
        <f t="shared" ref="BT301:BT312" si="1736">SUMIFS($AH:$AH,$C:$C,"&gt;="&amp;DATE(BT$300,$BQ301,1),$C:$C,"&lt;="&amp;DATE(CT$300,$BQ301,1))</f>
        <v>0</v>
      </c>
      <c r="BU301" s="13">
        <f t="shared" ref="BU301:BU312" si="1737">SUMIFS($AH:$AH,$C:$C,"&gt;="&amp;DATE(BU$300,$BQ301,1),$C:$C,"&lt;="&amp;DATE(CU$300,$BQ301,1))</f>
        <v>0</v>
      </c>
      <c r="BV301" s="13">
        <f t="shared" ref="BV301:BV312" si="1738">SUMIFS($AH:$AH,$C:$C,"&gt;="&amp;DATE(BV$300,$BQ301,1),$C:$C,"&lt;="&amp;DATE(CV$300,$BQ301,1))</f>
        <v>0</v>
      </c>
      <c r="BW301" s="13">
        <f t="shared" ref="BW301:BW312" si="1739">SUMIFS($AH:$AH,$C:$C,"&gt;="&amp;DATE(BW$300,$BQ301,1),$C:$C,"&lt;="&amp;DATE(CW$300,$BQ301,1))</f>
        <v>0</v>
      </c>
      <c r="BX301" s="13">
        <f t="shared" ref="BX301:BX312" si="1740">SUMIFS($AH:$AH,$C:$C,"&gt;="&amp;DATE(BX$300,$BQ301,1),$C:$C,"&lt;="&amp;DATE(CX$300,$BQ301,1))</f>
        <v>0</v>
      </c>
      <c r="BY301" s="13">
        <f t="shared" ref="BY301:BY312" si="1741">SUMIFS($AH:$AH,$C:$C,"&gt;="&amp;DATE(BY$300,$BQ301,1),$C:$C,"&lt;="&amp;DATE(CY$300,$BQ301,1))</f>
        <v>0</v>
      </c>
      <c r="BZ301" s="13">
        <f t="shared" ref="BZ301:BZ312" si="1742">SUMIFS($AH:$AH,$C:$C,"&gt;="&amp;DATE(BZ$300,$BQ301,1),$C:$C,"&lt;="&amp;DATE(CZ$300,$BQ301,1))</f>
        <v>0</v>
      </c>
      <c r="CA301" s="13">
        <f t="shared" ref="CA301:CA312" si="1743">SUMIFS($AH:$AH,$C:$C,"&gt;="&amp;DATE(CA$300,$BQ301,1),$C:$C,"&lt;="&amp;DATE(DA$300,$BQ301,1))</f>
        <v>0</v>
      </c>
      <c r="CB301" s="13">
        <f t="shared" ref="CB301:CB312" si="1744">SUMIFS($AH:$AH,$C:$C,"&gt;="&amp;DATE(CB$300,$BQ301,1),$C:$C,"&lt;="&amp;DATE(DB$300,$BQ301,1))</f>
        <v>0</v>
      </c>
      <c r="CC301" s="13">
        <f t="shared" ref="CC301:CC312" si="1745">SUMIFS($AH:$AH,$C:$C,"&gt;="&amp;DATE(CC$300,$BQ301,1),$C:$C,"&lt;="&amp;DATE(DC$300,$BQ301,1))</f>
        <v>0</v>
      </c>
      <c r="CD301" s="13">
        <f t="shared" ref="CD301:CD312" si="1746">SUMIFS($AH:$AH,$C:$C,"&gt;="&amp;DATE(CD$300,$BQ301,1),$C:$C,"&lt;="&amp;DATE(DD$300,$BQ301,1))</f>
        <v>0</v>
      </c>
      <c r="CE301" s="13">
        <f t="shared" ref="CE301:CE312" si="1747">SUMIFS($AH:$AH,$C:$C,"&gt;="&amp;DATE(CE$300,$BQ301,1),$C:$C,"&lt;="&amp;DATE(DE$300,$BQ301,1))</f>
        <v>0</v>
      </c>
      <c r="CF301" s="13">
        <f t="shared" ref="CF301:CF312" si="1748">SUMIFS($AH:$AH,$C:$C,"&gt;="&amp;DATE(CF$300,$BQ301,1),$C:$C,"&lt;="&amp;DATE(DF$300,$BQ301,1))</f>
        <v>0</v>
      </c>
      <c r="CG301" s="13">
        <f t="shared" ref="CG301:CG312" si="1749">SUMIFS($AH:$AH,$C:$C,"&gt;="&amp;DATE(CG$300,$BQ301,1),$C:$C,"&lt;="&amp;DATE(DG$300,$BQ301,1))</f>
        <v>0</v>
      </c>
      <c r="CH301" s="13">
        <f t="shared" ref="CH301:CH312" si="1750">SUMIFS($AH:$AH,$C:$C,"&gt;="&amp;DATE(CH$300,$BQ301,1),$C:$C,"&lt;="&amp;DATE(DH$300,$BQ301,1))</f>
        <v>0</v>
      </c>
      <c r="CI301" s="13">
        <f t="shared" ref="CI301:CI312" si="1751">SUMIFS($AH:$AH,$C:$C,"&gt;="&amp;DATE(CI$300,$BQ301,1),$C:$C,"&lt;="&amp;DATE(DI$300,$BQ301,1))</f>
        <v>0</v>
      </c>
      <c r="CJ301" s="13">
        <f t="shared" ref="CJ301:CJ312" si="1752">SUMIFS($AH:$AH,$C:$C,"&gt;="&amp;DATE(CJ$300,$BQ301,1),$C:$C,"&lt;="&amp;DATE(DJ$300,$BQ301,1))</f>
        <v>0</v>
      </c>
      <c r="CK301" s="13">
        <f t="shared" ref="CK301:CK312" si="1753">SUMIFS($AH:$AH,$C:$C,"&gt;="&amp;DATE(CK$300,$BQ301,1),$C:$C,"&lt;="&amp;DATE(DK$300,$BQ301,1))</f>
        <v>0</v>
      </c>
      <c r="CL301" s="13">
        <f t="shared" ref="CL301:CL312" si="1754">SUMIFS($AH:$AH,$C:$C,"&gt;="&amp;DATE(CL$300,$BQ301,1),$C:$C,"&lt;="&amp;DATE(DL$300,$BQ301,1))</f>
        <v>0</v>
      </c>
      <c r="CM301" s="13">
        <f t="shared" ref="CM301:CM312" si="1755">SUMIFS($AH:$AH,$C:$C,"&gt;="&amp;DATE(CM$300,$BQ301,1),$C:$C,"&lt;="&amp;DATE(DM$300,$BQ301,1))</f>
        <v>0</v>
      </c>
      <c r="CN301" s="13">
        <f t="shared" ref="CN301:CO312" si="1756">SUMIFS($AH:$AH,$C:$C,"&gt;="&amp;DATE(CN$300,$BQ301,1),$C:$C,"&lt;="&amp;DATE(DN$300,$BQ301,1))</f>
        <v>0</v>
      </c>
      <c r="CO301" s="13">
        <f t="shared" si="1756"/>
        <v>0</v>
      </c>
      <c r="CQ301" s="47">
        <v>1</v>
      </c>
      <c r="CR301" s="13">
        <f t="shared" ref="CR301:DA312" si="1757">SUMIFS($AL:$AL,$C:$C,"&gt;="&amp;DATE(CR$300,$CQ301,1),$C:$C,"&lt;="&amp;DATE(CR$300,$CQ301,1))</f>
        <v>0</v>
      </c>
      <c r="CS301" s="13">
        <f t="shared" si="1757"/>
        <v>0</v>
      </c>
      <c r="CT301" s="13">
        <f t="shared" si="1757"/>
        <v>0</v>
      </c>
      <c r="CU301" s="13">
        <f t="shared" si="1757"/>
        <v>0</v>
      </c>
      <c r="CV301" s="13">
        <f t="shared" si="1757"/>
        <v>0</v>
      </c>
      <c r="CW301" s="13">
        <f t="shared" si="1757"/>
        <v>0</v>
      </c>
      <c r="CX301" s="13">
        <f t="shared" si="1757"/>
        <v>0</v>
      </c>
      <c r="CY301" s="13">
        <f t="shared" si="1757"/>
        <v>0</v>
      </c>
      <c r="CZ301" s="13">
        <f t="shared" si="1757"/>
        <v>0</v>
      </c>
      <c r="DA301" s="13">
        <f t="shared" si="1757"/>
        <v>0</v>
      </c>
      <c r="DB301" s="13">
        <f t="shared" ref="DB301:DM312" si="1758">SUMIFS($AL:$AL,$C:$C,"&gt;="&amp;DATE(DB$300,$CQ301,1),$C:$C,"&lt;="&amp;DATE(DB$300,$CQ301,1))</f>
        <v>0</v>
      </c>
      <c r="DC301" s="13">
        <f t="shared" si="1758"/>
        <v>0</v>
      </c>
      <c r="DD301" s="13">
        <f t="shared" si="1758"/>
        <v>0</v>
      </c>
      <c r="DE301" s="13">
        <f t="shared" si="1758"/>
        <v>0</v>
      </c>
      <c r="DF301" s="13">
        <f t="shared" si="1758"/>
        <v>0</v>
      </c>
      <c r="DG301" s="13">
        <f t="shared" si="1758"/>
        <v>0</v>
      </c>
      <c r="DH301" s="13">
        <f t="shared" si="1758"/>
        <v>0</v>
      </c>
      <c r="DI301" s="13">
        <f t="shared" si="1758"/>
        <v>0</v>
      </c>
      <c r="DJ301" s="13">
        <f t="shared" si="1758"/>
        <v>0</v>
      </c>
      <c r="DK301" s="13">
        <f t="shared" si="1758"/>
        <v>0</v>
      </c>
      <c r="DL301" s="13">
        <f t="shared" si="1758"/>
        <v>0</v>
      </c>
      <c r="DM301" s="13">
        <f t="shared" si="1758"/>
        <v>0</v>
      </c>
      <c r="DN301" s="13">
        <f t="shared" ref="DN301:DO312" si="1759">SUMIFS($AL:$AL,$C:$C,"&gt;="&amp;DATE(DN$300,$CQ301,1),$C:$C,"&lt;="&amp;DATE(DN$300,$CQ301,1))</f>
        <v>0</v>
      </c>
      <c r="DO301" s="13">
        <f t="shared" si="1759"/>
        <v>0</v>
      </c>
    </row>
    <row r="302" spans="1:119" ht="12.75" customHeight="1">
      <c r="C302" s="47">
        <v>2019</v>
      </c>
      <c r="M302" s="111">
        <f t="shared" si="1699"/>
        <v>0</v>
      </c>
      <c r="N302" s="52">
        <f t="shared" si="1700"/>
        <v>0</v>
      </c>
      <c r="O302" s="35"/>
      <c r="P302" s="35"/>
      <c r="Q302" s="111">
        <f t="shared" si="1701"/>
        <v>0</v>
      </c>
      <c r="R302" s="52">
        <f t="shared" si="1711"/>
        <v>0</v>
      </c>
      <c r="S302" s="35"/>
      <c r="T302" s="35"/>
      <c r="U302" s="35"/>
      <c r="V302" s="35"/>
      <c r="W302" s="35"/>
      <c r="X302" s="35"/>
      <c r="Y302" s="35"/>
      <c r="Z302" s="35"/>
      <c r="AA302" s="35"/>
      <c r="AB302" s="35"/>
      <c r="AC302" s="35"/>
      <c r="AD302" s="35"/>
      <c r="AE302" s="35"/>
      <c r="AF302" s="35"/>
      <c r="AG302" s="35"/>
      <c r="AH302" s="51">
        <f t="shared" si="1703"/>
        <v>0</v>
      </c>
      <c r="AI302" s="52">
        <f t="shared" si="1704"/>
        <v>0</v>
      </c>
      <c r="AJ302" s="35"/>
      <c r="AK302" s="35"/>
      <c r="AL302" s="51">
        <f t="shared" si="1705"/>
        <v>0</v>
      </c>
      <c r="AM302" s="52">
        <f t="shared" si="1712"/>
        <v>0</v>
      </c>
      <c r="AN302" s="168">
        <f t="shared" si="1713"/>
        <v>0</v>
      </c>
      <c r="AO302" s="35"/>
      <c r="AP302" s="51">
        <f t="shared" si="1707"/>
        <v>0</v>
      </c>
      <c r="AQ302" s="52">
        <f t="shared" si="1708"/>
        <v>0</v>
      </c>
      <c r="AR302" s="35"/>
      <c r="AS302" s="35"/>
      <c r="AT302" s="51">
        <f t="shared" si="1709"/>
        <v>0</v>
      </c>
      <c r="AU302" s="52">
        <f t="shared" si="1714"/>
        <v>0</v>
      </c>
      <c r="BQ302" s="47">
        <v>2</v>
      </c>
      <c r="BR302" s="13">
        <f t="shared" si="1734"/>
        <v>0</v>
      </c>
      <c r="BS302" s="13">
        <f t="shared" si="1735"/>
        <v>0</v>
      </c>
      <c r="BT302" s="13">
        <f t="shared" si="1736"/>
        <v>0</v>
      </c>
      <c r="BU302" s="13">
        <f t="shared" si="1737"/>
        <v>0</v>
      </c>
      <c r="BV302" s="13">
        <f t="shared" si="1738"/>
        <v>0</v>
      </c>
      <c r="BW302" s="13">
        <f t="shared" si="1739"/>
        <v>0</v>
      </c>
      <c r="BX302" s="13">
        <f t="shared" si="1740"/>
        <v>0</v>
      </c>
      <c r="BY302" s="13">
        <f t="shared" si="1741"/>
        <v>0</v>
      </c>
      <c r="BZ302" s="13">
        <f t="shared" si="1742"/>
        <v>0</v>
      </c>
      <c r="CA302" s="13">
        <f t="shared" si="1743"/>
        <v>0</v>
      </c>
      <c r="CB302" s="13">
        <f t="shared" si="1744"/>
        <v>0</v>
      </c>
      <c r="CC302" s="13">
        <f t="shared" si="1745"/>
        <v>0</v>
      </c>
      <c r="CD302" s="13">
        <f t="shared" si="1746"/>
        <v>0</v>
      </c>
      <c r="CE302" s="13">
        <f t="shared" si="1747"/>
        <v>0</v>
      </c>
      <c r="CF302" s="13">
        <f t="shared" si="1748"/>
        <v>0</v>
      </c>
      <c r="CG302" s="13">
        <f t="shared" si="1749"/>
        <v>0</v>
      </c>
      <c r="CH302" s="13">
        <f t="shared" si="1750"/>
        <v>0</v>
      </c>
      <c r="CI302" s="13">
        <f t="shared" si="1751"/>
        <v>0</v>
      </c>
      <c r="CJ302" s="13">
        <f t="shared" si="1752"/>
        <v>0</v>
      </c>
      <c r="CK302" s="13">
        <f t="shared" si="1753"/>
        <v>0</v>
      </c>
      <c r="CL302" s="13">
        <f t="shared" si="1754"/>
        <v>0</v>
      </c>
      <c r="CM302" s="13">
        <f t="shared" si="1755"/>
        <v>0</v>
      </c>
      <c r="CN302" s="13">
        <f t="shared" si="1756"/>
        <v>0</v>
      </c>
      <c r="CO302" s="13">
        <f t="shared" si="1756"/>
        <v>0</v>
      </c>
      <c r="CQ302" s="47">
        <v>2</v>
      </c>
      <c r="CR302" s="13">
        <f t="shared" si="1757"/>
        <v>0</v>
      </c>
      <c r="CS302" s="13">
        <f t="shared" si="1757"/>
        <v>0</v>
      </c>
      <c r="CT302" s="13">
        <f t="shared" si="1757"/>
        <v>0</v>
      </c>
      <c r="CU302" s="13">
        <f t="shared" si="1757"/>
        <v>0</v>
      </c>
      <c r="CV302" s="13">
        <f t="shared" si="1757"/>
        <v>0</v>
      </c>
      <c r="CW302" s="13">
        <f t="shared" si="1757"/>
        <v>0</v>
      </c>
      <c r="CX302" s="13">
        <f t="shared" si="1757"/>
        <v>0</v>
      </c>
      <c r="CY302" s="13">
        <f t="shared" si="1757"/>
        <v>0</v>
      </c>
      <c r="CZ302" s="13">
        <f t="shared" si="1757"/>
        <v>0</v>
      </c>
      <c r="DA302" s="13">
        <f t="shared" si="1757"/>
        <v>0</v>
      </c>
      <c r="DB302" s="13">
        <f t="shared" si="1758"/>
        <v>0</v>
      </c>
      <c r="DC302" s="13">
        <f t="shared" si="1758"/>
        <v>0</v>
      </c>
      <c r="DD302" s="13">
        <f t="shared" si="1758"/>
        <v>0</v>
      </c>
      <c r="DE302" s="13">
        <f t="shared" si="1758"/>
        <v>0</v>
      </c>
      <c r="DF302" s="13">
        <f t="shared" si="1758"/>
        <v>0</v>
      </c>
      <c r="DG302" s="13">
        <f t="shared" si="1758"/>
        <v>0</v>
      </c>
      <c r="DH302" s="13">
        <f t="shared" si="1758"/>
        <v>0</v>
      </c>
      <c r="DI302" s="13">
        <f t="shared" si="1758"/>
        <v>0</v>
      </c>
      <c r="DJ302" s="13">
        <f t="shared" si="1758"/>
        <v>0</v>
      </c>
      <c r="DK302" s="13">
        <f t="shared" si="1758"/>
        <v>0</v>
      </c>
      <c r="DL302" s="13">
        <f t="shared" si="1758"/>
        <v>0</v>
      </c>
      <c r="DM302" s="13">
        <f t="shared" si="1758"/>
        <v>0</v>
      </c>
      <c r="DN302" s="13">
        <f t="shared" si="1759"/>
        <v>0</v>
      </c>
      <c r="DO302" s="13">
        <f t="shared" si="1759"/>
        <v>0</v>
      </c>
    </row>
    <row r="303" spans="1:119" ht="12.75" customHeight="1">
      <c r="C303" s="47">
        <v>2020</v>
      </c>
      <c r="M303" s="111">
        <f t="shared" si="1699"/>
        <v>0</v>
      </c>
      <c r="N303" s="52">
        <f t="shared" si="1700"/>
        <v>0</v>
      </c>
      <c r="O303" s="35"/>
      <c r="P303" s="35"/>
      <c r="Q303" s="111">
        <f t="shared" si="1701"/>
        <v>0</v>
      </c>
      <c r="R303" s="52">
        <f t="shared" si="1711"/>
        <v>0</v>
      </c>
      <c r="S303" s="35"/>
      <c r="T303" s="35"/>
      <c r="U303" s="35"/>
      <c r="V303" s="35"/>
      <c r="W303" s="35"/>
      <c r="X303" s="35"/>
      <c r="Y303" s="35"/>
      <c r="Z303" s="35"/>
      <c r="AA303" s="35"/>
      <c r="AB303" s="35"/>
      <c r="AC303" s="35"/>
      <c r="AD303" s="35"/>
      <c r="AE303" s="35"/>
      <c r="AF303" s="35"/>
      <c r="AG303" s="35"/>
      <c r="AH303" s="51">
        <f t="shared" si="1703"/>
        <v>0</v>
      </c>
      <c r="AI303" s="52">
        <f t="shared" si="1704"/>
        <v>0</v>
      </c>
      <c r="AJ303" s="35"/>
      <c r="AK303" s="35"/>
      <c r="AL303" s="51">
        <f t="shared" si="1705"/>
        <v>0</v>
      </c>
      <c r="AM303" s="52">
        <f t="shared" si="1712"/>
        <v>0</v>
      </c>
      <c r="AN303" s="168">
        <f t="shared" si="1713"/>
        <v>0</v>
      </c>
      <c r="AO303" s="35"/>
      <c r="AP303" s="51">
        <f t="shared" si="1707"/>
        <v>0</v>
      </c>
      <c r="AQ303" s="52">
        <f t="shared" si="1708"/>
        <v>0</v>
      </c>
      <c r="AR303" s="35"/>
      <c r="AS303" s="35"/>
      <c r="AT303" s="51">
        <f t="shared" si="1709"/>
        <v>0</v>
      </c>
      <c r="AU303" s="52">
        <f t="shared" si="1714"/>
        <v>0</v>
      </c>
      <c r="BQ303" s="47">
        <v>3</v>
      </c>
      <c r="BR303" s="13">
        <f t="shared" si="1734"/>
        <v>0</v>
      </c>
      <c r="BS303" s="13">
        <f t="shared" si="1735"/>
        <v>0</v>
      </c>
      <c r="BT303" s="13">
        <f t="shared" si="1736"/>
        <v>0</v>
      </c>
      <c r="BU303" s="13">
        <f t="shared" si="1737"/>
        <v>0</v>
      </c>
      <c r="BV303" s="13">
        <f t="shared" si="1738"/>
        <v>0</v>
      </c>
      <c r="BW303" s="13">
        <f t="shared" si="1739"/>
        <v>0</v>
      </c>
      <c r="BX303" s="13">
        <f t="shared" si="1740"/>
        <v>0</v>
      </c>
      <c r="BY303" s="13">
        <f t="shared" si="1741"/>
        <v>0</v>
      </c>
      <c r="BZ303" s="13">
        <f t="shared" si="1742"/>
        <v>0</v>
      </c>
      <c r="CA303" s="13">
        <f t="shared" si="1743"/>
        <v>0</v>
      </c>
      <c r="CB303" s="13">
        <f t="shared" si="1744"/>
        <v>0</v>
      </c>
      <c r="CC303" s="13">
        <f t="shared" si="1745"/>
        <v>0</v>
      </c>
      <c r="CD303" s="13">
        <f t="shared" si="1746"/>
        <v>0</v>
      </c>
      <c r="CE303" s="13">
        <f t="shared" si="1747"/>
        <v>0</v>
      </c>
      <c r="CF303" s="13">
        <f t="shared" si="1748"/>
        <v>0</v>
      </c>
      <c r="CG303" s="13">
        <f t="shared" si="1749"/>
        <v>0</v>
      </c>
      <c r="CH303" s="13">
        <f t="shared" si="1750"/>
        <v>0</v>
      </c>
      <c r="CI303" s="13">
        <f t="shared" si="1751"/>
        <v>0</v>
      </c>
      <c r="CJ303" s="13">
        <f t="shared" si="1752"/>
        <v>0</v>
      </c>
      <c r="CK303" s="13">
        <f t="shared" si="1753"/>
        <v>0</v>
      </c>
      <c r="CL303" s="13">
        <f t="shared" si="1754"/>
        <v>0</v>
      </c>
      <c r="CM303" s="13">
        <f t="shared" si="1755"/>
        <v>0</v>
      </c>
      <c r="CN303" s="13">
        <f t="shared" si="1756"/>
        <v>0</v>
      </c>
      <c r="CO303" s="13">
        <f t="shared" si="1756"/>
        <v>0</v>
      </c>
      <c r="CQ303" s="47">
        <v>3</v>
      </c>
      <c r="CR303" s="13">
        <f t="shared" si="1757"/>
        <v>0</v>
      </c>
      <c r="CS303" s="13">
        <f t="shared" si="1757"/>
        <v>0</v>
      </c>
      <c r="CT303" s="13">
        <f t="shared" si="1757"/>
        <v>0</v>
      </c>
      <c r="CU303" s="13">
        <f t="shared" si="1757"/>
        <v>0</v>
      </c>
      <c r="CV303" s="13">
        <f t="shared" si="1757"/>
        <v>0</v>
      </c>
      <c r="CW303" s="13">
        <f t="shared" si="1757"/>
        <v>0</v>
      </c>
      <c r="CX303" s="13">
        <f t="shared" si="1757"/>
        <v>0</v>
      </c>
      <c r="CY303" s="13">
        <f t="shared" si="1757"/>
        <v>0</v>
      </c>
      <c r="CZ303" s="13">
        <f t="shared" si="1757"/>
        <v>0</v>
      </c>
      <c r="DA303" s="13">
        <f t="shared" si="1757"/>
        <v>0</v>
      </c>
      <c r="DB303" s="13">
        <f t="shared" si="1758"/>
        <v>0</v>
      </c>
      <c r="DC303" s="13">
        <f t="shared" si="1758"/>
        <v>0</v>
      </c>
      <c r="DD303" s="13">
        <f t="shared" si="1758"/>
        <v>0</v>
      </c>
      <c r="DE303" s="13">
        <f t="shared" si="1758"/>
        <v>0</v>
      </c>
      <c r="DF303" s="13">
        <f t="shared" si="1758"/>
        <v>0</v>
      </c>
      <c r="DG303" s="13">
        <f t="shared" si="1758"/>
        <v>0</v>
      </c>
      <c r="DH303" s="13">
        <f t="shared" si="1758"/>
        <v>0</v>
      </c>
      <c r="DI303" s="13">
        <f t="shared" si="1758"/>
        <v>0</v>
      </c>
      <c r="DJ303" s="13">
        <f t="shared" si="1758"/>
        <v>0</v>
      </c>
      <c r="DK303" s="13">
        <f t="shared" si="1758"/>
        <v>0</v>
      </c>
      <c r="DL303" s="13">
        <f t="shared" si="1758"/>
        <v>0</v>
      </c>
      <c r="DM303" s="13">
        <f t="shared" si="1758"/>
        <v>0</v>
      </c>
      <c r="DN303" s="13">
        <f t="shared" si="1759"/>
        <v>0</v>
      </c>
      <c r="DO303" s="13">
        <f t="shared" si="1759"/>
        <v>0</v>
      </c>
    </row>
    <row r="304" spans="1:119" ht="12.75" customHeight="1">
      <c r="C304" s="47">
        <v>2021</v>
      </c>
      <c r="M304" s="111">
        <f t="shared" si="1699"/>
        <v>0</v>
      </c>
      <c r="N304" s="52">
        <f t="shared" si="1700"/>
        <v>0</v>
      </c>
      <c r="O304" s="35"/>
      <c r="P304" s="35"/>
      <c r="Q304" s="111">
        <f t="shared" si="1701"/>
        <v>0</v>
      </c>
      <c r="R304" s="52">
        <f t="shared" si="1711"/>
        <v>0</v>
      </c>
      <c r="S304" s="35"/>
      <c r="T304" s="35"/>
      <c r="U304" s="35"/>
      <c r="V304" s="35"/>
      <c r="W304" s="35"/>
      <c r="X304" s="35"/>
      <c r="Y304" s="35"/>
      <c r="Z304" s="35"/>
      <c r="AA304" s="35"/>
      <c r="AB304" s="35"/>
      <c r="AC304" s="35"/>
      <c r="AD304" s="35"/>
      <c r="AE304" s="35"/>
      <c r="AF304" s="35"/>
      <c r="AG304" s="35"/>
      <c r="AH304" s="51">
        <f t="shared" si="1703"/>
        <v>0</v>
      </c>
      <c r="AI304" s="52">
        <f t="shared" si="1704"/>
        <v>0</v>
      </c>
      <c r="AJ304" s="35"/>
      <c r="AK304" s="35"/>
      <c r="AL304" s="51">
        <f t="shared" si="1705"/>
        <v>0</v>
      </c>
      <c r="AM304" s="52">
        <f t="shared" si="1712"/>
        <v>0</v>
      </c>
      <c r="AN304" s="168">
        <f t="shared" si="1713"/>
        <v>0</v>
      </c>
      <c r="AO304" s="35"/>
      <c r="AP304" s="51">
        <f t="shared" si="1707"/>
        <v>0</v>
      </c>
      <c r="AQ304" s="52">
        <f t="shared" si="1708"/>
        <v>0</v>
      </c>
      <c r="AR304" s="35"/>
      <c r="AS304" s="35"/>
      <c r="AT304" s="51">
        <f t="shared" si="1709"/>
        <v>0</v>
      </c>
      <c r="AU304" s="52">
        <f t="shared" si="1714"/>
        <v>0</v>
      </c>
      <c r="BQ304" s="47">
        <v>4</v>
      </c>
      <c r="BR304" s="13">
        <f t="shared" si="1734"/>
        <v>0</v>
      </c>
      <c r="BS304" s="13">
        <f t="shared" si="1735"/>
        <v>0</v>
      </c>
      <c r="BT304" s="13">
        <f t="shared" si="1736"/>
        <v>0</v>
      </c>
      <c r="BU304" s="13">
        <f t="shared" si="1737"/>
        <v>0</v>
      </c>
      <c r="BV304" s="13">
        <f t="shared" si="1738"/>
        <v>0</v>
      </c>
      <c r="BW304" s="13">
        <f t="shared" si="1739"/>
        <v>0</v>
      </c>
      <c r="BX304" s="13">
        <f t="shared" si="1740"/>
        <v>0</v>
      </c>
      <c r="BY304" s="13">
        <f t="shared" si="1741"/>
        <v>0</v>
      </c>
      <c r="BZ304" s="13">
        <f t="shared" si="1742"/>
        <v>0</v>
      </c>
      <c r="CA304" s="13">
        <f t="shared" si="1743"/>
        <v>0</v>
      </c>
      <c r="CB304" s="13">
        <f t="shared" si="1744"/>
        <v>0</v>
      </c>
      <c r="CC304" s="13">
        <f t="shared" si="1745"/>
        <v>0</v>
      </c>
      <c r="CD304" s="13">
        <f t="shared" si="1746"/>
        <v>0</v>
      </c>
      <c r="CE304" s="13">
        <f t="shared" si="1747"/>
        <v>0</v>
      </c>
      <c r="CF304" s="13">
        <f t="shared" si="1748"/>
        <v>0</v>
      </c>
      <c r="CG304" s="13">
        <f t="shared" si="1749"/>
        <v>0</v>
      </c>
      <c r="CH304" s="13">
        <f t="shared" si="1750"/>
        <v>0</v>
      </c>
      <c r="CI304" s="13">
        <f t="shared" si="1751"/>
        <v>0</v>
      </c>
      <c r="CJ304" s="13">
        <f t="shared" si="1752"/>
        <v>0</v>
      </c>
      <c r="CK304" s="13">
        <f t="shared" si="1753"/>
        <v>0</v>
      </c>
      <c r="CL304" s="13">
        <f t="shared" si="1754"/>
        <v>0</v>
      </c>
      <c r="CM304" s="13">
        <f t="shared" si="1755"/>
        <v>0</v>
      </c>
      <c r="CN304" s="13">
        <f t="shared" si="1756"/>
        <v>0</v>
      </c>
      <c r="CO304" s="13">
        <f t="shared" si="1756"/>
        <v>0</v>
      </c>
      <c r="CQ304" s="47">
        <v>4</v>
      </c>
      <c r="CR304" s="13">
        <f t="shared" si="1757"/>
        <v>0</v>
      </c>
      <c r="CS304" s="13">
        <f t="shared" si="1757"/>
        <v>0</v>
      </c>
      <c r="CT304" s="13">
        <f t="shared" si="1757"/>
        <v>0</v>
      </c>
      <c r="CU304" s="13">
        <f t="shared" si="1757"/>
        <v>0</v>
      </c>
      <c r="CV304" s="13">
        <f t="shared" si="1757"/>
        <v>0</v>
      </c>
      <c r="CW304" s="13">
        <f t="shared" si="1757"/>
        <v>0</v>
      </c>
      <c r="CX304" s="13">
        <f t="shared" si="1757"/>
        <v>0</v>
      </c>
      <c r="CY304" s="13">
        <f t="shared" si="1757"/>
        <v>0</v>
      </c>
      <c r="CZ304" s="13">
        <f t="shared" si="1757"/>
        <v>0</v>
      </c>
      <c r="DA304" s="13">
        <f t="shared" si="1757"/>
        <v>0</v>
      </c>
      <c r="DB304" s="13">
        <f t="shared" si="1758"/>
        <v>0</v>
      </c>
      <c r="DC304" s="13">
        <f t="shared" si="1758"/>
        <v>0</v>
      </c>
      <c r="DD304" s="13">
        <f t="shared" si="1758"/>
        <v>0</v>
      </c>
      <c r="DE304" s="13">
        <f t="shared" si="1758"/>
        <v>0</v>
      </c>
      <c r="DF304" s="13">
        <f t="shared" si="1758"/>
        <v>0</v>
      </c>
      <c r="DG304" s="13">
        <f t="shared" si="1758"/>
        <v>0</v>
      </c>
      <c r="DH304" s="13">
        <f t="shared" si="1758"/>
        <v>0</v>
      </c>
      <c r="DI304" s="13">
        <f t="shared" si="1758"/>
        <v>0</v>
      </c>
      <c r="DJ304" s="13">
        <f t="shared" si="1758"/>
        <v>0</v>
      </c>
      <c r="DK304" s="13">
        <f t="shared" si="1758"/>
        <v>0</v>
      </c>
      <c r="DL304" s="13">
        <f t="shared" si="1758"/>
        <v>0</v>
      </c>
      <c r="DM304" s="13">
        <f t="shared" si="1758"/>
        <v>0</v>
      </c>
      <c r="DN304" s="13">
        <f t="shared" si="1759"/>
        <v>0</v>
      </c>
      <c r="DO304" s="13">
        <f t="shared" si="1759"/>
        <v>0</v>
      </c>
    </row>
    <row r="305" spans="3:119" ht="12.75" customHeight="1">
      <c r="C305" s="47">
        <v>2022</v>
      </c>
      <c r="M305" s="111">
        <f t="shared" si="1699"/>
        <v>0</v>
      </c>
      <c r="N305" s="52">
        <f t="shared" si="1700"/>
        <v>0</v>
      </c>
      <c r="O305" s="35"/>
      <c r="P305" s="35"/>
      <c r="Q305" s="111">
        <f t="shared" si="1701"/>
        <v>0</v>
      </c>
      <c r="R305" s="52">
        <f t="shared" si="1711"/>
        <v>0</v>
      </c>
      <c r="S305" s="35"/>
      <c r="T305" s="35"/>
      <c r="U305" s="35"/>
      <c r="V305" s="35"/>
      <c r="W305" s="35"/>
      <c r="X305" s="35"/>
      <c r="Y305" s="35"/>
      <c r="Z305" s="35"/>
      <c r="AA305" s="35"/>
      <c r="AB305" s="35"/>
      <c r="AC305" s="35"/>
      <c r="AD305" s="35"/>
      <c r="AE305" s="35"/>
      <c r="AF305" s="35"/>
      <c r="AG305" s="35"/>
      <c r="AH305" s="51">
        <f t="shared" si="1703"/>
        <v>0</v>
      </c>
      <c r="AI305" s="52">
        <f t="shared" si="1704"/>
        <v>0</v>
      </c>
      <c r="AJ305" s="35"/>
      <c r="AK305" s="35"/>
      <c r="AL305" s="51">
        <f t="shared" si="1705"/>
        <v>0</v>
      </c>
      <c r="AM305" s="52">
        <f t="shared" si="1712"/>
        <v>0</v>
      </c>
      <c r="AN305" s="168">
        <f t="shared" si="1713"/>
        <v>0</v>
      </c>
      <c r="AO305" s="35"/>
      <c r="AP305" s="51">
        <f t="shared" si="1707"/>
        <v>0</v>
      </c>
      <c r="AQ305" s="52">
        <f t="shared" si="1708"/>
        <v>0</v>
      </c>
      <c r="AR305" s="35"/>
      <c r="AS305" s="35"/>
      <c r="AT305" s="51">
        <f t="shared" si="1709"/>
        <v>0</v>
      </c>
      <c r="AU305" s="52">
        <f t="shared" si="1714"/>
        <v>0</v>
      </c>
      <c r="BQ305" s="47">
        <v>5</v>
      </c>
      <c r="BR305" s="13">
        <f t="shared" si="1734"/>
        <v>0</v>
      </c>
      <c r="BS305" s="13">
        <f t="shared" si="1735"/>
        <v>0</v>
      </c>
      <c r="BT305" s="13">
        <f t="shared" si="1736"/>
        <v>0</v>
      </c>
      <c r="BU305" s="13">
        <f t="shared" si="1737"/>
        <v>0</v>
      </c>
      <c r="BV305" s="13">
        <f t="shared" si="1738"/>
        <v>0</v>
      </c>
      <c r="BW305" s="13">
        <f t="shared" si="1739"/>
        <v>0</v>
      </c>
      <c r="BX305" s="13">
        <f t="shared" si="1740"/>
        <v>0</v>
      </c>
      <c r="BY305" s="13">
        <f t="shared" si="1741"/>
        <v>0</v>
      </c>
      <c r="BZ305" s="13">
        <f t="shared" si="1742"/>
        <v>0</v>
      </c>
      <c r="CA305" s="13">
        <f t="shared" si="1743"/>
        <v>0</v>
      </c>
      <c r="CB305" s="13">
        <f t="shared" si="1744"/>
        <v>0</v>
      </c>
      <c r="CC305" s="13">
        <f t="shared" si="1745"/>
        <v>0</v>
      </c>
      <c r="CD305" s="13">
        <f t="shared" si="1746"/>
        <v>0</v>
      </c>
      <c r="CE305" s="13">
        <f t="shared" si="1747"/>
        <v>0</v>
      </c>
      <c r="CF305" s="13">
        <f t="shared" si="1748"/>
        <v>0</v>
      </c>
      <c r="CG305" s="13">
        <f t="shared" si="1749"/>
        <v>0</v>
      </c>
      <c r="CH305" s="13">
        <f t="shared" si="1750"/>
        <v>0</v>
      </c>
      <c r="CI305" s="13">
        <f t="shared" si="1751"/>
        <v>0</v>
      </c>
      <c r="CJ305" s="13">
        <f t="shared" si="1752"/>
        <v>0</v>
      </c>
      <c r="CK305" s="13">
        <f t="shared" si="1753"/>
        <v>0</v>
      </c>
      <c r="CL305" s="13">
        <f t="shared" si="1754"/>
        <v>0</v>
      </c>
      <c r="CM305" s="13">
        <f t="shared" si="1755"/>
        <v>0</v>
      </c>
      <c r="CN305" s="13">
        <f t="shared" si="1756"/>
        <v>0</v>
      </c>
      <c r="CO305" s="13">
        <f t="shared" si="1756"/>
        <v>0</v>
      </c>
      <c r="CQ305" s="47">
        <v>5</v>
      </c>
      <c r="CR305" s="13">
        <f t="shared" si="1757"/>
        <v>0</v>
      </c>
      <c r="CS305" s="13">
        <f t="shared" si="1757"/>
        <v>0</v>
      </c>
      <c r="CT305" s="13">
        <f t="shared" si="1757"/>
        <v>0</v>
      </c>
      <c r="CU305" s="13">
        <f t="shared" si="1757"/>
        <v>0</v>
      </c>
      <c r="CV305" s="13">
        <f t="shared" si="1757"/>
        <v>0</v>
      </c>
      <c r="CW305" s="13">
        <f t="shared" si="1757"/>
        <v>0</v>
      </c>
      <c r="CX305" s="13">
        <f t="shared" si="1757"/>
        <v>0</v>
      </c>
      <c r="CY305" s="13">
        <f t="shared" si="1757"/>
        <v>0</v>
      </c>
      <c r="CZ305" s="13">
        <f t="shared" si="1757"/>
        <v>0</v>
      </c>
      <c r="DA305" s="13">
        <f t="shared" si="1757"/>
        <v>0</v>
      </c>
      <c r="DB305" s="13">
        <f t="shared" si="1758"/>
        <v>0</v>
      </c>
      <c r="DC305" s="13">
        <f t="shared" si="1758"/>
        <v>0</v>
      </c>
      <c r="DD305" s="13">
        <f t="shared" si="1758"/>
        <v>0</v>
      </c>
      <c r="DE305" s="13">
        <f t="shared" si="1758"/>
        <v>0</v>
      </c>
      <c r="DF305" s="13">
        <f t="shared" si="1758"/>
        <v>0</v>
      </c>
      <c r="DG305" s="13">
        <f t="shared" si="1758"/>
        <v>0</v>
      </c>
      <c r="DH305" s="13">
        <f t="shared" si="1758"/>
        <v>0</v>
      </c>
      <c r="DI305" s="13">
        <f t="shared" si="1758"/>
        <v>0</v>
      </c>
      <c r="DJ305" s="13">
        <f t="shared" si="1758"/>
        <v>0</v>
      </c>
      <c r="DK305" s="13">
        <f t="shared" si="1758"/>
        <v>0</v>
      </c>
      <c r="DL305" s="13">
        <f t="shared" si="1758"/>
        <v>0</v>
      </c>
      <c r="DM305" s="13">
        <f t="shared" si="1758"/>
        <v>0</v>
      </c>
      <c r="DN305" s="13">
        <f t="shared" si="1759"/>
        <v>0</v>
      </c>
      <c r="DO305" s="13">
        <f t="shared" si="1759"/>
        <v>0</v>
      </c>
    </row>
    <row r="306" spans="3:119" ht="12.75" customHeight="1">
      <c r="C306" s="47">
        <v>2023</v>
      </c>
      <c r="M306" s="111">
        <f t="shared" si="1699"/>
        <v>0</v>
      </c>
      <c r="N306" s="52">
        <f t="shared" si="1700"/>
        <v>0</v>
      </c>
      <c r="O306" s="35"/>
      <c r="P306" s="35"/>
      <c r="Q306" s="111">
        <f t="shared" si="1701"/>
        <v>0</v>
      </c>
      <c r="R306" s="52">
        <f t="shared" si="1711"/>
        <v>0</v>
      </c>
      <c r="S306" s="35"/>
      <c r="T306" s="35"/>
      <c r="U306" s="35"/>
      <c r="V306" s="35"/>
      <c r="W306" s="35"/>
      <c r="X306" s="35"/>
      <c r="Y306" s="35"/>
      <c r="Z306" s="35"/>
      <c r="AA306" s="35"/>
      <c r="AB306" s="35"/>
      <c r="AG306" s="35"/>
      <c r="AH306" s="51">
        <f t="shared" si="1703"/>
        <v>0</v>
      </c>
      <c r="AI306" s="52">
        <f t="shared" si="1704"/>
        <v>0</v>
      </c>
      <c r="AJ306" s="35"/>
      <c r="AK306" s="35"/>
      <c r="AL306" s="51">
        <f t="shared" si="1705"/>
        <v>0</v>
      </c>
      <c r="AM306" s="52">
        <f t="shared" si="1712"/>
        <v>0</v>
      </c>
      <c r="AN306" s="168">
        <f t="shared" si="1713"/>
        <v>0</v>
      </c>
      <c r="AO306" s="35"/>
      <c r="AP306" s="51">
        <f t="shared" si="1707"/>
        <v>0</v>
      </c>
      <c r="AQ306" s="52">
        <f t="shared" si="1708"/>
        <v>0</v>
      </c>
      <c r="AR306" s="35"/>
      <c r="AS306" s="35"/>
      <c r="AT306" s="51">
        <f t="shared" si="1709"/>
        <v>0</v>
      </c>
      <c r="AU306" s="52">
        <f t="shared" si="1714"/>
        <v>0</v>
      </c>
      <c r="BQ306" s="47">
        <v>6</v>
      </c>
      <c r="BR306" s="13">
        <f t="shared" si="1734"/>
        <v>0</v>
      </c>
      <c r="BS306" s="13">
        <f t="shared" si="1735"/>
        <v>0</v>
      </c>
      <c r="BT306" s="13">
        <f t="shared" si="1736"/>
        <v>0</v>
      </c>
      <c r="BU306" s="13">
        <f t="shared" si="1737"/>
        <v>0</v>
      </c>
      <c r="BV306" s="13">
        <f t="shared" si="1738"/>
        <v>0</v>
      </c>
      <c r="BW306" s="13">
        <f t="shared" si="1739"/>
        <v>0</v>
      </c>
      <c r="BX306" s="13">
        <f t="shared" si="1740"/>
        <v>0</v>
      </c>
      <c r="BY306" s="13">
        <f t="shared" si="1741"/>
        <v>0</v>
      </c>
      <c r="BZ306" s="13">
        <f t="shared" si="1742"/>
        <v>0</v>
      </c>
      <c r="CA306" s="13">
        <f t="shared" si="1743"/>
        <v>0</v>
      </c>
      <c r="CB306" s="13">
        <f t="shared" si="1744"/>
        <v>0</v>
      </c>
      <c r="CC306" s="13">
        <f t="shared" si="1745"/>
        <v>0</v>
      </c>
      <c r="CD306" s="13">
        <f t="shared" si="1746"/>
        <v>0</v>
      </c>
      <c r="CE306" s="13">
        <f t="shared" si="1747"/>
        <v>0</v>
      </c>
      <c r="CF306" s="13">
        <f t="shared" si="1748"/>
        <v>0</v>
      </c>
      <c r="CG306" s="13">
        <f t="shared" si="1749"/>
        <v>0</v>
      </c>
      <c r="CH306" s="13">
        <f t="shared" si="1750"/>
        <v>0</v>
      </c>
      <c r="CI306" s="13">
        <f t="shared" si="1751"/>
        <v>0</v>
      </c>
      <c r="CJ306" s="13">
        <f t="shared" si="1752"/>
        <v>0</v>
      </c>
      <c r="CK306" s="13">
        <f t="shared" si="1753"/>
        <v>0</v>
      </c>
      <c r="CL306" s="13">
        <f t="shared" si="1754"/>
        <v>0</v>
      </c>
      <c r="CM306" s="13">
        <f t="shared" si="1755"/>
        <v>0</v>
      </c>
      <c r="CN306" s="13">
        <f t="shared" si="1756"/>
        <v>0</v>
      </c>
      <c r="CO306" s="13">
        <f t="shared" si="1756"/>
        <v>0</v>
      </c>
      <c r="CQ306" s="47">
        <v>6</v>
      </c>
      <c r="CR306" s="13">
        <f t="shared" si="1757"/>
        <v>0</v>
      </c>
      <c r="CS306" s="13">
        <f t="shared" si="1757"/>
        <v>0</v>
      </c>
      <c r="CT306" s="13">
        <f t="shared" si="1757"/>
        <v>0</v>
      </c>
      <c r="CU306" s="13">
        <f t="shared" si="1757"/>
        <v>0</v>
      </c>
      <c r="CV306" s="13">
        <f t="shared" si="1757"/>
        <v>0</v>
      </c>
      <c r="CW306" s="13">
        <f t="shared" si="1757"/>
        <v>0</v>
      </c>
      <c r="CX306" s="13">
        <f t="shared" si="1757"/>
        <v>0</v>
      </c>
      <c r="CY306" s="13">
        <f t="shared" si="1757"/>
        <v>0</v>
      </c>
      <c r="CZ306" s="13">
        <f t="shared" si="1757"/>
        <v>0</v>
      </c>
      <c r="DA306" s="13">
        <f t="shared" si="1757"/>
        <v>0</v>
      </c>
      <c r="DB306" s="13">
        <f t="shared" si="1758"/>
        <v>0</v>
      </c>
      <c r="DC306" s="13">
        <f t="shared" si="1758"/>
        <v>0</v>
      </c>
      <c r="DD306" s="13">
        <f t="shared" si="1758"/>
        <v>0</v>
      </c>
      <c r="DE306" s="13">
        <f t="shared" si="1758"/>
        <v>0</v>
      </c>
      <c r="DF306" s="13">
        <f t="shared" si="1758"/>
        <v>0</v>
      </c>
      <c r="DG306" s="13">
        <f t="shared" si="1758"/>
        <v>0</v>
      </c>
      <c r="DH306" s="13">
        <f t="shared" si="1758"/>
        <v>0</v>
      </c>
      <c r="DI306" s="13">
        <f t="shared" si="1758"/>
        <v>0</v>
      </c>
      <c r="DJ306" s="13">
        <f t="shared" si="1758"/>
        <v>0</v>
      </c>
      <c r="DK306" s="13">
        <f t="shared" si="1758"/>
        <v>0</v>
      </c>
      <c r="DL306" s="13">
        <f t="shared" si="1758"/>
        <v>0</v>
      </c>
      <c r="DM306" s="13">
        <f t="shared" si="1758"/>
        <v>0</v>
      </c>
      <c r="DN306" s="13">
        <f t="shared" si="1759"/>
        <v>0</v>
      </c>
      <c r="DO306" s="13">
        <f t="shared" si="1759"/>
        <v>0</v>
      </c>
    </row>
    <row r="307" spans="3:119" ht="12.75" customHeight="1">
      <c r="C307" s="47">
        <v>2024</v>
      </c>
      <c r="M307" s="112">
        <f>AVERAGEIFS(M$6:M$269,$C$6:$C$269,"&gt;="&amp;DATE($C307,1,1),$C$6:$C$269,"&lt;="&amp;DATE($C307,12,1))</f>
        <v>0</v>
      </c>
      <c r="N307" s="54">
        <f t="shared" si="1700"/>
        <v>0</v>
      </c>
      <c r="Q307" s="112">
        <f>AVERAGEIFS(Q$6:Q$269,$C$6:$C$269,"&gt;="&amp;DATE($C307,1,1),$C$6:$C$269,"&lt;="&amp;DATE($C307,12,1))</f>
        <v>0</v>
      </c>
      <c r="R307" s="54">
        <f t="shared" si="1711"/>
        <v>0</v>
      </c>
      <c r="AH307" s="53">
        <f>SUMIFS(AH$6:AH$269,$C$6:$C$269,"&gt;="&amp;DATE($C307,1,1),$C$6:$C$269,"&lt;="&amp;DATE($C307,12,1))</f>
        <v>0</v>
      </c>
      <c r="AI307" s="54">
        <f t="shared" si="1704"/>
        <v>0</v>
      </c>
      <c r="AJ307" s="35"/>
      <c r="AK307" s="35"/>
      <c r="AL307" s="53">
        <f>SUMIFS(AL$6:AL$269,$C$6:$C$269,"&gt;="&amp;DATE($C307,1,1),$C$6:$C$269,"&lt;="&amp;DATE($C307,12,1))</f>
        <v>0</v>
      </c>
      <c r="AM307" s="54">
        <f t="shared" si="1712"/>
        <v>0</v>
      </c>
      <c r="AN307" s="168">
        <f t="shared" si="1713"/>
        <v>0</v>
      </c>
      <c r="AO307" s="35"/>
      <c r="AP307" s="53">
        <f>SUMIFS(AP$6:AP$269,$C$6:$C$269,"&gt;="&amp;DATE($C307,1,1),$C$6:$C$269,"&lt;="&amp;DATE($C307,12,1))</f>
        <v>0</v>
      </c>
      <c r="AQ307" s="54">
        <f t="shared" si="1708"/>
        <v>0</v>
      </c>
      <c r="AR307" s="35"/>
      <c r="AT307" s="53">
        <f>SUMIFS(AT$6:AT$269,$C$6:$C$269,"&gt;="&amp;DATE($C307,1,1),$C$6:$C$269,"&lt;="&amp;DATE($C307,12,1))</f>
        <v>0</v>
      </c>
      <c r="AU307" s="54">
        <f t="shared" si="1714"/>
        <v>0</v>
      </c>
      <c r="BQ307" s="47">
        <v>7</v>
      </c>
      <c r="BR307" s="13">
        <f t="shared" si="1734"/>
        <v>0</v>
      </c>
      <c r="BS307" s="13">
        <f t="shared" si="1735"/>
        <v>0</v>
      </c>
      <c r="BT307" s="13">
        <f t="shared" si="1736"/>
        <v>0</v>
      </c>
      <c r="BU307" s="13">
        <f t="shared" si="1737"/>
        <v>0</v>
      </c>
      <c r="BV307" s="13">
        <f t="shared" si="1738"/>
        <v>0</v>
      </c>
      <c r="BW307" s="13">
        <f t="shared" si="1739"/>
        <v>0</v>
      </c>
      <c r="BX307" s="13">
        <f t="shared" si="1740"/>
        <v>0</v>
      </c>
      <c r="BY307" s="13">
        <f t="shared" si="1741"/>
        <v>0</v>
      </c>
      <c r="BZ307" s="13">
        <f t="shared" si="1742"/>
        <v>0</v>
      </c>
      <c r="CA307" s="13">
        <f t="shared" si="1743"/>
        <v>0</v>
      </c>
      <c r="CB307" s="13">
        <f t="shared" si="1744"/>
        <v>0</v>
      </c>
      <c r="CC307" s="13">
        <f t="shared" si="1745"/>
        <v>0</v>
      </c>
      <c r="CD307" s="13">
        <f t="shared" si="1746"/>
        <v>0</v>
      </c>
      <c r="CE307" s="13">
        <f t="shared" si="1747"/>
        <v>0</v>
      </c>
      <c r="CF307" s="13">
        <f t="shared" si="1748"/>
        <v>0</v>
      </c>
      <c r="CG307" s="13">
        <f t="shared" si="1749"/>
        <v>0</v>
      </c>
      <c r="CH307" s="13">
        <f t="shared" si="1750"/>
        <v>0</v>
      </c>
      <c r="CI307" s="13">
        <f t="shared" si="1751"/>
        <v>0</v>
      </c>
      <c r="CJ307" s="13">
        <f t="shared" si="1752"/>
        <v>0</v>
      </c>
      <c r="CK307" s="13">
        <f t="shared" si="1753"/>
        <v>0</v>
      </c>
      <c r="CL307" s="13">
        <f t="shared" si="1754"/>
        <v>0</v>
      </c>
      <c r="CM307" s="13">
        <f t="shared" si="1755"/>
        <v>0</v>
      </c>
      <c r="CN307" s="13">
        <f t="shared" si="1756"/>
        <v>0</v>
      </c>
      <c r="CO307" s="13">
        <f t="shared" si="1756"/>
        <v>0</v>
      </c>
      <c r="CQ307" s="47">
        <v>7</v>
      </c>
      <c r="CR307" s="13">
        <f t="shared" si="1757"/>
        <v>0</v>
      </c>
      <c r="CS307" s="13">
        <f t="shared" si="1757"/>
        <v>0</v>
      </c>
      <c r="CT307" s="13">
        <f t="shared" si="1757"/>
        <v>0</v>
      </c>
      <c r="CU307" s="13">
        <f t="shared" si="1757"/>
        <v>0</v>
      </c>
      <c r="CV307" s="13">
        <f t="shared" si="1757"/>
        <v>0</v>
      </c>
      <c r="CW307" s="13">
        <f t="shared" si="1757"/>
        <v>0</v>
      </c>
      <c r="CX307" s="13">
        <f t="shared" si="1757"/>
        <v>0</v>
      </c>
      <c r="CY307" s="13">
        <f t="shared" si="1757"/>
        <v>0</v>
      </c>
      <c r="CZ307" s="13">
        <f t="shared" si="1757"/>
        <v>0</v>
      </c>
      <c r="DA307" s="13">
        <f t="shared" si="1757"/>
        <v>0</v>
      </c>
      <c r="DB307" s="13">
        <f t="shared" si="1758"/>
        <v>0</v>
      </c>
      <c r="DC307" s="13">
        <f t="shared" si="1758"/>
        <v>0</v>
      </c>
      <c r="DD307" s="13">
        <f t="shared" si="1758"/>
        <v>0</v>
      </c>
      <c r="DE307" s="13">
        <f t="shared" si="1758"/>
        <v>0</v>
      </c>
      <c r="DF307" s="13">
        <f t="shared" si="1758"/>
        <v>0</v>
      </c>
      <c r="DG307" s="13">
        <f t="shared" si="1758"/>
        <v>0</v>
      </c>
      <c r="DH307" s="13">
        <f t="shared" si="1758"/>
        <v>0</v>
      </c>
      <c r="DI307" s="13">
        <f t="shared" si="1758"/>
        <v>0</v>
      </c>
      <c r="DJ307" s="13">
        <f t="shared" si="1758"/>
        <v>0</v>
      </c>
      <c r="DK307" s="13">
        <f t="shared" si="1758"/>
        <v>0</v>
      </c>
      <c r="DL307" s="13">
        <f t="shared" si="1758"/>
        <v>0</v>
      </c>
      <c r="DM307" s="13">
        <f t="shared" si="1758"/>
        <v>0</v>
      </c>
      <c r="DN307" s="13">
        <f t="shared" si="1759"/>
        <v>0</v>
      </c>
      <c r="DO307" s="13">
        <f t="shared" si="1759"/>
        <v>0</v>
      </c>
    </row>
    <row r="308" spans="3:119" ht="12.75" customHeight="1">
      <c r="C308" s="47">
        <v>2025</v>
      </c>
      <c r="M308" s="111">
        <f>AVERAGEIFS(M$6:M$293,$C$6:$C$293,"&gt;="&amp;DATE($C308,1,1),$C$6:$C$293,"&lt;="&amp;DATE($C308,12,1))</f>
        <v>0</v>
      </c>
      <c r="N308" s="52">
        <f t="shared" si="1700"/>
        <v>0</v>
      </c>
      <c r="Q308" s="111">
        <f>AVERAGEIFS(Q$6:Q$293,$C$6:$C$293,"&gt;="&amp;DATE($C308,1,1),$C$6:$C$293,"&lt;="&amp;DATE($C308,12,1))</f>
        <v>0</v>
      </c>
      <c r="R308" s="52">
        <f t="shared" si="1711"/>
        <v>0</v>
      </c>
      <c r="AH308" s="51">
        <f>SUMIFS(AH$6:AH$293,$C$6:$C$293,"&gt;="&amp;DATE($C308,1,1),$C$6:$C$293,"&lt;="&amp;DATE($C308,12,1))</f>
        <v>0</v>
      </c>
      <c r="AI308" s="52">
        <f t="shared" si="1704"/>
        <v>0</v>
      </c>
      <c r="AJ308" s="35"/>
      <c r="AL308" s="51">
        <f>SUMIFS(AL$6:AL$293,$C$6:$C$293,"&gt;="&amp;DATE($C308,1,1),$C$6:$C$293,"&lt;="&amp;DATE($C308,12,1))</f>
        <v>0</v>
      </c>
      <c r="AM308" s="52">
        <f t="shared" si="1712"/>
        <v>0</v>
      </c>
      <c r="AN308" s="168">
        <f t="shared" si="1713"/>
        <v>0</v>
      </c>
      <c r="AP308" s="51">
        <f>SUMIFS(AP$6:AP$293,$C$6:$C$293,"&gt;="&amp;DATE($C308,1,1),$C$6:$C$293,"&lt;="&amp;DATE($C308,12,1))</f>
        <v>0</v>
      </c>
      <c r="AQ308" s="52">
        <f t="shared" si="1708"/>
        <v>0</v>
      </c>
      <c r="AT308" s="51">
        <f>SUMIFS(AT$6:AT$293,$C$6:$C$293,"&gt;="&amp;DATE($C308,1,1),$C$6:$C$293,"&lt;="&amp;DATE($C308,12,1))</f>
        <v>0</v>
      </c>
      <c r="AU308" s="52">
        <f t="shared" si="1714"/>
        <v>0</v>
      </c>
      <c r="BQ308" s="47">
        <v>8</v>
      </c>
      <c r="BR308" s="13">
        <f t="shared" si="1734"/>
        <v>0</v>
      </c>
      <c r="BS308" s="13">
        <f t="shared" si="1735"/>
        <v>0</v>
      </c>
      <c r="BT308" s="13">
        <f t="shared" si="1736"/>
        <v>0</v>
      </c>
      <c r="BU308" s="13">
        <f t="shared" si="1737"/>
        <v>0</v>
      </c>
      <c r="BV308" s="13">
        <f t="shared" si="1738"/>
        <v>0</v>
      </c>
      <c r="BW308" s="13">
        <f t="shared" si="1739"/>
        <v>0</v>
      </c>
      <c r="BX308" s="13">
        <f t="shared" si="1740"/>
        <v>0</v>
      </c>
      <c r="BY308" s="13">
        <f t="shared" si="1741"/>
        <v>0</v>
      </c>
      <c r="BZ308" s="13">
        <f t="shared" si="1742"/>
        <v>0</v>
      </c>
      <c r="CA308" s="13">
        <f t="shared" si="1743"/>
        <v>0</v>
      </c>
      <c r="CB308" s="13">
        <f t="shared" si="1744"/>
        <v>0</v>
      </c>
      <c r="CC308" s="13">
        <f t="shared" si="1745"/>
        <v>0</v>
      </c>
      <c r="CD308" s="13">
        <f t="shared" si="1746"/>
        <v>0</v>
      </c>
      <c r="CE308" s="13">
        <f t="shared" si="1747"/>
        <v>0</v>
      </c>
      <c r="CF308" s="13">
        <f t="shared" si="1748"/>
        <v>0</v>
      </c>
      <c r="CG308" s="13">
        <f t="shared" si="1749"/>
        <v>0</v>
      </c>
      <c r="CH308" s="13">
        <f t="shared" si="1750"/>
        <v>0</v>
      </c>
      <c r="CI308" s="13">
        <f t="shared" si="1751"/>
        <v>0</v>
      </c>
      <c r="CJ308" s="13">
        <f t="shared" si="1752"/>
        <v>0</v>
      </c>
      <c r="CK308" s="13">
        <f t="shared" si="1753"/>
        <v>0</v>
      </c>
      <c r="CL308" s="13">
        <f t="shared" si="1754"/>
        <v>0</v>
      </c>
      <c r="CM308" s="13">
        <f t="shared" si="1755"/>
        <v>0</v>
      </c>
      <c r="CN308" s="13">
        <f t="shared" si="1756"/>
        <v>0</v>
      </c>
      <c r="CO308" s="13">
        <f t="shared" si="1756"/>
        <v>0</v>
      </c>
      <c r="CQ308" s="47">
        <v>8</v>
      </c>
      <c r="CR308" s="13">
        <f t="shared" si="1757"/>
        <v>0</v>
      </c>
      <c r="CS308" s="13">
        <f t="shared" si="1757"/>
        <v>0</v>
      </c>
      <c r="CT308" s="13">
        <f t="shared" si="1757"/>
        <v>0</v>
      </c>
      <c r="CU308" s="13">
        <f t="shared" si="1757"/>
        <v>0</v>
      </c>
      <c r="CV308" s="13">
        <f t="shared" si="1757"/>
        <v>0</v>
      </c>
      <c r="CW308" s="13">
        <f t="shared" si="1757"/>
        <v>0</v>
      </c>
      <c r="CX308" s="13">
        <f t="shared" si="1757"/>
        <v>0</v>
      </c>
      <c r="CY308" s="13">
        <f t="shared" si="1757"/>
        <v>0</v>
      </c>
      <c r="CZ308" s="13">
        <f t="shared" si="1757"/>
        <v>0</v>
      </c>
      <c r="DA308" s="13">
        <f t="shared" si="1757"/>
        <v>0</v>
      </c>
      <c r="DB308" s="13">
        <f t="shared" si="1758"/>
        <v>0</v>
      </c>
      <c r="DC308" s="13">
        <f t="shared" si="1758"/>
        <v>0</v>
      </c>
      <c r="DD308" s="13">
        <f t="shared" si="1758"/>
        <v>0</v>
      </c>
      <c r="DE308" s="13">
        <f t="shared" si="1758"/>
        <v>0</v>
      </c>
      <c r="DF308" s="13">
        <f t="shared" si="1758"/>
        <v>0</v>
      </c>
      <c r="DG308" s="13">
        <f t="shared" si="1758"/>
        <v>0</v>
      </c>
      <c r="DH308" s="13">
        <f t="shared" si="1758"/>
        <v>0</v>
      </c>
      <c r="DI308" s="13">
        <f t="shared" si="1758"/>
        <v>0</v>
      </c>
      <c r="DJ308" s="13">
        <f t="shared" si="1758"/>
        <v>0</v>
      </c>
      <c r="DK308" s="13">
        <f t="shared" si="1758"/>
        <v>0</v>
      </c>
      <c r="DL308" s="13">
        <f t="shared" si="1758"/>
        <v>0</v>
      </c>
      <c r="DM308" s="13">
        <f t="shared" si="1758"/>
        <v>0</v>
      </c>
      <c r="DN308" s="13">
        <f t="shared" si="1759"/>
        <v>0</v>
      </c>
      <c r="DO308" s="13">
        <f t="shared" si="1759"/>
        <v>0</v>
      </c>
    </row>
    <row r="309" spans="3:119" ht="12.75" customHeight="1">
      <c r="C309" s="47">
        <v>2026</v>
      </c>
      <c r="M309" s="111">
        <f t="shared" ref="M309:M319" si="1760">AVERAGEIFS(M$6:M$293,$C$6:$C$293,"&gt;="&amp;DATE($C309,1,1),$C$6:$C$293,"&lt;="&amp;DATE($C309,12,1))</f>
        <v>0</v>
      </c>
      <c r="N309" s="52">
        <f t="shared" si="1700"/>
        <v>0</v>
      </c>
      <c r="O309" s="8"/>
      <c r="P309" s="8"/>
      <c r="Q309" s="111">
        <f t="shared" ref="Q309:Q319" si="1761">AVERAGEIFS(Q$6:Q$293,$C$6:$C$293,"&gt;="&amp;DATE($C309,1,1),$C$6:$C$293,"&lt;="&amp;DATE($C309,12,1))</f>
        <v>0</v>
      </c>
      <c r="R309" s="52">
        <f>IFERROR(Q309/Q308-1,)</f>
        <v>0</v>
      </c>
      <c r="AH309" s="51">
        <f t="shared" ref="AH309:AH318" si="1762">SUMIFS(AH$6:AH$293,$C$6:$C$293,"&gt;="&amp;DATE($C309,1,1),$C$6:$C$293,"&lt;="&amp;DATE($C309,12,1))</f>
        <v>0</v>
      </c>
      <c r="AI309" s="52">
        <f t="shared" si="1704"/>
        <v>0</v>
      </c>
      <c r="AJ309" s="35"/>
      <c r="AL309" s="51">
        <f t="shared" ref="AL309:AL318" si="1763">SUMIFS(AL$6:AL$293,$C$6:$C$293,"&gt;="&amp;DATE($C309,1,1),$C$6:$C$293,"&lt;="&amp;DATE($C309,12,1))</f>
        <v>0</v>
      </c>
      <c r="AM309" s="52">
        <f t="shared" si="1712"/>
        <v>0</v>
      </c>
      <c r="AN309" s="168">
        <f t="shared" si="1713"/>
        <v>0</v>
      </c>
      <c r="AP309" s="51">
        <f t="shared" ref="AP309:AP318" si="1764">SUMIFS(AP$6:AP$293,$C$6:$C$293,"&gt;="&amp;DATE($C309,1,1),$C$6:$C$293,"&lt;="&amp;DATE($C309,12,1))</f>
        <v>0</v>
      </c>
      <c r="AQ309" s="52">
        <f t="shared" si="1708"/>
        <v>0</v>
      </c>
      <c r="AT309" s="51">
        <f t="shared" ref="AT309:AT318" si="1765">SUMIFS(AT$6:AT$293,$C$6:$C$293,"&gt;="&amp;DATE($C309,1,1),$C$6:$C$293,"&lt;="&amp;DATE($C309,12,1))</f>
        <v>0</v>
      </c>
      <c r="AU309" s="52">
        <f t="shared" si="1714"/>
        <v>0</v>
      </c>
      <c r="BQ309" s="47">
        <v>9</v>
      </c>
      <c r="BR309" s="13">
        <f t="shared" si="1734"/>
        <v>0</v>
      </c>
      <c r="BS309" s="13">
        <f t="shared" si="1735"/>
        <v>0</v>
      </c>
      <c r="BT309" s="13">
        <f t="shared" si="1736"/>
        <v>0</v>
      </c>
      <c r="BU309" s="13">
        <f t="shared" si="1737"/>
        <v>0</v>
      </c>
      <c r="BV309" s="13">
        <f t="shared" si="1738"/>
        <v>0</v>
      </c>
      <c r="BW309" s="13">
        <f t="shared" si="1739"/>
        <v>0</v>
      </c>
      <c r="BX309" s="13">
        <f t="shared" si="1740"/>
        <v>0</v>
      </c>
      <c r="BY309" s="13">
        <f t="shared" si="1741"/>
        <v>0</v>
      </c>
      <c r="BZ309" s="13">
        <f t="shared" si="1742"/>
        <v>0</v>
      </c>
      <c r="CA309" s="13">
        <f t="shared" si="1743"/>
        <v>0</v>
      </c>
      <c r="CB309" s="13">
        <f t="shared" si="1744"/>
        <v>0</v>
      </c>
      <c r="CC309" s="13">
        <f t="shared" si="1745"/>
        <v>0</v>
      </c>
      <c r="CD309" s="13">
        <f t="shared" si="1746"/>
        <v>0</v>
      </c>
      <c r="CE309" s="13">
        <f t="shared" si="1747"/>
        <v>0</v>
      </c>
      <c r="CF309" s="13">
        <f t="shared" si="1748"/>
        <v>0</v>
      </c>
      <c r="CG309" s="13">
        <f t="shared" si="1749"/>
        <v>0</v>
      </c>
      <c r="CH309" s="13">
        <f t="shared" si="1750"/>
        <v>0</v>
      </c>
      <c r="CI309" s="13">
        <f t="shared" si="1751"/>
        <v>0</v>
      </c>
      <c r="CJ309" s="13">
        <f t="shared" si="1752"/>
        <v>0</v>
      </c>
      <c r="CK309" s="13">
        <f t="shared" si="1753"/>
        <v>0</v>
      </c>
      <c r="CL309" s="13">
        <f t="shared" si="1754"/>
        <v>0</v>
      </c>
      <c r="CM309" s="13">
        <f t="shared" si="1755"/>
        <v>0</v>
      </c>
      <c r="CN309" s="13">
        <f t="shared" si="1756"/>
        <v>0</v>
      </c>
      <c r="CO309" s="13">
        <f t="shared" si="1756"/>
        <v>0</v>
      </c>
      <c r="CQ309" s="47">
        <v>9</v>
      </c>
      <c r="CR309" s="13">
        <f t="shared" si="1757"/>
        <v>0</v>
      </c>
      <c r="CS309" s="13">
        <f t="shared" si="1757"/>
        <v>0</v>
      </c>
      <c r="CT309" s="13">
        <f t="shared" si="1757"/>
        <v>0</v>
      </c>
      <c r="CU309" s="13">
        <f t="shared" si="1757"/>
        <v>0</v>
      </c>
      <c r="CV309" s="13">
        <f t="shared" si="1757"/>
        <v>0</v>
      </c>
      <c r="CW309" s="13">
        <f t="shared" si="1757"/>
        <v>0</v>
      </c>
      <c r="CX309" s="13">
        <f t="shared" si="1757"/>
        <v>0</v>
      </c>
      <c r="CY309" s="13">
        <f t="shared" si="1757"/>
        <v>0</v>
      </c>
      <c r="CZ309" s="13">
        <f t="shared" si="1757"/>
        <v>0</v>
      </c>
      <c r="DA309" s="13">
        <f t="shared" si="1757"/>
        <v>0</v>
      </c>
      <c r="DB309" s="13">
        <f t="shared" si="1758"/>
        <v>0</v>
      </c>
      <c r="DC309" s="13">
        <f t="shared" si="1758"/>
        <v>0</v>
      </c>
      <c r="DD309" s="13">
        <f t="shared" si="1758"/>
        <v>0</v>
      </c>
      <c r="DE309" s="13">
        <f t="shared" si="1758"/>
        <v>0</v>
      </c>
      <c r="DF309" s="13">
        <f t="shared" si="1758"/>
        <v>0</v>
      </c>
      <c r="DG309" s="13">
        <f t="shared" si="1758"/>
        <v>0</v>
      </c>
      <c r="DH309" s="13">
        <f t="shared" si="1758"/>
        <v>0</v>
      </c>
      <c r="DI309" s="13">
        <f t="shared" si="1758"/>
        <v>0</v>
      </c>
      <c r="DJ309" s="13">
        <f t="shared" si="1758"/>
        <v>0</v>
      </c>
      <c r="DK309" s="13">
        <f t="shared" si="1758"/>
        <v>0</v>
      </c>
      <c r="DL309" s="13">
        <f t="shared" si="1758"/>
        <v>0</v>
      </c>
      <c r="DM309" s="13">
        <f t="shared" si="1758"/>
        <v>0</v>
      </c>
      <c r="DN309" s="13">
        <f t="shared" si="1759"/>
        <v>0</v>
      </c>
      <c r="DO309" s="13">
        <f t="shared" si="1759"/>
        <v>0</v>
      </c>
    </row>
    <row r="310" spans="3:119" ht="12.75" customHeight="1">
      <c r="C310" s="47">
        <v>2027</v>
      </c>
      <c r="M310" s="111">
        <f t="shared" si="1760"/>
        <v>0</v>
      </c>
      <c r="N310" s="52">
        <f t="shared" ref="N310" si="1766">IFERROR(M310/M309-1,)</f>
        <v>0</v>
      </c>
      <c r="Q310" s="111">
        <f t="shared" si="1761"/>
        <v>0</v>
      </c>
      <c r="R310" s="52">
        <f t="shared" ref="R310" si="1767">IFERROR(Q310/Q309-1,)</f>
        <v>0</v>
      </c>
      <c r="AH310" s="51">
        <f t="shared" si="1762"/>
        <v>0</v>
      </c>
      <c r="AI310" s="52">
        <f t="shared" ref="AI310:AI316" si="1768">IFERROR(AH310/AH309-1,)</f>
        <v>0</v>
      </c>
      <c r="AJ310" s="35"/>
      <c r="AL310" s="51">
        <f t="shared" si="1763"/>
        <v>0</v>
      </c>
      <c r="AM310" s="52">
        <f t="shared" ref="AM310:AM316" si="1769">IFERROR(AL310/AL309-1,)</f>
        <v>0</v>
      </c>
      <c r="AN310" s="168">
        <f t="shared" ref="AN310:AN311" si="1770">IFERROR((AH310+AL310)/(AH309+AL309)-1,)</f>
        <v>0</v>
      </c>
      <c r="AP310" s="51">
        <f t="shared" si="1764"/>
        <v>0</v>
      </c>
      <c r="AQ310" s="52">
        <f t="shared" ref="AQ310" si="1771">IFERROR(AP310/AP309-1,)</f>
        <v>0</v>
      </c>
      <c r="AT310" s="51">
        <f t="shared" si="1765"/>
        <v>0</v>
      </c>
      <c r="AU310" s="52">
        <f t="shared" ref="AU310:AU316" si="1772">IFERROR(AT310/AT309-1,)</f>
        <v>0</v>
      </c>
      <c r="BQ310" s="47">
        <v>10</v>
      </c>
      <c r="BR310" s="13">
        <f t="shared" si="1734"/>
        <v>0</v>
      </c>
      <c r="BS310" s="13">
        <f t="shared" si="1735"/>
        <v>0</v>
      </c>
      <c r="BT310" s="13">
        <f t="shared" si="1736"/>
        <v>0</v>
      </c>
      <c r="BU310" s="13">
        <f t="shared" si="1737"/>
        <v>0</v>
      </c>
      <c r="BV310" s="13">
        <f t="shared" si="1738"/>
        <v>0</v>
      </c>
      <c r="BW310" s="13">
        <f t="shared" si="1739"/>
        <v>0</v>
      </c>
      <c r="BX310" s="13">
        <f t="shared" si="1740"/>
        <v>0</v>
      </c>
      <c r="BY310" s="13">
        <f t="shared" si="1741"/>
        <v>0</v>
      </c>
      <c r="BZ310" s="13">
        <f t="shared" si="1742"/>
        <v>0</v>
      </c>
      <c r="CA310" s="13">
        <f t="shared" si="1743"/>
        <v>0</v>
      </c>
      <c r="CB310" s="13">
        <f t="shared" si="1744"/>
        <v>0</v>
      </c>
      <c r="CC310" s="13">
        <f t="shared" si="1745"/>
        <v>0</v>
      </c>
      <c r="CD310" s="13">
        <f t="shared" si="1746"/>
        <v>0</v>
      </c>
      <c r="CE310" s="13">
        <f t="shared" si="1747"/>
        <v>0</v>
      </c>
      <c r="CF310" s="13">
        <f t="shared" si="1748"/>
        <v>0</v>
      </c>
      <c r="CG310" s="13">
        <f t="shared" si="1749"/>
        <v>0</v>
      </c>
      <c r="CH310" s="13">
        <f t="shared" si="1750"/>
        <v>0</v>
      </c>
      <c r="CI310" s="13">
        <f t="shared" si="1751"/>
        <v>0</v>
      </c>
      <c r="CJ310" s="13">
        <f t="shared" si="1752"/>
        <v>0</v>
      </c>
      <c r="CK310" s="13">
        <f t="shared" si="1753"/>
        <v>0</v>
      </c>
      <c r="CL310" s="13">
        <f t="shared" si="1754"/>
        <v>0</v>
      </c>
      <c r="CM310" s="13">
        <f t="shared" si="1755"/>
        <v>0</v>
      </c>
      <c r="CN310" s="13">
        <f t="shared" si="1756"/>
        <v>0</v>
      </c>
      <c r="CO310" s="13">
        <f t="shared" si="1756"/>
        <v>0</v>
      </c>
      <c r="CQ310" s="47">
        <v>10</v>
      </c>
      <c r="CR310" s="13">
        <f t="shared" si="1757"/>
        <v>0</v>
      </c>
      <c r="CS310" s="13">
        <f t="shared" si="1757"/>
        <v>0</v>
      </c>
      <c r="CT310" s="13">
        <f t="shared" si="1757"/>
        <v>0</v>
      </c>
      <c r="CU310" s="13">
        <f t="shared" si="1757"/>
        <v>0</v>
      </c>
      <c r="CV310" s="13">
        <f t="shared" si="1757"/>
        <v>0</v>
      </c>
      <c r="CW310" s="13">
        <f t="shared" si="1757"/>
        <v>0</v>
      </c>
      <c r="CX310" s="13">
        <f t="shared" si="1757"/>
        <v>0</v>
      </c>
      <c r="CY310" s="13">
        <f t="shared" si="1757"/>
        <v>0</v>
      </c>
      <c r="CZ310" s="13">
        <f t="shared" si="1757"/>
        <v>0</v>
      </c>
      <c r="DA310" s="13">
        <f t="shared" si="1757"/>
        <v>0</v>
      </c>
      <c r="DB310" s="13">
        <f t="shared" si="1758"/>
        <v>0</v>
      </c>
      <c r="DC310" s="13">
        <f t="shared" si="1758"/>
        <v>0</v>
      </c>
      <c r="DD310" s="13">
        <f t="shared" si="1758"/>
        <v>0</v>
      </c>
      <c r="DE310" s="13">
        <f t="shared" si="1758"/>
        <v>0</v>
      </c>
      <c r="DF310" s="13">
        <f t="shared" si="1758"/>
        <v>0</v>
      </c>
      <c r="DG310" s="13">
        <f t="shared" si="1758"/>
        <v>0</v>
      </c>
      <c r="DH310" s="13">
        <f t="shared" si="1758"/>
        <v>0</v>
      </c>
      <c r="DI310" s="13">
        <f t="shared" si="1758"/>
        <v>0</v>
      </c>
      <c r="DJ310" s="13">
        <f t="shared" si="1758"/>
        <v>0</v>
      </c>
      <c r="DK310" s="13">
        <f t="shared" si="1758"/>
        <v>0</v>
      </c>
      <c r="DL310" s="13">
        <f t="shared" si="1758"/>
        <v>0</v>
      </c>
      <c r="DM310" s="13">
        <f t="shared" si="1758"/>
        <v>0</v>
      </c>
      <c r="DN310" s="13">
        <f t="shared" si="1759"/>
        <v>0</v>
      </c>
      <c r="DO310" s="13">
        <f t="shared" si="1759"/>
        <v>0</v>
      </c>
    </row>
    <row r="311" spans="3:119" ht="12.75" customHeight="1">
      <c r="C311" s="47">
        <v>2028</v>
      </c>
      <c r="M311" s="111">
        <f t="shared" si="1760"/>
        <v>0</v>
      </c>
      <c r="N311" s="52">
        <f t="shared" ref="N311:N316" si="1773">IFERROR(M311/M310-1,)</f>
        <v>0</v>
      </c>
      <c r="Q311" s="111">
        <f t="shared" si="1761"/>
        <v>0</v>
      </c>
      <c r="R311" s="52">
        <f t="shared" ref="R311:R316" si="1774">IFERROR(Q311/Q310-1,)</f>
        <v>0</v>
      </c>
      <c r="AH311" s="51">
        <f t="shared" si="1762"/>
        <v>0</v>
      </c>
      <c r="AI311" s="52">
        <f t="shared" si="1768"/>
        <v>0</v>
      </c>
      <c r="AJ311" s="35"/>
      <c r="AL311" s="51">
        <f t="shared" si="1763"/>
        <v>0</v>
      </c>
      <c r="AM311" s="52">
        <f t="shared" si="1769"/>
        <v>0</v>
      </c>
      <c r="AN311" s="168">
        <f t="shared" si="1770"/>
        <v>0</v>
      </c>
      <c r="AP311" s="51">
        <f t="shared" si="1764"/>
        <v>0</v>
      </c>
      <c r="AQ311" s="52">
        <f t="shared" ref="AQ311:AQ316" si="1775">IFERROR(AP311/AP310-1,)</f>
        <v>0</v>
      </c>
      <c r="AT311" s="51">
        <f t="shared" si="1765"/>
        <v>0</v>
      </c>
      <c r="AU311" s="52">
        <f t="shared" si="1772"/>
        <v>0</v>
      </c>
      <c r="BQ311" s="47">
        <v>11</v>
      </c>
      <c r="BR311" s="13">
        <f t="shared" si="1734"/>
        <v>0</v>
      </c>
      <c r="BS311" s="13">
        <f t="shared" si="1735"/>
        <v>0</v>
      </c>
      <c r="BT311" s="13">
        <f t="shared" si="1736"/>
        <v>0</v>
      </c>
      <c r="BU311" s="13">
        <f t="shared" si="1737"/>
        <v>0</v>
      </c>
      <c r="BV311" s="13">
        <f t="shared" si="1738"/>
        <v>0</v>
      </c>
      <c r="BW311" s="13">
        <f t="shared" si="1739"/>
        <v>0</v>
      </c>
      <c r="BX311" s="13">
        <f t="shared" si="1740"/>
        <v>0</v>
      </c>
      <c r="BY311" s="13">
        <f t="shared" si="1741"/>
        <v>0</v>
      </c>
      <c r="BZ311" s="13">
        <f t="shared" si="1742"/>
        <v>0</v>
      </c>
      <c r="CA311" s="13">
        <f t="shared" si="1743"/>
        <v>0</v>
      </c>
      <c r="CB311" s="13">
        <f t="shared" si="1744"/>
        <v>0</v>
      </c>
      <c r="CC311" s="13">
        <f t="shared" si="1745"/>
        <v>0</v>
      </c>
      <c r="CD311" s="13">
        <f t="shared" si="1746"/>
        <v>0</v>
      </c>
      <c r="CE311" s="13">
        <f t="shared" si="1747"/>
        <v>0</v>
      </c>
      <c r="CF311" s="13">
        <f t="shared" si="1748"/>
        <v>0</v>
      </c>
      <c r="CG311" s="13">
        <f t="shared" si="1749"/>
        <v>0</v>
      </c>
      <c r="CH311" s="13">
        <f t="shared" si="1750"/>
        <v>0</v>
      </c>
      <c r="CI311" s="13">
        <f t="shared" si="1751"/>
        <v>0</v>
      </c>
      <c r="CJ311" s="13">
        <f t="shared" si="1752"/>
        <v>0</v>
      </c>
      <c r="CK311" s="13">
        <f t="shared" si="1753"/>
        <v>0</v>
      </c>
      <c r="CL311" s="13">
        <f t="shared" si="1754"/>
        <v>0</v>
      </c>
      <c r="CM311" s="13">
        <f t="shared" si="1755"/>
        <v>0</v>
      </c>
      <c r="CN311" s="13">
        <f t="shared" si="1756"/>
        <v>0</v>
      </c>
      <c r="CO311" s="13">
        <f t="shared" si="1756"/>
        <v>0</v>
      </c>
      <c r="CQ311" s="47">
        <v>11</v>
      </c>
      <c r="CR311" s="13">
        <f t="shared" si="1757"/>
        <v>0</v>
      </c>
      <c r="CS311" s="13">
        <f t="shared" si="1757"/>
        <v>0</v>
      </c>
      <c r="CT311" s="13">
        <f t="shared" si="1757"/>
        <v>0</v>
      </c>
      <c r="CU311" s="13">
        <f t="shared" si="1757"/>
        <v>0</v>
      </c>
      <c r="CV311" s="13">
        <f t="shared" si="1757"/>
        <v>0</v>
      </c>
      <c r="CW311" s="13">
        <f t="shared" si="1757"/>
        <v>0</v>
      </c>
      <c r="CX311" s="13">
        <f t="shared" si="1757"/>
        <v>0</v>
      </c>
      <c r="CY311" s="13">
        <f t="shared" si="1757"/>
        <v>0</v>
      </c>
      <c r="CZ311" s="13">
        <f t="shared" si="1757"/>
        <v>0</v>
      </c>
      <c r="DA311" s="13">
        <f t="shared" si="1757"/>
        <v>0</v>
      </c>
      <c r="DB311" s="13">
        <f t="shared" si="1758"/>
        <v>0</v>
      </c>
      <c r="DC311" s="13">
        <f t="shared" si="1758"/>
        <v>0</v>
      </c>
      <c r="DD311" s="13">
        <f t="shared" si="1758"/>
        <v>0</v>
      </c>
      <c r="DE311" s="13">
        <f t="shared" si="1758"/>
        <v>0</v>
      </c>
      <c r="DF311" s="13">
        <f t="shared" si="1758"/>
        <v>0</v>
      </c>
      <c r="DG311" s="13">
        <f t="shared" si="1758"/>
        <v>0</v>
      </c>
      <c r="DH311" s="13">
        <f t="shared" si="1758"/>
        <v>0</v>
      </c>
      <c r="DI311" s="13">
        <f t="shared" si="1758"/>
        <v>0</v>
      </c>
      <c r="DJ311" s="13">
        <f t="shared" si="1758"/>
        <v>0</v>
      </c>
      <c r="DK311" s="13">
        <f t="shared" si="1758"/>
        <v>0</v>
      </c>
      <c r="DL311" s="13">
        <f t="shared" si="1758"/>
        <v>0</v>
      </c>
      <c r="DM311" s="13">
        <f t="shared" si="1758"/>
        <v>0</v>
      </c>
      <c r="DN311" s="13">
        <f t="shared" si="1759"/>
        <v>0</v>
      </c>
      <c r="DO311" s="13">
        <f t="shared" si="1759"/>
        <v>0</v>
      </c>
    </row>
    <row r="312" spans="3:119" ht="12.75" customHeight="1">
      <c r="C312" s="47">
        <v>2029</v>
      </c>
      <c r="M312" s="111">
        <f t="shared" si="1760"/>
        <v>0</v>
      </c>
      <c r="N312" s="52">
        <f t="shared" si="1773"/>
        <v>0</v>
      </c>
      <c r="Q312" s="111">
        <f t="shared" si="1761"/>
        <v>0</v>
      </c>
      <c r="R312" s="52">
        <f t="shared" si="1774"/>
        <v>0</v>
      </c>
      <c r="AH312" s="51">
        <f t="shared" si="1762"/>
        <v>0</v>
      </c>
      <c r="AI312" s="52">
        <f t="shared" si="1768"/>
        <v>0</v>
      </c>
      <c r="AJ312" s="35"/>
      <c r="AL312" s="51">
        <f t="shared" si="1763"/>
        <v>0</v>
      </c>
      <c r="AM312" s="52">
        <f t="shared" si="1769"/>
        <v>0</v>
      </c>
      <c r="AN312" s="168">
        <f t="shared" ref="AN312:AN316" si="1776">IFERROR((AH312+AL312)/(AH311+AL311)-1,)</f>
        <v>0</v>
      </c>
      <c r="AP312" s="51">
        <f t="shared" si="1764"/>
        <v>0</v>
      </c>
      <c r="AQ312" s="52">
        <f t="shared" si="1775"/>
        <v>0</v>
      </c>
      <c r="AT312" s="51">
        <f t="shared" si="1765"/>
        <v>0</v>
      </c>
      <c r="AU312" s="52">
        <f t="shared" si="1772"/>
        <v>0</v>
      </c>
      <c r="BQ312" s="47">
        <v>12</v>
      </c>
      <c r="BR312" s="13">
        <f t="shared" si="1734"/>
        <v>0</v>
      </c>
      <c r="BS312" s="13">
        <f t="shared" si="1735"/>
        <v>0</v>
      </c>
      <c r="BT312" s="13">
        <f t="shared" si="1736"/>
        <v>0</v>
      </c>
      <c r="BU312" s="13">
        <f t="shared" si="1737"/>
        <v>0</v>
      </c>
      <c r="BV312" s="13">
        <f t="shared" si="1738"/>
        <v>0</v>
      </c>
      <c r="BW312" s="13">
        <f t="shared" si="1739"/>
        <v>0</v>
      </c>
      <c r="BX312" s="13">
        <f t="shared" si="1740"/>
        <v>0</v>
      </c>
      <c r="BY312" s="13">
        <f t="shared" si="1741"/>
        <v>0</v>
      </c>
      <c r="BZ312" s="13">
        <f t="shared" si="1742"/>
        <v>0</v>
      </c>
      <c r="CA312" s="13">
        <f t="shared" si="1743"/>
        <v>0</v>
      </c>
      <c r="CB312" s="13">
        <f t="shared" si="1744"/>
        <v>0</v>
      </c>
      <c r="CC312" s="13">
        <f t="shared" si="1745"/>
        <v>0</v>
      </c>
      <c r="CD312" s="13">
        <f t="shared" si="1746"/>
        <v>0</v>
      </c>
      <c r="CE312" s="13">
        <f t="shared" si="1747"/>
        <v>0</v>
      </c>
      <c r="CF312" s="13">
        <f t="shared" si="1748"/>
        <v>0</v>
      </c>
      <c r="CG312" s="13">
        <f t="shared" si="1749"/>
        <v>0</v>
      </c>
      <c r="CH312" s="13">
        <f t="shared" si="1750"/>
        <v>0</v>
      </c>
      <c r="CI312" s="13">
        <f t="shared" si="1751"/>
        <v>0</v>
      </c>
      <c r="CJ312" s="13">
        <f t="shared" si="1752"/>
        <v>0</v>
      </c>
      <c r="CK312" s="13">
        <f t="shared" si="1753"/>
        <v>0</v>
      </c>
      <c r="CL312" s="13">
        <f t="shared" si="1754"/>
        <v>0</v>
      </c>
      <c r="CM312" s="13">
        <f t="shared" si="1755"/>
        <v>0</v>
      </c>
      <c r="CN312" s="13">
        <f t="shared" si="1756"/>
        <v>0</v>
      </c>
      <c r="CO312" s="13">
        <f t="shared" si="1756"/>
        <v>0</v>
      </c>
      <c r="CQ312" s="47">
        <v>12</v>
      </c>
      <c r="CR312" s="13">
        <f t="shared" si="1757"/>
        <v>0</v>
      </c>
      <c r="CS312" s="13">
        <f t="shared" si="1757"/>
        <v>0</v>
      </c>
      <c r="CT312" s="13">
        <f t="shared" si="1757"/>
        <v>0</v>
      </c>
      <c r="CU312" s="13">
        <f t="shared" si="1757"/>
        <v>0</v>
      </c>
      <c r="CV312" s="13">
        <f t="shared" si="1757"/>
        <v>0</v>
      </c>
      <c r="CW312" s="13">
        <f t="shared" si="1757"/>
        <v>0</v>
      </c>
      <c r="CX312" s="13">
        <f t="shared" si="1757"/>
        <v>0</v>
      </c>
      <c r="CY312" s="13">
        <f t="shared" si="1757"/>
        <v>0</v>
      </c>
      <c r="CZ312" s="13">
        <f t="shared" si="1757"/>
        <v>0</v>
      </c>
      <c r="DA312" s="13">
        <f t="shared" si="1757"/>
        <v>0</v>
      </c>
      <c r="DB312" s="13">
        <f t="shared" si="1758"/>
        <v>0</v>
      </c>
      <c r="DC312" s="13">
        <f t="shared" si="1758"/>
        <v>0</v>
      </c>
      <c r="DD312" s="13">
        <f t="shared" si="1758"/>
        <v>0</v>
      </c>
      <c r="DE312" s="13">
        <f t="shared" si="1758"/>
        <v>0</v>
      </c>
      <c r="DF312" s="13">
        <f t="shared" si="1758"/>
        <v>0</v>
      </c>
      <c r="DG312" s="13">
        <f t="shared" si="1758"/>
        <v>0</v>
      </c>
      <c r="DH312" s="13">
        <f t="shared" si="1758"/>
        <v>0</v>
      </c>
      <c r="DI312" s="13">
        <f t="shared" si="1758"/>
        <v>0</v>
      </c>
      <c r="DJ312" s="13">
        <f t="shared" si="1758"/>
        <v>0</v>
      </c>
      <c r="DK312" s="13">
        <f t="shared" si="1758"/>
        <v>0</v>
      </c>
      <c r="DL312" s="13">
        <f t="shared" si="1758"/>
        <v>0</v>
      </c>
      <c r="DM312" s="13">
        <f t="shared" si="1758"/>
        <v>0</v>
      </c>
      <c r="DN312" s="13">
        <f t="shared" si="1759"/>
        <v>0</v>
      </c>
      <c r="DO312" s="13">
        <f t="shared" si="1759"/>
        <v>0</v>
      </c>
    </row>
    <row r="313" spans="3:119" ht="12.75" customHeight="1">
      <c r="C313" s="47">
        <v>2030</v>
      </c>
      <c r="M313" s="111">
        <f t="shared" si="1760"/>
        <v>0</v>
      </c>
      <c r="N313" s="52">
        <f t="shared" si="1773"/>
        <v>0</v>
      </c>
      <c r="Q313" s="111">
        <f t="shared" si="1761"/>
        <v>0</v>
      </c>
      <c r="R313" s="52">
        <f t="shared" si="1774"/>
        <v>0</v>
      </c>
      <c r="AH313" s="51">
        <f t="shared" si="1762"/>
        <v>0</v>
      </c>
      <c r="AI313" s="52">
        <f t="shared" si="1768"/>
        <v>0</v>
      </c>
      <c r="AJ313" s="35"/>
      <c r="AL313" s="51">
        <f t="shared" si="1763"/>
        <v>0</v>
      </c>
      <c r="AM313" s="52">
        <f t="shared" si="1769"/>
        <v>0</v>
      </c>
      <c r="AN313" s="168">
        <f t="shared" si="1776"/>
        <v>0</v>
      </c>
      <c r="AP313" s="51">
        <f t="shared" si="1764"/>
        <v>0</v>
      </c>
      <c r="AQ313" s="52">
        <f t="shared" si="1775"/>
        <v>0</v>
      </c>
      <c r="AT313" s="51">
        <f t="shared" si="1765"/>
        <v>0</v>
      </c>
      <c r="AU313" s="52">
        <f t="shared" si="1772"/>
        <v>0</v>
      </c>
      <c r="BQ313" s="47" t="s">
        <v>95</v>
      </c>
      <c r="BR313" s="48">
        <f t="shared" ref="BR313:CC313" si="1777">SUM(BR301:BR312)</f>
        <v>0</v>
      </c>
      <c r="BS313" s="48">
        <f t="shared" si="1777"/>
        <v>0</v>
      </c>
      <c r="BT313" s="48">
        <f t="shared" si="1777"/>
        <v>0</v>
      </c>
      <c r="BU313" s="48">
        <f t="shared" si="1777"/>
        <v>0</v>
      </c>
      <c r="BV313" s="48">
        <f t="shared" si="1777"/>
        <v>0</v>
      </c>
      <c r="BW313" s="48">
        <f t="shared" si="1777"/>
        <v>0</v>
      </c>
      <c r="BX313" s="48">
        <f t="shared" si="1777"/>
        <v>0</v>
      </c>
      <c r="BY313" s="48">
        <f t="shared" si="1777"/>
        <v>0</v>
      </c>
      <c r="BZ313" s="48">
        <f t="shared" si="1777"/>
        <v>0</v>
      </c>
      <c r="CA313" s="48">
        <f t="shared" si="1777"/>
        <v>0</v>
      </c>
      <c r="CB313" s="48">
        <f t="shared" si="1777"/>
        <v>0</v>
      </c>
      <c r="CC313" s="48">
        <f t="shared" si="1777"/>
        <v>0</v>
      </c>
      <c r="CD313" s="48">
        <f t="shared" ref="CD313:CE313" si="1778">SUM(CD301:CD312)</f>
        <v>0</v>
      </c>
      <c r="CE313" s="48">
        <f t="shared" si="1778"/>
        <v>0</v>
      </c>
      <c r="CF313" s="48">
        <f t="shared" ref="CF313:CG313" si="1779">SUM(CF301:CF312)</f>
        <v>0</v>
      </c>
      <c r="CG313" s="48">
        <f t="shared" si="1779"/>
        <v>0</v>
      </c>
      <c r="CH313" s="48">
        <f t="shared" ref="CH313:CM313" si="1780">SUM(CH301:CH312)</f>
        <v>0</v>
      </c>
      <c r="CI313" s="48">
        <f t="shared" si="1780"/>
        <v>0</v>
      </c>
      <c r="CJ313" s="48">
        <f t="shared" si="1780"/>
        <v>0</v>
      </c>
      <c r="CK313" s="48">
        <f t="shared" si="1780"/>
        <v>0</v>
      </c>
      <c r="CL313" s="48">
        <f t="shared" si="1780"/>
        <v>0</v>
      </c>
      <c r="CM313" s="48">
        <f t="shared" si="1780"/>
        <v>0</v>
      </c>
      <c r="CN313" s="48">
        <f t="shared" ref="CN313:CO313" si="1781">SUM(CN301:CN312)</f>
        <v>0</v>
      </c>
      <c r="CO313" s="48">
        <f t="shared" si="1781"/>
        <v>0</v>
      </c>
      <c r="CQ313" s="47" t="s">
        <v>95</v>
      </c>
      <c r="CR313" s="48">
        <f t="shared" ref="CR313:DC313" si="1782">SUM(CR301:CR312)</f>
        <v>0</v>
      </c>
      <c r="CS313" s="48">
        <f t="shared" si="1782"/>
        <v>0</v>
      </c>
      <c r="CT313" s="48">
        <f t="shared" si="1782"/>
        <v>0</v>
      </c>
      <c r="CU313" s="48">
        <f t="shared" si="1782"/>
        <v>0</v>
      </c>
      <c r="CV313" s="48">
        <f t="shared" si="1782"/>
        <v>0</v>
      </c>
      <c r="CW313" s="48">
        <f t="shared" si="1782"/>
        <v>0</v>
      </c>
      <c r="CX313" s="48">
        <f t="shared" si="1782"/>
        <v>0</v>
      </c>
      <c r="CY313" s="48">
        <f t="shared" si="1782"/>
        <v>0</v>
      </c>
      <c r="CZ313" s="48">
        <f t="shared" si="1782"/>
        <v>0</v>
      </c>
      <c r="DA313" s="48">
        <f t="shared" si="1782"/>
        <v>0</v>
      </c>
      <c r="DB313" s="48">
        <f t="shared" si="1782"/>
        <v>0</v>
      </c>
      <c r="DC313" s="48">
        <f t="shared" si="1782"/>
        <v>0</v>
      </c>
      <c r="DD313" s="48">
        <f t="shared" ref="DD313:DE313" si="1783">SUM(DD301:DD312)</f>
        <v>0</v>
      </c>
      <c r="DE313" s="48">
        <f t="shared" si="1783"/>
        <v>0</v>
      </c>
      <c r="DF313" s="48">
        <f t="shared" ref="DF313:DG313" si="1784">SUM(DF301:DF312)</f>
        <v>0</v>
      </c>
      <c r="DG313" s="48">
        <f t="shared" si="1784"/>
        <v>0</v>
      </c>
      <c r="DH313" s="48">
        <f t="shared" ref="DH313:DJ313" si="1785">SUM(DH301:DH312)</f>
        <v>0</v>
      </c>
      <c r="DI313" s="48">
        <f t="shared" si="1785"/>
        <v>0</v>
      </c>
      <c r="DJ313" s="48">
        <f t="shared" si="1785"/>
        <v>0</v>
      </c>
      <c r="DK313" s="48">
        <f t="shared" ref="DK313:DM313" si="1786">SUM(DK301:DK312)</f>
        <v>0</v>
      </c>
      <c r="DL313" s="48">
        <f t="shared" si="1786"/>
        <v>0</v>
      </c>
      <c r="DM313" s="48">
        <f t="shared" si="1786"/>
        <v>0</v>
      </c>
      <c r="DN313" s="48">
        <f t="shared" ref="DN313:DO313" si="1787">SUM(DN301:DN312)</f>
        <v>0</v>
      </c>
      <c r="DO313" s="48">
        <f t="shared" si="1787"/>
        <v>0</v>
      </c>
    </row>
    <row r="314" spans="3:119" ht="12.75" customHeight="1">
      <c r="C314" s="47">
        <v>2031</v>
      </c>
      <c r="M314" s="111">
        <f t="shared" si="1760"/>
        <v>0</v>
      </c>
      <c r="N314" s="52">
        <f t="shared" si="1773"/>
        <v>0</v>
      </c>
      <c r="Q314" s="111">
        <f t="shared" si="1761"/>
        <v>0</v>
      </c>
      <c r="R314" s="52">
        <f t="shared" si="1774"/>
        <v>0</v>
      </c>
      <c r="AH314" s="51">
        <f t="shared" si="1762"/>
        <v>0</v>
      </c>
      <c r="AI314" s="52">
        <f t="shared" si="1768"/>
        <v>0</v>
      </c>
      <c r="AJ314" s="35"/>
      <c r="AL314" s="51">
        <f t="shared" si="1763"/>
        <v>0</v>
      </c>
      <c r="AM314" s="52">
        <f t="shared" si="1769"/>
        <v>0</v>
      </c>
      <c r="AN314" s="168">
        <f t="shared" si="1776"/>
        <v>0</v>
      </c>
      <c r="AP314" s="51">
        <f t="shared" si="1764"/>
        <v>0</v>
      </c>
      <c r="AQ314" s="52">
        <f t="shared" si="1775"/>
        <v>0</v>
      </c>
      <c r="AT314" s="51">
        <f t="shared" si="1765"/>
        <v>0</v>
      </c>
      <c r="AU314" s="52">
        <f t="shared" si="1772"/>
        <v>0</v>
      </c>
      <c r="BQ314" s="47" t="s">
        <v>94</v>
      </c>
      <c r="BR314" s="48">
        <f t="shared" ref="BR314:CC314" si="1788">AVERAGE(BR301:BR312)</f>
        <v>0</v>
      </c>
      <c r="BS314" s="48">
        <f t="shared" si="1788"/>
        <v>0</v>
      </c>
      <c r="BT314" s="48">
        <f t="shared" si="1788"/>
        <v>0</v>
      </c>
      <c r="BU314" s="48">
        <f t="shared" si="1788"/>
        <v>0</v>
      </c>
      <c r="BV314" s="48">
        <f t="shared" si="1788"/>
        <v>0</v>
      </c>
      <c r="BW314" s="48">
        <f t="shared" si="1788"/>
        <v>0</v>
      </c>
      <c r="BX314" s="48">
        <f t="shared" si="1788"/>
        <v>0</v>
      </c>
      <c r="BY314" s="48">
        <f t="shared" si="1788"/>
        <v>0</v>
      </c>
      <c r="BZ314" s="48">
        <f t="shared" si="1788"/>
        <v>0</v>
      </c>
      <c r="CA314" s="48">
        <f t="shared" si="1788"/>
        <v>0</v>
      </c>
      <c r="CB314" s="48">
        <f t="shared" si="1788"/>
        <v>0</v>
      </c>
      <c r="CC314" s="48">
        <f t="shared" si="1788"/>
        <v>0</v>
      </c>
      <c r="CD314" s="48">
        <f t="shared" ref="CD314:CE314" si="1789">AVERAGE(CD301:CD312)</f>
        <v>0</v>
      </c>
      <c r="CE314" s="48">
        <f t="shared" si="1789"/>
        <v>0</v>
      </c>
      <c r="CF314" s="48">
        <f t="shared" ref="CF314:CG314" si="1790">AVERAGE(CF301:CF312)</f>
        <v>0</v>
      </c>
      <c r="CG314" s="48">
        <f t="shared" si="1790"/>
        <v>0</v>
      </c>
      <c r="CH314" s="48">
        <f t="shared" ref="CH314:CM314" si="1791">AVERAGE(CH301:CH312)</f>
        <v>0</v>
      </c>
      <c r="CI314" s="48">
        <f t="shared" si="1791"/>
        <v>0</v>
      </c>
      <c r="CJ314" s="48">
        <f t="shared" si="1791"/>
        <v>0</v>
      </c>
      <c r="CK314" s="48">
        <f t="shared" si="1791"/>
        <v>0</v>
      </c>
      <c r="CL314" s="48">
        <f t="shared" si="1791"/>
        <v>0</v>
      </c>
      <c r="CM314" s="48">
        <f t="shared" si="1791"/>
        <v>0</v>
      </c>
      <c r="CN314" s="48">
        <f t="shared" ref="CN314:CO314" si="1792">AVERAGE(CN301:CN312)</f>
        <v>0</v>
      </c>
      <c r="CO314" s="48">
        <f t="shared" si="1792"/>
        <v>0</v>
      </c>
      <c r="CQ314" s="47" t="s">
        <v>94</v>
      </c>
      <c r="CR314" s="48">
        <f t="shared" ref="CR314:DC314" si="1793">AVERAGE(CR301:CR312)</f>
        <v>0</v>
      </c>
      <c r="CS314" s="48">
        <f t="shared" si="1793"/>
        <v>0</v>
      </c>
      <c r="CT314" s="48">
        <f t="shared" si="1793"/>
        <v>0</v>
      </c>
      <c r="CU314" s="48">
        <f t="shared" si="1793"/>
        <v>0</v>
      </c>
      <c r="CV314" s="48">
        <f t="shared" si="1793"/>
        <v>0</v>
      </c>
      <c r="CW314" s="48">
        <f t="shared" si="1793"/>
        <v>0</v>
      </c>
      <c r="CX314" s="48">
        <f t="shared" si="1793"/>
        <v>0</v>
      </c>
      <c r="CY314" s="48">
        <f t="shared" si="1793"/>
        <v>0</v>
      </c>
      <c r="CZ314" s="48">
        <f t="shared" si="1793"/>
        <v>0</v>
      </c>
      <c r="DA314" s="48">
        <f t="shared" si="1793"/>
        <v>0</v>
      </c>
      <c r="DB314" s="48">
        <f t="shared" si="1793"/>
        <v>0</v>
      </c>
      <c r="DC314" s="48">
        <f t="shared" si="1793"/>
        <v>0</v>
      </c>
      <c r="DD314" s="48">
        <f t="shared" ref="DD314:DE314" si="1794">AVERAGE(DD301:DD312)</f>
        <v>0</v>
      </c>
      <c r="DE314" s="48">
        <f t="shared" si="1794"/>
        <v>0</v>
      </c>
      <c r="DF314" s="48">
        <f t="shared" ref="DF314:DG314" si="1795">AVERAGE(DF301:DF312)</f>
        <v>0</v>
      </c>
      <c r="DG314" s="48">
        <f t="shared" si="1795"/>
        <v>0</v>
      </c>
      <c r="DH314" s="48">
        <f t="shared" ref="DH314:DJ314" si="1796">AVERAGE(DH301:DH312)</f>
        <v>0</v>
      </c>
      <c r="DI314" s="48">
        <f t="shared" si="1796"/>
        <v>0</v>
      </c>
      <c r="DJ314" s="48">
        <f t="shared" si="1796"/>
        <v>0</v>
      </c>
      <c r="DK314" s="48">
        <f t="shared" ref="DK314:DM314" si="1797">AVERAGE(DK301:DK312)</f>
        <v>0</v>
      </c>
      <c r="DL314" s="48">
        <f t="shared" si="1797"/>
        <v>0</v>
      </c>
      <c r="DM314" s="48">
        <f t="shared" si="1797"/>
        <v>0</v>
      </c>
      <c r="DN314" s="48">
        <f t="shared" ref="DN314:DO314" si="1798">AVERAGE(DN301:DN312)</f>
        <v>0</v>
      </c>
      <c r="DO314" s="48">
        <f t="shared" si="1798"/>
        <v>0</v>
      </c>
    </row>
    <row r="315" spans="3:119" ht="12.75" customHeight="1">
      <c r="C315" s="47">
        <v>2032</v>
      </c>
      <c r="M315" s="111">
        <f t="shared" si="1760"/>
        <v>0</v>
      </c>
      <c r="N315" s="52">
        <f t="shared" si="1773"/>
        <v>0</v>
      </c>
      <c r="Q315" s="111">
        <f t="shared" si="1761"/>
        <v>0</v>
      </c>
      <c r="R315" s="52">
        <f t="shared" si="1774"/>
        <v>0</v>
      </c>
      <c r="AH315" s="51">
        <f t="shared" si="1762"/>
        <v>0</v>
      </c>
      <c r="AI315" s="52">
        <f t="shared" si="1768"/>
        <v>0</v>
      </c>
      <c r="AJ315" s="35"/>
      <c r="AL315" s="51">
        <f t="shared" si="1763"/>
        <v>0</v>
      </c>
      <c r="AM315" s="52">
        <f t="shared" si="1769"/>
        <v>0</v>
      </c>
      <c r="AN315" s="168">
        <f t="shared" si="1776"/>
        <v>0</v>
      </c>
      <c r="AP315" s="51">
        <f t="shared" si="1764"/>
        <v>0</v>
      </c>
      <c r="AQ315" s="52">
        <f t="shared" si="1775"/>
        <v>0</v>
      </c>
      <c r="AT315" s="51">
        <f t="shared" si="1765"/>
        <v>0</v>
      </c>
      <c r="AU315" s="52">
        <f t="shared" si="1772"/>
        <v>0</v>
      </c>
      <c r="BR315" s="58"/>
      <c r="BS315" s="58" t="e">
        <f t="shared" ref="BS315:CG315" si="1799">BS313/BR313-1</f>
        <v>#DIV/0!</v>
      </c>
      <c r="BT315" s="58" t="e">
        <f t="shared" si="1799"/>
        <v>#DIV/0!</v>
      </c>
      <c r="BU315" s="58" t="e">
        <f t="shared" si="1799"/>
        <v>#DIV/0!</v>
      </c>
      <c r="BV315" s="58" t="e">
        <f t="shared" si="1799"/>
        <v>#DIV/0!</v>
      </c>
      <c r="BW315" s="58" t="e">
        <f t="shared" si="1799"/>
        <v>#DIV/0!</v>
      </c>
      <c r="BX315" s="58" t="e">
        <f t="shared" si="1799"/>
        <v>#DIV/0!</v>
      </c>
      <c r="BY315" s="58" t="e">
        <f t="shared" si="1799"/>
        <v>#DIV/0!</v>
      </c>
      <c r="BZ315" s="58" t="e">
        <f t="shared" si="1799"/>
        <v>#DIV/0!</v>
      </c>
      <c r="CA315" s="58" t="e">
        <f t="shared" si="1799"/>
        <v>#DIV/0!</v>
      </c>
      <c r="CB315" s="58" t="e">
        <f t="shared" si="1799"/>
        <v>#DIV/0!</v>
      </c>
      <c r="CC315" s="58" t="e">
        <f t="shared" si="1799"/>
        <v>#DIV/0!</v>
      </c>
      <c r="CD315" s="58" t="e">
        <f t="shared" si="1799"/>
        <v>#DIV/0!</v>
      </c>
      <c r="CE315" s="58" t="e">
        <f t="shared" si="1799"/>
        <v>#DIV/0!</v>
      </c>
      <c r="CF315" s="58" t="e">
        <f t="shared" si="1799"/>
        <v>#DIV/0!</v>
      </c>
      <c r="CG315" s="58" t="e">
        <f t="shared" si="1799"/>
        <v>#DIV/0!</v>
      </c>
      <c r="CH315" s="58" t="e">
        <f t="shared" ref="CH315" si="1800">CH313/CG313-1</f>
        <v>#DIV/0!</v>
      </c>
      <c r="CI315" s="58" t="e">
        <f t="shared" ref="CI315" si="1801">CI313/CH313-1</f>
        <v>#DIV/0!</v>
      </c>
      <c r="CJ315" s="58" t="e">
        <f t="shared" ref="CJ315" si="1802">CJ313/CI313-1</f>
        <v>#DIV/0!</v>
      </c>
      <c r="CK315" s="58" t="e">
        <f t="shared" ref="CK315" si="1803">CK313/CJ313-1</f>
        <v>#DIV/0!</v>
      </c>
      <c r="CL315" s="58" t="e">
        <f t="shared" ref="CL315" si="1804">CL313/CK313-1</f>
        <v>#DIV/0!</v>
      </c>
      <c r="CM315" s="58" t="e">
        <f t="shared" ref="CM315" si="1805">CM313/CL313-1</f>
        <v>#DIV/0!</v>
      </c>
      <c r="CN315" s="58" t="e">
        <f t="shared" ref="CN315" si="1806">CN313/CM313-1</f>
        <v>#DIV/0!</v>
      </c>
      <c r="CO315" s="58" t="e">
        <f t="shared" ref="CO315" si="1807">CO313/CN313-1</f>
        <v>#DIV/0!</v>
      </c>
      <c r="CR315" s="58"/>
      <c r="CS315" s="58" t="e">
        <f t="shared" ref="CS315:DJ315" si="1808">CS313/CR313-1</f>
        <v>#DIV/0!</v>
      </c>
      <c r="CT315" s="58" t="e">
        <f t="shared" si="1808"/>
        <v>#DIV/0!</v>
      </c>
      <c r="CU315" s="58" t="e">
        <f t="shared" si="1808"/>
        <v>#DIV/0!</v>
      </c>
      <c r="CV315" s="58" t="e">
        <f t="shared" si="1808"/>
        <v>#DIV/0!</v>
      </c>
      <c r="CW315" s="58" t="e">
        <f t="shared" si="1808"/>
        <v>#DIV/0!</v>
      </c>
      <c r="CX315" s="58" t="e">
        <f t="shared" si="1808"/>
        <v>#DIV/0!</v>
      </c>
      <c r="CY315" s="58" t="e">
        <f t="shared" si="1808"/>
        <v>#DIV/0!</v>
      </c>
      <c r="CZ315" s="58" t="e">
        <f t="shared" si="1808"/>
        <v>#DIV/0!</v>
      </c>
      <c r="DA315" s="58" t="e">
        <f t="shared" si="1808"/>
        <v>#DIV/0!</v>
      </c>
      <c r="DB315" s="58" t="e">
        <f t="shared" si="1808"/>
        <v>#DIV/0!</v>
      </c>
      <c r="DC315" s="58" t="e">
        <f t="shared" si="1808"/>
        <v>#DIV/0!</v>
      </c>
      <c r="DD315" s="58" t="e">
        <f t="shared" si="1808"/>
        <v>#DIV/0!</v>
      </c>
      <c r="DE315" s="58" t="e">
        <f t="shared" si="1808"/>
        <v>#DIV/0!</v>
      </c>
      <c r="DF315" s="58" t="e">
        <f t="shared" si="1808"/>
        <v>#DIV/0!</v>
      </c>
      <c r="DG315" s="58" t="e">
        <f t="shared" si="1808"/>
        <v>#DIV/0!</v>
      </c>
      <c r="DH315" s="58" t="e">
        <f t="shared" si="1808"/>
        <v>#DIV/0!</v>
      </c>
      <c r="DI315" s="58" t="e">
        <f t="shared" si="1808"/>
        <v>#DIV/0!</v>
      </c>
      <c r="DJ315" s="58" t="e">
        <f t="shared" si="1808"/>
        <v>#DIV/0!</v>
      </c>
      <c r="DK315" s="58" t="e">
        <f t="shared" ref="DK315" si="1809">DK313/DJ313-1</f>
        <v>#DIV/0!</v>
      </c>
      <c r="DL315" s="58" t="e">
        <f t="shared" ref="DL315" si="1810">DL313/DK313-1</f>
        <v>#DIV/0!</v>
      </c>
      <c r="DM315" s="58" t="e">
        <f t="shared" ref="DM315" si="1811">DM313/DL313-1</f>
        <v>#DIV/0!</v>
      </c>
      <c r="DN315" s="58" t="e">
        <f t="shared" ref="DN315" si="1812">DN313/DM313-1</f>
        <v>#DIV/0!</v>
      </c>
      <c r="DO315" s="58" t="e">
        <f t="shared" ref="DO315" si="1813">DO313/DN313-1</f>
        <v>#DIV/0!</v>
      </c>
    </row>
    <row r="316" spans="3:119" ht="12.75" customHeight="1">
      <c r="C316" s="47">
        <v>2033</v>
      </c>
      <c r="M316" s="111">
        <f t="shared" si="1760"/>
        <v>0</v>
      </c>
      <c r="N316" s="52">
        <f t="shared" si="1773"/>
        <v>0</v>
      </c>
      <c r="Q316" s="111">
        <f t="shared" si="1761"/>
        <v>0</v>
      </c>
      <c r="R316" s="52">
        <f t="shared" si="1774"/>
        <v>0</v>
      </c>
      <c r="AH316" s="51">
        <f t="shared" si="1762"/>
        <v>0</v>
      </c>
      <c r="AI316" s="52">
        <f t="shared" si="1768"/>
        <v>0</v>
      </c>
      <c r="AJ316" s="35"/>
      <c r="AL316" s="51">
        <f t="shared" si="1763"/>
        <v>0</v>
      </c>
      <c r="AM316" s="52">
        <f t="shared" si="1769"/>
        <v>0</v>
      </c>
      <c r="AN316" s="168">
        <f t="shared" si="1776"/>
        <v>0</v>
      </c>
      <c r="AP316" s="51">
        <f t="shared" si="1764"/>
        <v>0</v>
      </c>
      <c r="AQ316" s="52">
        <f t="shared" si="1775"/>
        <v>0</v>
      </c>
      <c r="AT316" s="51">
        <f t="shared" si="1765"/>
        <v>0</v>
      </c>
      <c r="AU316" s="52">
        <f t="shared" si="1772"/>
        <v>0</v>
      </c>
    </row>
    <row r="317" spans="3:119" ht="12.75" customHeight="1">
      <c r="C317" s="47">
        <v>2034</v>
      </c>
      <c r="M317" s="111">
        <f t="shared" si="1760"/>
        <v>0</v>
      </c>
      <c r="N317" s="52">
        <f t="shared" ref="N317:N319" si="1814">IFERROR(M317/M316-1,)</f>
        <v>0</v>
      </c>
      <c r="Q317" s="111">
        <f t="shared" si="1761"/>
        <v>0</v>
      </c>
      <c r="R317" s="52">
        <f t="shared" ref="R317:R319" si="1815">IFERROR(Q317/Q316-1,)</f>
        <v>0</v>
      </c>
      <c r="AH317" s="51">
        <f t="shared" si="1762"/>
        <v>0</v>
      </c>
      <c r="AI317" s="52">
        <f t="shared" ref="AI317:AI318" si="1816">IFERROR(AH317/AH316-1,)</f>
        <v>0</v>
      </c>
      <c r="AJ317" s="35"/>
      <c r="AL317" s="51">
        <f t="shared" si="1763"/>
        <v>0</v>
      </c>
      <c r="AM317" s="52">
        <f t="shared" ref="AM317:AM318" si="1817">IFERROR(AL317/AL316-1,)</f>
        <v>0</v>
      </c>
      <c r="AN317" s="168">
        <f t="shared" ref="AN317:AN318" si="1818">IFERROR((AH317+AL317)/(AH316+AL316)-1,)</f>
        <v>0</v>
      </c>
      <c r="AP317" s="51">
        <f t="shared" si="1764"/>
        <v>0</v>
      </c>
      <c r="AQ317" s="52">
        <f t="shared" ref="AQ317:AQ318" si="1819">IFERROR(AP317/AP316-1,)</f>
        <v>0</v>
      </c>
      <c r="AT317" s="51">
        <f t="shared" si="1765"/>
        <v>0</v>
      </c>
      <c r="AU317" s="52">
        <f t="shared" ref="AU317:AU318" si="1820">IFERROR(AT317/AT316-1,)</f>
        <v>0</v>
      </c>
    </row>
    <row r="318" spans="3:119" ht="12.75" customHeight="1">
      <c r="C318" s="47">
        <v>2035</v>
      </c>
      <c r="M318" s="111">
        <f t="shared" si="1760"/>
        <v>0</v>
      </c>
      <c r="N318" s="52">
        <f t="shared" si="1814"/>
        <v>0</v>
      </c>
      <c r="Q318" s="111">
        <f t="shared" si="1761"/>
        <v>0</v>
      </c>
      <c r="R318" s="52">
        <f t="shared" si="1815"/>
        <v>0</v>
      </c>
      <c r="U318"/>
      <c r="V318"/>
      <c r="W318"/>
      <c r="AH318" s="51">
        <f t="shared" si="1762"/>
        <v>0</v>
      </c>
      <c r="AI318" s="52">
        <f t="shared" si="1816"/>
        <v>0</v>
      </c>
      <c r="AJ318" s="35"/>
      <c r="AL318" s="51">
        <f t="shared" si="1763"/>
        <v>0</v>
      </c>
      <c r="AM318" s="52">
        <f t="shared" si="1817"/>
        <v>0</v>
      </c>
      <c r="AN318" s="168">
        <f t="shared" si="1818"/>
        <v>0</v>
      </c>
      <c r="AP318" s="51">
        <f t="shared" si="1764"/>
        <v>0</v>
      </c>
      <c r="AQ318" s="52">
        <f t="shared" si="1819"/>
        <v>0</v>
      </c>
      <c r="AT318" s="51">
        <f t="shared" si="1765"/>
        <v>0</v>
      </c>
      <c r="AU318" s="52">
        <f t="shared" si="1820"/>
        <v>0</v>
      </c>
    </row>
    <row r="319" spans="3:119" ht="12.75" customHeight="1">
      <c r="C319" s="47">
        <v>2036</v>
      </c>
      <c r="M319" s="156">
        <f t="shared" si="1760"/>
        <v>0</v>
      </c>
      <c r="N319" s="56">
        <f t="shared" si="1814"/>
        <v>0</v>
      </c>
      <c r="Q319" s="156">
        <f t="shared" si="1761"/>
        <v>0</v>
      </c>
      <c r="R319" s="56">
        <f t="shared" si="1815"/>
        <v>0</v>
      </c>
      <c r="U319"/>
      <c r="V319"/>
      <c r="W319"/>
      <c r="AH319" s="156">
        <f>SUMIFS(AH$6:AH$293,$C$6:$C$293,"&gt;="&amp;DATE($C319,1,1),$C$6:$C$293,"&lt;="&amp;DATE($C319,12,1))</f>
        <v>0</v>
      </c>
      <c r="AI319" s="56">
        <f>IFERROR(AH319/AH318-1,)</f>
        <v>0</v>
      </c>
      <c r="AJ319" s="35"/>
      <c r="AL319" s="156">
        <f>SUMIFS(AL$6:AL$293,$C$6:$C$293,"&gt;="&amp;DATE($C319,1,1),$C$6:$C$293,"&lt;="&amp;DATE($C319,12,1))</f>
        <v>0</v>
      </c>
      <c r="AM319" s="56">
        <f>IFERROR(AL319/AL318-1,)</f>
        <v>0</v>
      </c>
      <c r="AN319" s="168">
        <f>IFERROR((AH319+AL319)/(AH318+AL318)-1,)</f>
        <v>0</v>
      </c>
      <c r="AP319" s="156">
        <f>SUMIFS(AP$6:AP$293,$C$6:$C$293,"&gt;="&amp;DATE($C319,1,1),$C$6:$C$293,"&lt;="&amp;DATE($C319,12,1))</f>
        <v>0</v>
      </c>
      <c r="AQ319" s="56">
        <f>IFERROR(AP319/AP318-1,)</f>
        <v>0</v>
      </c>
      <c r="AT319" s="55">
        <f>SUMIFS(AT$6:AT$293,$C$6:$C$293,"&gt;="&amp;DATE($C319,1,1),$C$6:$C$293,"&lt;="&amp;DATE($C319,12,1))</f>
        <v>0</v>
      </c>
      <c r="AU319" s="56">
        <f>IFERROR(AT319/AT318-1,)</f>
        <v>0</v>
      </c>
    </row>
    <row r="320" spans="3:119" ht="12.75" customHeight="1">
      <c r="M320"/>
      <c r="N320"/>
      <c r="O320"/>
      <c r="P320"/>
      <c r="Q320"/>
      <c r="R320"/>
      <c r="U320"/>
      <c r="V320"/>
      <c r="W320"/>
      <c r="AH320"/>
      <c r="AI320"/>
      <c r="AJ320"/>
      <c r="AK320"/>
      <c r="AL320"/>
      <c r="AM320"/>
      <c r="AN320"/>
      <c r="AO320"/>
      <c r="AP320"/>
      <c r="AQ320"/>
      <c r="AR320"/>
      <c r="AS320"/>
      <c r="AT320"/>
      <c r="AU320"/>
    </row>
    <row r="321" spans="21:23" ht="12.75" customHeight="1">
      <c r="U321"/>
      <c r="V321"/>
      <c r="W321"/>
    </row>
    <row r="322" spans="21:23" ht="12.75" customHeight="1">
      <c r="U322"/>
      <c r="V322"/>
      <c r="W322"/>
    </row>
    <row r="323" spans="21:23" ht="12.75" customHeight="1">
      <c r="U323"/>
      <c r="V323"/>
      <c r="W323"/>
    </row>
    <row r="324" spans="21:23" ht="12.75" customHeight="1">
      <c r="U324" s="169"/>
    </row>
    <row r="325" spans="21:23" ht="12.75" customHeight="1"/>
    <row r="326" spans="21:23" ht="12.75" customHeight="1"/>
    <row r="327" spans="21:23" ht="12.75" customHeight="1"/>
    <row r="328" spans="21:23" ht="12.75" customHeight="1"/>
    <row r="329" spans="21:23" ht="12.75" customHeight="1"/>
    <row r="330" spans="21:23" ht="12.75" customHeight="1"/>
    <row r="331" spans="21:23" ht="12.75" customHeight="1"/>
    <row r="332" spans="21:23" ht="12.75" customHeight="1"/>
    <row r="333" spans="21:23" ht="12.75" customHeight="1"/>
    <row r="334" spans="21:23" ht="12.75" customHeight="1"/>
    <row r="335" spans="21:23" ht="12.75" customHeight="1"/>
    <row r="336" spans="21:23"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sheetData>
  <mergeCells count="1">
    <mergeCell ref="AB4:AC4"/>
  </mergeCells>
  <conditionalFormatting sqref="AE6:AE293">
    <cfRule type="colorScale" priority="2">
      <colorScale>
        <cfvo type="min"/>
        <cfvo type="percentile" val="50"/>
        <cfvo type="max"/>
        <color rgb="FFFFCCCC"/>
        <color rgb="FFFFFFCC"/>
        <color rgb="FFCCFFCC"/>
      </colorScale>
    </cfRule>
  </conditionalFormatting>
  <conditionalFormatting sqref="AF6:AF293">
    <cfRule type="colorScale" priority="1">
      <colorScale>
        <cfvo type="min"/>
        <cfvo type="percentile" val="50"/>
        <cfvo type="max"/>
        <color rgb="FFFFCCCC"/>
        <color rgb="FFFFFFCC"/>
        <color rgb="FFCCFFCC"/>
      </colorScale>
    </cfRule>
  </conditionalFormatting>
  <dataValidations count="1">
    <dataValidation type="list" allowBlank="1" showInputMessage="1" showErrorMessage="1" sqref="AY297" xr:uid="{00000000-0002-0000-0100-000000000000}">
      <formula1>"ССЛ, макс. ср. суточ. нагрузка"</formula1>
    </dataValidation>
  </dataValidations>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Лист3">
    <tabColor theme="6" tint="0.39997558519241921"/>
  </sheetPr>
  <dimension ref="A1:DS11"/>
  <sheetViews>
    <sheetView zoomScaleNormal="100" workbookViewId="0">
      <selection activeCell="D4" sqref="D4:DS10"/>
    </sheetView>
  </sheetViews>
  <sheetFormatPr defaultColWidth="9.109375" defaultRowHeight="10.199999999999999"/>
  <cols>
    <col min="1" max="1" width="6.5546875" style="24" bestFit="1" customWidth="1"/>
    <col min="2" max="2" width="11.109375" style="24" bestFit="1" customWidth="1"/>
    <col min="3" max="3" width="7.6640625" style="24" customWidth="1"/>
    <col min="4" max="27" width="8.44140625" style="24" bestFit="1" customWidth="1"/>
    <col min="28" max="28" width="9" style="24" bestFit="1" customWidth="1"/>
    <col min="29" max="29" width="8.6640625" style="24" bestFit="1" customWidth="1"/>
    <col min="30" max="35" width="9" style="24" bestFit="1" customWidth="1"/>
    <col min="36" max="51" width="9.44140625" style="24" bestFit="1" customWidth="1"/>
    <col min="52" max="16384" width="9.109375" style="24"/>
  </cols>
  <sheetData>
    <row r="1" spans="1:123">
      <c r="A1" s="27"/>
      <c r="B1" s="27"/>
      <c r="C1" s="27"/>
      <c r="D1" s="26">
        <f>D4*1</f>
        <v>0</v>
      </c>
      <c r="E1" s="26">
        <f t="shared" ref="E1:BQ1" si="0">E4*1</f>
        <v>0</v>
      </c>
      <c r="F1" s="26">
        <f t="shared" si="0"/>
        <v>0</v>
      </c>
      <c r="G1" s="26">
        <f t="shared" si="0"/>
        <v>0</v>
      </c>
      <c r="H1" s="26">
        <f t="shared" si="0"/>
        <v>0</v>
      </c>
      <c r="I1" s="26">
        <f t="shared" si="0"/>
        <v>0</v>
      </c>
      <c r="J1" s="26">
        <f t="shared" si="0"/>
        <v>0</v>
      </c>
      <c r="K1" s="26">
        <f t="shared" si="0"/>
        <v>0</v>
      </c>
      <c r="L1" s="26">
        <f t="shared" si="0"/>
        <v>0</v>
      </c>
      <c r="M1" s="26">
        <f t="shared" si="0"/>
        <v>0</v>
      </c>
      <c r="N1" s="26">
        <f t="shared" si="0"/>
        <v>0</v>
      </c>
      <c r="O1" s="26">
        <f t="shared" si="0"/>
        <v>0</v>
      </c>
      <c r="P1" s="26">
        <f t="shared" si="0"/>
        <v>0</v>
      </c>
      <c r="Q1" s="26">
        <f t="shared" si="0"/>
        <v>0</v>
      </c>
      <c r="R1" s="26">
        <f t="shared" si="0"/>
        <v>0</v>
      </c>
      <c r="S1" s="26">
        <f t="shared" si="0"/>
        <v>0</v>
      </c>
      <c r="T1" s="26">
        <f t="shared" si="0"/>
        <v>0</v>
      </c>
      <c r="U1" s="26">
        <f t="shared" si="0"/>
        <v>0</v>
      </c>
      <c r="V1" s="26">
        <f t="shared" si="0"/>
        <v>0</v>
      </c>
      <c r="W1" s="26">
        <f t="shared" si="0"/>
        <v>0</v>
      </c>
      <c r="X1" s="26">
        <f t="shared" si="0"/>
        <v>0</v>
      </c>
      <c r="Y1" s="26">
        <f t="shared" si="0"/>
        <v>0</v>
      </c>
      <c r="Z1" s="26">
        <f t="shared" si="0"/>
        <v>0</v>
      </c>
      <c r="AA1" s="26">
        <f t="shared" si="0"/>
        <v>0</v>
      </c>
      <c r="AB1" s="26">
        <f t="shared" si="0"/>
        <v>0</v>
      </c>
      <c r="AC1" s="26">
        <f t="shared" si="0"/>
        <v>0</v>
      </c>
      <c r="AD1" s="26">
        <f t="shared" si="0"/>
        <v>0</v>
      </c>
      <c r="AE1" s="26">
        <f t="shared" si="0"/>
        <v>0</v>
      </c>
      <c r="AF1" s="26">
        <f t="shared" si="0"/>
        <v>0</v>
      </c>
      <c r="AG1" s="26">
        <f t="shared" si="0"/>
        <v>0</v>
      </c>
      <c r="AH1" s="26">
        <f t="shared" si="0"/>
        <v>0</v>
      </c>
      <c r="AI1" s="26">
        <f t="shared" si="0"/>
        <v>0</v>
      </c>
      <c r="AJ1" s="26">
        <f t="shared" si="0"/>
        <v>0</v>
      </c>
      <c r="AK1" s="26">
        <f t="shared" si="0"/>
        <v>0</v>
      </c>
      <c r="AL1" s="26">
        <f t="shared" si="0"/>
        <v>0</v>
      </c>
      <c r="AM1" s="26">
        <f t="shared" si="0"/>
        <v>0</v>
      </c>
      <c r="AN1" s="26">
        <f t="shared" si="0"/>
        <v>0</v>
      </c>
      <c r="AO1" s="26">
        <f t="shared" si="0"/>
        <v>0</v>
      </c>
      <c r="AP1" s="26">
        <f t="shared" si="0"/>
        <v>0</v>
      </c>
      <c r="AQ1" s="26">
        <f t="shared" si="0"/>
        <v>0</v>
      </c>
      <c r="AR1" s="26">
        <f t="shared" si="0"/>
        <v>0</v>
      </c>
      <c r="AS1" s="26">
        <f t="shared" si="0"/>
        <v>0</v>
      </c>
      <c r="AT1" s="26">
        <f t="shared" si="0"/>
        <v>0</v>
      </c>
      <c r="AU1" s="26">
        <f t="shared" si="0"/>
        <v>0</v>
      </c>
      <c r="AV1" s="26">
        <f t="shared" si="0"/>
        <v>0</v>
      </c>
      <c r="AW1" s="26">
        <f t="shared" si="0"/>
        <v>0</v>
      </c>
      <c r="AX1" s="26">
        <f t="shared" si="0"/>
        <v>0</v>
      </c>
      <c r="AY1" s="26">
        <f t="shared" si="0"/>
        <v>0</v>
      </c>
      <c r="AZ1" s="26">
        <f t="shared" si="0"/>
        <v>0</v>
      </c>
      <c r="BA1" s="26">
        <f t="shared" si="0"/>
        <v>0</v>
      </c>
      <c r="BB1" s="26">
        <f t="shared" si="0"/>
        <v>0</v>
      </c>
      <c r="BC1" s="26">
        <f t="shared" si="0"/>
        <v>0</v>
      </c>
      <c r="BD1" s="26">
        <f t="shared" si="0"/>
        <v>0</v>
      </c>
      <c r="BE1" s="26">
        <f t="shared" si="0"/>
        <v>0</v>
      </c>
      <c r="BF1" s="26">
        <f t="shared" si="0"/>
        <v>0</v>
      </c>
      <c r="BG1" s="26">
        <f t="shared" si="0"/>
        <v>0</v>
      </c>
      <c r="BH1" s="26">
        <f t="shared" si="0"/>
        <v>0</v>
      </c>
      <c r="BI1" s="26">
        <f t="shared" si="0"/>
        <v>0</v>
      </c>
      <c r="BJ1" s="26">
        <f t="shared" si="0"/>
        <v>0</v>
      </c>
      <c r="BK1" s="26">
        <f t="shared" si="0"/>
        <v>0</v>
      </c>
      <c r="BL1" s="26">
        <f t="shared" si="0"/>
        <v>0</v>
      </c>
      <c r="BM1" s="26">
        <f t="shared" si="0"/>
        <v>0</v>
      </c>
      <c r="BN1" s="26">
        <f t="shared" si="0"/>
        <v>0</v>
      </c>
      <c r="BO1" s="26">
        <f t="shared" si="0"/>
        <v>0</v>
      </c>
      <c r="BP1" s="26">
        <f t="shared" si="0"/>
        <v>0</v>
      </c>
      <c r="BQ1" s="26">
        <f t="shared" si="0"/>
        <v>0</v>
      </c>
      <c r="BR1" s="26">
        <f t="shared" ref="BR1:DS1" si="1">BR4*1</f>
        <v>0</v>
      </c>
      <c r="BS1" s="26">
        <f t="shared" si="1"/>
        <v>0</v>
      </c>
      <c r="BT1" s="26">
        <f t="shared" si="1"/>
        <v>0</v>
      </c>
      <c r="BU1" s="26">
        <f t="shared" si="1"/>
        <v>0</v>
      </c>
      <c r="BV1" s="26">
        <f t="shared" si="1"/>
        <v>0</v>
      </c>
      <c r="BW1" s="26">
        <f t="shared" si="1"/>
        <v>0</v>
      </c>
      <c r="BX1" s="26">
        <f t="shared" si="1"/>
        <v>0</v>
      </c>
      <c r="BY1" s="26">
        <f t="shared" si="1"/>
        <v>0</v>
      </c>
      <c r="BZ1" s="26">
        <f t="shared" si="1"/>
        <v>0</v>
      </c>
      <c r="CA1" s="26">
        <f t="shared" si="1"/>
        <v>0</v>
      </c>
      <c r="CB1" s="26">
        <f t="shared" si="1"/>
        <v>0</v>
      </c>
      <c r="CC1" s="26">
        <f t="shared" si="1"/>
        <v>0</v>
      </c>
      <c r="CD1" s="26">
        <f t="shared" si="1"/>
        <v>0</v>
      </c>
      <c r="CE1" s="26">
        <f t="shared" si="1"/>
        <v>0</v>
      </c>
      <c r="CF1" s="26">
        <f t="shared" si="1"/>
        <v>0</v>
      </c>
      <c r="CG1" s="26">
        <f t="shared" si="1"/>
        <v>0</v>
      </c>
      <c r="CH1" s="26">
        <f t="shared" si="1"/>
        <v>0</v>
      </c>
      <c r="CI1" s="26">
        <f t="shared" si="1"/>
        <v>0</v>
      </c>
      <c r="CJ1" s="26">
        <f t="shared" si="1"/>
        <v>0</v>
      </c>
      <c r="CK1" s="26">
        <f t="shared" si="1"/>
        <v>0</v>
      </c>
      <c r="CL1" s="26">
        <f t="shared" si="1"/>
        <v>0</v>
      </c>
      <c r="CM1" s="26">
        <f t="shared" si="1"/>
        <v>0</v>
      </c>
      <c r="CN1" s="26">
        <f t="shared" si="1"/>
        <v>0</v>
      </c>
      <c r="CO1" s="26">
        <f t="shared" si="1"/>
        <v>0</v>
      </c>
      <c r="CP1" s="26">
        <f t="shared" si="1"/>
        <v>0</v>
      </c>
      <c r="CQ1" s="26">
        <f t="shared" si="1"/>
        <v>0</v>
      </c>
      <c r="CR1" s="26">
        <f t="shared" si="1"/>
        <v>0</v>
      </c>
      <c r="CS1" s="26">
        <f t="shared" si="1"/>
        <v>0</v>
      </c>
      <c r="CT1" s="26">
        <f t="shared" si="1"/>
        <v>0</v>
      </c>
      <c r="CU1" s="26">
        <f t="shared" si="1"/>
        <v>0</v>
      </c>
      <c r="CV1" s="26">
        <f t="shared" si="1"/>
        <v>0</v>
      </c>
      <c r="CW1" s="26">
        <f t="shared" si="1"/>
        <v>0</v>
      </c>
      <c r="CX1" s="26">
        <f t="shared" si="1"/>
        <v>0</v>
      </c>
      <c r="CY1" s="26">
        <f t="shared" si="1"/>
        <v>0</v>
      </c>
      <c r="CZ1" s="26">
        <f t="shared" si="1"/>
        <v>0</v>
      </c>
      <c r="DA1" s="26">
        <f t="shared" si="1"/>
        <v>0</v>
      </c>
      <c r="DB1" s="26">
        <f t="shared" si="1"/>
        <v>0</v>
      </c>
      <c r="DC1" s="26">
        <f t="shared" si="1"/>
        <v>0</v>
      </c>
      <c r="DD1" s="26">
        <f t="shared" si="1"/>
        <v>0</v>
      </c>
      <c r="DE1" s="26">
        <f t="shared" si="1"/>
        <v>0</v>
      </c>
      <c r="DF1" s="26">
        <f t="shared" si="1"/>
        <v>0</v>
      </c>
      <c r="DG1" s="26">
        <f t="shared" si="1"/>
        <v>0</v>
      </c>
      <c r="DH1" s="26">
        <f t="shared" si="1"/>
        <v>0</v>
      </c>
      <c r="DI1" s="26">
        <f t="shared" si="1"/>
        <v>0</v>
      </c>
      <c r="DJ1" s="26">
        <f t="shared" si="1"/>
        <v>0</v>
      </c>
      <c r="DK1" s="26">
        <f t="shared" si="1"/>
        <v>0</v>
      </c>
      <c r="DL1" s="26">
        <f t="shared" si="1"/>
        <v>0</v>
      </c>
      <c r="DM1" s="26">
        <f t="shared" si="1"/>
        <v>0</v>
      </c>
      <c r="DN1" s="26">
        <f t="shared" si="1"/>
        <v>0</v>
      </c>
      <c r="DO1" s="26">
        <f t="shared" si="1"/>
        <v>0</v>
      </c>
      <c r="DP1" s="26">
        <f t="shared" si="1"/>
        <v>0</v>
      </c>
      <c r="DQ1" s="26">
        <f t="shared" si="1"/>
        <v>0</v>
      </c>
      <c r="DR1" s="26">
        <f t="shared" si="1"/>
        <v>0</v>
      </c>
      <c r="DS1" s="26">
        <f t="shared" si="1"/>
        <v>0</v>
      </c>
    </row>
    <row r="2" spans="1:123">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57"/>
    </row>
    <row r="3" spans="1:123" ht="12.6" thickBot="1">
      <c r="B3" s="65" t="s">
        <v>57</v>
      </c>
      <c r="C3" s="65"/>
      <c r="D3" s="65"/>
      <c r="E3" s="65"/>
      <c r="F3" s="65"/>
      <c r="G3" s="65"/>
      <c r="H3" s="65"/>
      <c r="I3" s="65"/>
      <c r="J3" s="65"/>
      <c r="K3" s="65"/>
      <c r="L3" s="65"/>
      <c r="M3" s="65"/>
      <c r="N3" s="65"/>
      <c r="O3" s="65"/>
      <c r="P3" s="65"/>
      <c r="Q3" s="65"/>
      <c r="R3" s="65"/>
      <c r="S3" s="65"/>
      <c r="T3" s="65"/>
      <c r="U3" s="65"/>
      <c r="V3" s="65"/>
      <c r="W3" s="65"/>
      <c r="X3" s="65"/>
      <c r="Y3" s="65"/>
      <c r="Z3" s="65"/>
      <c r="AA3" s="65"/>
      <c r="AB3" s="65"/>
      <c r="AC3" s="65"/>
      <c r="AD3" s="65"/>
      <c r="AE3" s="65"/>
      <c r="AF3" s="65"/>
      <c r="AG3" s="65"/>
      <c r="AH3" s="65"/>
      <c r="AI3" s="65"/>
      <c r="AJ3" s="65"/>
      <c r="AK3" s="65"/>
      <c r="AL3" s="65"/>
      <c r="AM3" s="65"/>
      <c r="AN3" s="65"/>
      <c r="AO3" s="65"/>
      <c r="AP3" s="65"/>
      <c r="AQ3" s="65"/>
      <c r="AR3" s="65"/>
      <c r="AS3" s="65"/>
      <c r="AT3" s="65"/>
      <c r="AU3" s="65"/>
      <c r="AV3" s="65"/>
    </row>
    <row r="4" spans="1:123" ht="12.6" thickTop="1" thickBot="1">
      <c r="B4" s="277" t="s">
        <v>58</v>
      </c>
      <c r="C4" s="278"/>
      <c r="D4" s="173"/>
      <c r="E4" s="174"/>
      <c r="F4" s="174"/>
      <c r="G4" s="174"/>
      <c r="H4" s="174"/>
      <c r="I4" s="174"/>
      <c r="J4" s="174"/>
      <c r="K4" s="174"/>
      <c r="L4" s="174"/>
      <c r="M4" s="174"/>
      <c r="N4" s="174"/>
      <c r="O4" s="174"/>
      <c r="P4" s="174"/>
      <c r="Q4" s="174"/>
      <c r="R4" s="174"/>
      <c r="S4" s="174"/>
      <c r="T4" s="174"/>
      <c r="U4" s="174"/>
      <c r="V4" s="174"/>
      <c r="W4" s="174"/>
      <c r="X4" s="174"/>
      <c r="Y4" s="174"/>
      <c r="Z4" s="174"/>
      <c r="AA4" s="174"/>
      <c r="AB4" s="174"/>
      <c r="AC4" s="174"/>
      <c r="AD4" s="174"/>
      <c r="AE4" s="174"/>
      <c r="AF4" s="174"/>
      <c r="AG4" s="174"/>
      <c r="AH4" s="174"/>
      <c r="AI4" s="174"/>
      <c r="AJ4" s="174"/>
      <c r="AK4" s="174"/>
      <c r="AL4" s="174"/>
      <c r="AM4" s="174"/>
      <c r="AN4" s="174"/>
      <c r="AO4" s="174"/>
      <c r="AP4" s="174"/>
      <c r="AQ4" s="174"/>
      <c r="AR4" s="174"/>
      <c r="AS4" s="174"/>
      <c r="AT4" s="174"/>
      <c r="AU4" s="174"/>
      <c r="AV4" s="174"/>
      <c r="AW4" s="174"/>
      <c r="AX4" s="174"/>
      <c r="AY4" s="174"/>
      <c r="AZ4" s="259"/>
      <c r="BA4" s="259"/>
      <c r="BB4" s="259"/>
      <c r="BC4" s="259"/>
      <c r="BD4" s="259"/>
      <c r="BE4" s="259"/>
      <c r="BF4" s="259"/>
      <c r="BG4" s="259"/>
      <c r="BH4" s="259"/>
      <c r="BI4" s="259"/>
      <c r="BJ4" s="259"/>
      <c r="BK4" s="259"/>
      <c r="BL4" s="259"/>
      <c r="BM4" s="259"/>
      <c r="BN4" s="259"/>
      <c r="BO4" s="259"/>
      <c r="BP4" s="259"/>
      <c r="BQ4" s="259"/>
      <c r="BR4" s="259"/>
      <c r="BS4" s="259"/>
      <c r="BT4" s="259"/>
      <c r="BU4" s="259"/>
      <c r="BV4" s="259"/>
      <c r="BW4" s="259"/>
      <c r="BX4" s="259"/>
      <c r="BY4" s="259"/>
      <c r="BZ4" s="259"/>
      <c r="CA4" s="259"/>
      <c r="CB4" s="259"/>
      <c r="CC4" s="259"/>
      <c r="CD4" s="259"/>
      <c r="CE4" s="259"/>
      <c r="CF4" s="259"/>
      <c r="CG4" s="259"/>
      <c r="CH4" s="259"/>
      <c r="CI4" s="259"/>
      <c r="CJ4" s="259"/>
      <c r="CK4" s="259"/>
      <c r="CL4" s="259"/>
      <c r="CM4" s="259"/>
      <c r="CN4" s="259"/>
      <c r="CO4" s="259"/>
      <c r="CP4" s="259"/>
      <c r="CQ4" s="259"/>
      <c r="CR4" s="259"/>
      <c r="CS4" s="259"/>
      <c r="CT4" s="259"/>
      <c r="CU4" s="259"/>
      <c r="CV4" s="259"/>
      <c r="CW4" s="259"/>
      <c r="CX4" s="259"/>
      <c r="CY4" s="259"/>
      <c r="CZ4" s="259"/>
      <c r="DA4" s="259"/>
      <c r="DB4" s="259"/>
      <c r="DC4" s="259"/>
      <c r="DD4" s="259"/>
      <c r="DE4" s="259"/>
      <c r="DF4" s="259"/>
      <c r="DG4" s="259"/>
      <c r="DH4" s="259"/>
      <c r="DI4" s="259"/>
      <c r="DJ4" s="259"/>
      <c r="DK4" s="259"/>
      <c r="DL4" s="259"/>
      <c r="DM4" s="259"/>
      <c r="DN4" s="259"/>
      <c r="DO4" s="259"/>
      <c r="DP4" s="259"/>
      <c r="DQ4" s="259"/>
      <c r="DR4" s="259"/>
      <c r="DS4" s="259"/>
    </row>
    <row r="5" spans="1:123" ht="12" thickTop="1">
      <c r="A5" s="255" t="s">
        <v>46</v>
      </c>
      <c r="B5" s="279" t="s">
        <v>105</v>
      </c>
      <c r="C5" s="66" t="s">
        <v>57</v>
      </c>
      <c r="D5" s="177"/>
      <c r="E5" s="178"/>
      <c r="F5" s="178"/>
      <c r="G5" s="178"/>
      <c r="H5" s="178"/>
      <c r="I5" s="178"/>
      <c r="J5" s="178"/>
      <c r="K5" s="178"/>
      <c r="L5" s="178"/>
      <c r="M5" s="178"/>
      <c r="N5" s="178"/>
      <c r="O5" s="178"/>
      <c r="P5" s="178"/>
      <c r="Q5" s="178"/>
      <c r="R5" s="178"/>
      <c r="S5" s="178"/>
      <c r="T5" s="178"/>
      <c r="U5" s="178"/>
      <c r="V5" s="178"/>
      <c r="W5" s="178"/>
      <c r="X5" s="178"/>
      <c r="Y5" s="178"/>
      <c r="Z5" s="178"/>
      <c r="AA5" s="178"/>
      <c r="AB5" s="178"/>
      <c r="AC5" s="178"/>
      <c r="AD5" s="178"/>
      <c r="AE5" s="178"/>
      <c r="AF5" s="178"/>
      <c r="AG5" s="178"/>
      <c r="AH5" s="178"/>
      <c r="AI5" s="178"/>
      <c r="AJ5" s="178"/>
      <c r="AK5" s="178"/>
      <c r="AL5" s="178"/>
      <c r="AM5" s="178"/>
      <c r="AN5" s="178"/>
      <c r="AO5" s="178"/>
      <c r="AP5" s="178"/>
      <c r="AQ5" s="178"/>
      <c r="AR5" s="178"/>
      <c r="AS5" s="178"/>
      <c r="AT5" s="178"/>
      <c r="AU5" s="178"/>
      <c r="AV5" s="178"/>
      <c r="AW5" s="178"/>
      <c r="AX5" s="178"/>
      <c r="AY5" s="178"/>
      <c r="AZ5" s="178"/>
      <c r="BA5" s="178"/>
      <c r="BB5" s="178"/>
      <c r="BC5" s="178"/>
      <c r="BD5" s="178"/>
      <c r="BE5" s="178"/>
      <c r="BF5" s="178"/>
      <c r="BG5" s="178"/>
      <c r="BH5" s="178"/>
      <c r="BI5" s="178"/>
      <c r="BJ5" s="178"/>
      <c r="BK5" s="178"/>
      <c r="BL5" s="178"/>
      <c r="BM5" s="178"/>
      <c r="BN5" s="178"/>
      <c r="BO5" s="178"/>
      <c r="BP5" s="178"/>
      <c r="BQ5" s="178"/>
      <c r="BR5" s="178"/>
      <c r="BS5" s="178"/>
      <c r="BT5" s="178"/>
      <c r="BU5" s="179"/>
      <c r="BV5" s="179"/>
      <c r="BW5" s="179"/>
      <c r="BX5" s="179"/>
      <c r="BY5" s="179"/>
      <c r="BZ5" s="179"/>
      <c r="CA5" s="179"/>
      <c r="CB5" s="179"/>
      <c r="CC5" s="179"/>
      <c r="CD5" s="179"/>
      <c r="CE5" s="179"/>
      <c r="CF5" s="179"/>
      <c r="CG5" s="179"/>
      <c r="CH5" s="179"/>
      <c r="CI5" s="179"/>
      <c r="CJ5" s="179"/>
      <c r="CK5" s="179"/>
      <c r="CL5" s="179"/>
      <c r="CM5" s="179"/>
      <c r="CN5" s="179"/>
      <c r="CO5" s="179"/>
      <c r="CP5" s="179"/>
      <c r="CQ5" s="179"/>
      <c r="CR5" s="179"/>
      <c r="CS5" s="179"/>
      <c r="CT5" s="179"/>
      <c r="CU5" s="179"/>
      <c r="CV5" s="179"/>
      <c r="CW5" s="179"/>
      <c r="CX5" s="179"/>
      <c r="CY5" s="179"/>
      <c r="CZ5" s="179"/>
      <c r="DA5" s="179"/>
      <c r="DB5" s="179"/>
      <c r="DC5" s="179"/>
      <c r="DD5" s="179"/>
      <c r="DE5" s="179"/>
      <c r="DF5" s="179"/>
      <c r="DG5" s="179"/>
      <c r="DH5" s="179"/>
      <c r="DI5" s="179"/>
      <c r="DJ5" s="179"/>
      <c r="DK5" s="179"/>
      <c r="DL5" s="179"/>
      <c r="DM5" s="179"/>
      <c r="DN5" s="179"/>
      <c r="DO5" s="179"/>
      <c r="DP5" s="179"/>
      <c r="DQ5" s="179"/>
      <c r="DR5" s="179"/>
      <c r="DS5" s="179"/>
    </row>
    <row r="6" spans="1:123" ht="11.4">
      <c r="B6" s="280"/>
      <c r="C6" s="67" t="s">
        <v>101</v>
      </c>
      <c r="D6" s="180"/>
      <c r="E6" s="181"/>
      <c r="F6" s="181"/>
      <c r="G6" s="181"/>
      <c r="H6" s="181"/>
      <c r="I6" s="181"/>
      <c r="J6" s="181"/>
      <c r="K6" s="181"/>
      <c r="L6" s="181"/>
      <c r="M6" s="181"/>
      <c r="N6" s="181"/>
      <c r="O6" s="181"/>
      <c r="P6" s="181"/>
      <c r="Q6" s="181"/>
      <c r="R6" s="181"/>
      <c r="S6" s="181"/>
      <c r="T6" s="181"/>
      <c r="U6" s="181"/>
      <c r="V6" s="181"/>
      <c r="W6" s="181"/>
      <c r="X6" s="181"/>
      <c r="Y6" s="181"/>
      <c r="Z6" s="181"/>
      <c r="AA6" s="181"/>
      <c r="AB6" s="181"/>
      <c r="AC6" s="181"/>
      <c r="AD6" s="181"/>
      <c r="AE6" s="181"/>
      <c r="AF6" s="181"/>
      <c r="AG6" s="181"/>
      <c r="AH6" s="181"/>
      <c r="AI6" s="181"/>
      <c r="AJ6" s="181"/>
      <c r="AK6" s="181"/>
      <c r="AL6" s="181"/>
      <c r="AM6" s="181"/>
      <c r="AN6" s="181"/>
      <c r="AO6" s="181"/>
      <c r="AP6" s="181"/>
      <c r="AQ6" s="181"/>
      <c r="AR6" s="181"/>
      <c r="AS6" s="181"/>
      <c r="AT6" s="181"/>
      <c r="AU6" s="181"/>
      <c r="AV6" s="181"/>
      <c r="AW6" s="181"/>
      <c r="AX6" s="181"/>
      <c r="AY6" s="181"/>
      <c r="AZ6" s="181"/>
      <c r="BA6" s="181"/>
      <c r="BB6" s="181"/>
      <c r="BC6" s="181"/>
      <c r="BD6" s="181"/>
      <c r="BE6" s="181"/>
      <c r="BF6" s="181"/>
      <c r="BG6" s="181"/>
      <c r="BH6" s="181"/>
      <c r="BI6" s="181"/>
      <c r="BJ6" s="181"/>
      <c r="BK6" s="181"/>
      <c r="BL6" s="181"/>
      <c r="BM6" s="181"/>
      <c r="BN6" s="181"/>
      <c r="BO6" s="181"/>
      <c r="BP6" s="181"/>
      <c r="BQ6" s="181"/>
      <c r="BR6" s="181"/>
      <c r="BS6" s="181"/>
      <c r="BT6" s="181"/>
      <c r="BU6" s="182"/>
      <c r="BV6" s="182"/>
      <c r="BW6" s="182"/>
      <c r="BX6" s="182"/>
      <c r="BY6" s="182"/>
      <c r="BZ6" s="182"/>
      <c r="CA6" s="182"/>
      <c r="CB6" s="182"/>
      <c r="CC6" s="182"/>
      <c r="CD6" s="182"/>
      <c r="CE6" s="182"/>
      <c r="CF6" s="182"/>
      <c r="CG6" s="182"/>
      <c r="CH6" s="182"/>
      <c r="CI6" s="182"/>
      <c r="CJ6" s="182"/>
      <c r="CK6" s="182"/>
      <c r="CL6" s="182"/>
      <c r="CM6" s="182"/>
      <c r="CN6" s="182"/>
      <c r="CO6" s="182"/>
      <c r="CP6" s="182"/>
      <c r="CQ6" s="182"/>
      <c r="CR6" s="182"/>
      <c r="CS6" s="182"/>
      <c r="CT6" s="182"/>
      <c r="CU6" s="182"/>
      <c r="CV6" s="182"/>
      <c r="CW6" s="182"/>
      <c r="CX6" s="182"/>
      <c r="CY6" s="182"/>
      <c r="CZ6" s="182"/>
      <c r="DA6" s="182"/>
      <c r="DB6" s="182"/>
      <c r="DC6" s="182"/>
      <c r="DD6" s="182"/>
      <c r="DE6" s="182"/>
      <c r="DF6" s="182"/>
      <c r="DG6" s="182"/>
      <c r="DH6" s="182"/>
      <c r="DI6" s="182"/>
      <c r="DJ6" s="182"/>
      <c r="DK6" s="182"/>
      <c r="DL6" s="182"/>
      <c r="DM6" s="182"/>
      <c r="DN6" s="182"/>
      <c r="DO6" s="182"/>
      <c r="DP6" s="182"/>
      <c r="DQ6" s="182"/>
      <c r="DR6" s="182"/>
      <c r="DS6" s="182"/>
    </row>
    <row r="7" spans="1:123" ht="11.4">
      <c r="B7" s="280"/>
      <c r="C7" s="67" t="s">
        <v>102</v>
      </c>
      <c r="D7" s="180"/>
      <c r="E7" s="181"/>
      <c r="F7" s="181"/>
      <c r="G7" s="181"/>
      <c r="H7" s="181"/>
      <c r="I7" s="181"/>
      <c r="J7" s="181"/>
      <c r="K7" s="181"/>
      <c r="L7" s="181"/>
      <c r="M7" s="181"/>
      <c r="N7" s="181"/>
      <c r="O7" s="181"/>
      <c r="P7" s="181"/>
      <c r="Q7" s="181"/>
      <c r="R7" s="181"/>
      <c r="S7" s="181"/>
      <c r="T7" s="181"/>
      <c r="U7" s="181"/>
      <c r="V7" s="181"/>
      <c r="W7" s="181"/>
      <c r="X7" s="181"/>
      <c r="Y7" s="181"/>
      <c r="Z7" s="181"/>
      <c r="AA7" s="181"/>
      <c r="AB7" s="181"/>
      <c r="AC7" s="181"/>
      <c r="AD7" s="181"/>
      <c r="AE7" s="181"/>
      <c r="AF7" s="181"/>
      <c r="AG7" s="181"/>
      <c r="AH7" s="181"/>
      <c r="AI7" s="181"/>
      <c r="AJ7" s="181"/>
      <c r="AK7" s="181"/>
      <c r="AL7" s="181"/>
      <c r="AM7" s="181"/>
      <c r="AN7" s="181"/>
      <c r="AO7" s="181"/>
      <c r="AP7" s="181"/>
      <c r="AQ7" s="181"/>
      <c r="AR7" s="181"/>
      <c r="AS7" s="181"/>
      <c r="AT7" s="181"/>
      <c r="AU7" s="181"/>
      <c r="AV7" s="181"/>
      <c r="AW7" s="181"/>
      <c r="AX7" s="181"/>
      <c r="AY7" s="181"/>
      <c r="AZ7" s="181"/>
      <c r="BA7" s="181"/>
      <c r="BB7" s="181"/>
      <c r="BC7" s="181"/>
      <c r="BD7" s="181"/>
      <c r="BE7" s="181"/>
      <c r="BF7" s="181"/>
      <c r="BG7" s="181"/>
      <c r="BH7" s="181"/>
      <c r="BI7" s="181"/>
      <c r="BJ7" s="181"/>
      <c r="BK7" s="181"/>
      <c r="BL7" s="181"/>
      <c r="BM7" s="181"/>
      <c r="BN7" s="181"/>
      <c r="BO7" s="181"/>
      <c r="BP7" s="181"/>
      <c r="BQ7" s="181"/>
      <c r="BR7" s="181"/>
      <c r="BS7" s="181"/>
      <c r="BT7" s="181"/>
      <c r="BU7" s="182"/>
      <c r="BV7" s="182"/>
      <c r="BW7" s="182"/>
      <c r="BX7" s="182"/>
      <c r="BY7" s="182"/>
      <c r="BZ7" s="182"/>
      <c r="CA7" s="182"/>
      <c r="CB7" s="182"/>
      <c r="CC7" s="182"/>
      <c r="CD7" s="182"/>
      <c r="CE7" s="182"/>
      <c r="CF7" s="182"/>
      <c r="CG7" s="182"/>
      <c r="CH7" s="182"/>
      <c r="CI7" s="182"/>
      <c r="CJ7" s="182"/>
      <c r="CK7" s="182"/>
      <c r="CL7" s="182"/>
      <c r="CM7" s="182"/>
      <c r="CN7" s="182"/>
      <c r="CO7" s="182"/>
      <c r="CP7" s="182"/>
      <c r="CQ7" s="182"/>
      <c r="CR7" s="182"/>
      <c r="CS7" s="182"/>
      <c r="CT7" s="182"/>
      <c r="CU7" s="182"/>
      <c r="CV7" s="182"/>
      <c r="CW7" s="182"/>
      <c r="CX7" s="182"/>
      <c r="CY7" s="182"/>
      <c r="CZ7" s="182"/>
      <c r="DA7" s="182"/>
      <c r="DB7" s="182"/>
      <c r="DC7" s="182"/>
      <c r="DD7" s="182"/>
      <c r="DE7" s="182"/>
      <c r="DF7" s="182"/>
      <c r="DG7" s="182"/>
      <c r="DH7" s="182"/>
      <c r="DI7" s="182"/>
      <c r="DJ7" s="182"/>
      <c r="DK7" s="182"/>
      <c r="DL7" s="182"/>
      <c r="DM7" s="182"/>
      <c r="DN7" s="182"/>
      <c r="DO7" s="182"/>
      <c r="DP7" s="182"/>
      <c r="DQ7" s="182"/>
      <c r="DR7" s="182"/>
      <c r="DS7" s="182"/>
    </row>
    <row r="8" spans="1:123" ht="11.4">
      <c r="A8" s="25" t="s">
        <v>0</v>
      </c>
      <c r="B8" s="280" t="s">
        <v>106</v>
      </c>
      <c r="C8" s="67" t="s">
        <v>57</v>
      </c>
      <c r="D8" s="180"/>
      <c r="E8" s="181"/>
      <c r="F8" s="181"/>
      <c r="G8" s="181"/>
      <c r="H8" s="181"/>
      <c r="I8" s="181"/>
      <c r="J8" s="181"/>
      <c r="K8" s="181"/>
      <c r="L8" s="181"/>
      <c r="M8" s="181"/>
      <c r="N8" s="181"/>
      <c r="O8" s="181"/>
      <c r="P8" s="181"/>
      <c r="Q8" s="181"/>
      <c r="R8" s="181"/>
      <c r="S8" s="181"/>
      <c r="T8" s="181"/>
      <c r="U8" s="181"/>
      <c r="V8" s="181"/>
      <c r="W8" s="181"/>
      <c r="X8" s="181"/>
      <c r="Y8" s="181"/>
      <c r="Z8" s="181"/>
      <c r="AA8" s="181"/>
      <c r="AB8" s="181"/>
      <c r="AC8" s="181"/>
      <c r="AD8" s="181"/>
      <c r="AE8" s="181"/>
      <c r="AF8" s="181"/>
      <c r="AG8" s="181"/>
      <c r="AH8" s="181"/>
      <c r="AI8" s="181"/>
      <c r="AJ8" s="181"/>
      <c r="AK8" s="181"/>
      <c r="AL8" s="181"/>
      <c r="AM8" s="181"/>
      <c r="AN8" s="181"/>
      <c r="AO8" s="181"/>
      <c r="AP8" s="181"/>
      <c r="AQ8" s="181"/>
      <c r="AR8" s="181"/>
      <c r="AS8" s="181"/>
      <c r="AT8" s="181"/>
      <c r="AU8" s="181"/>
      <c r="AV8" s="181"/>
      <c r="AW8" s="181"/>
      <c r="AX8" s="181"/>
      <c r="AY8" s="181"/>
      <c r="AZ8" s="181"/>
      <c r="BA8" s="181"/>
      <c r="BB8" s="181"/>
      <c r="BC8" s="181"/>
      <c r="BD8" s="181"/>
      <c r="BE8" s="181"/>
      <c r="BF8" s="181"/>
      <c r="BG8" s="181"/>
      <c r="BH8" s="181"/>
      <c r="BI8" s="181"/>
      <c r="BJ8" s="181"/>
      <c r="BK8" s="181"/>
      <c r="BL8" s="181"/>
      <c r="BM8" s="181"/>
      <c r="BN8" s="181"/>
      <c r="BO8" s="181"/>
      <c r="BP8" s="181"/>
      <c r="BQ8" s="181"/>
      <c r="BR8" s="181"/>
      <c r="BS8" s="181"/>
      <c r="BT8" s="181"/>
      <c r="BU8" s="182"/>
      <c r="BV8" s="182"/>
      <c r="BW8" s="182"/>
      <c r="BX8" s="182"/>
      <c r="BY8" s="182"/>
      <c r="BZ8" s="182"/>
      <c r="CA8" s="182"/>
      <c r="CB8" s="182"/>
      <c r="CC8" s="182"/>
      <c r="CD8" s="182"/>
      <c r="CE8" s="182"/>
      <c r="CF8" s="182"/>
      <c r="CG8" s="182"/>
      <c r="CH8" s="182"/>
      <c r="CI8" s="182"/>
      <c r="CJ8" s="182"/>
      <c r="CK8" s="182"/>
      <c r="CL8" s="182"/>
      <c r="CM8" s="182"/>
      <c r="CN8" s="182"/>
      <c r="CO8" s="182"/>
      <c r="CP8" s="182"/>
      <c r="CQ8" s="182"/>
      <c r="CR8" s="182"/>
      <c r="CS8" s="182"/>
      <c r="CT8" s="182"/>
      <c r="CU8" s="182"/>
      <c r="CV8" s="182"/>
      <c r="CW8" s="182"/>
      <c r="CX8" s="182"/>
      <c r="CY8" s="182"/>
      <c r="CZ8" s="182"/>
      <c r="DA8" s="182"/>
      <c r="DB8" s="182"/>
      <c r="DC8" s="182"/>
      <c r="DD8" s="182"/>
      <c r="DE8" s="182"/>
      <c r="DF8" s="182"/>
      <c r="DG8" s="182"/>
      <c r="DH8" s="182"/>
      <c r="DI8" s="182"/>
      <c r="DJ8" s="182"/>
      <c r="DK8" s="182"/>
      <c r="DL8" s="182"/>
      <c r="DM8" s="182"/>
      <c r="DN8" s="182"/>
      <c r="DO8" s="182"/>
      <c r="DP8" s="182"/>
      <c r="DQ8" s="182"/>
      <c r="DR8" s="182"/>
      <c r="DS8" s="182"/>
    </row>
    <row r="9" spans="1:123" ht="11.4">
      <c r="B9" s="280"/>
      <c r="C9" s="67" t="s">
        <v>101</v>
      </c>
      <c r="D9" s="180"/>
      <c r="E9" s="181"/>
      <c r="F9" s="181"/>
      <c r="G9" s="181"/>
      <c r="H9" s="181"/>
      <c r="I9" s="181"/>
      <c r="J9" s="181"/>
      <c r="K9" s="181"/>
      <c r="L9" s="181"/>
      <c r="M9" s="181"/>
      <c r="N9" s="181"/>
      <c r="O9" s="181"/>
      <c r="P9" s="181"/>
      <c r="Q9" s="181"/>
      <c r="R9" s="181"/>
      <c r="S9" s="181"/>
      <c r="T9" s="181"/>
      <c r="U9" s="181"/>
      <c r="V9" s="181"/>
      <c r="W9" s="181"/>
      <c r="X9" s="181"/>
      <c r="Y9" s="181"/>
      <c r="Z9" s="181"/>
      <c r="AA9" s="181"/>
      <c r="AB9" s="181"/>
      <c r="AC9" s="181"/>
      <c r="AD9" s="181"/>
      <c r="AE9" s="181"/>
      <c r="AF9" s="181"/>
      <c r="AG9" s="181"/>
      <c r="AH9" s="181"/>
      <c r="AI9" s="181"/>
      <c r="AJ9" s="181"/>
      <c r="AK9" s="181"/>
      <c r="AL9" s="181"/>
      <c r="AM9" s="181"/>
      <c r="AN9" s="181"/>
      <c r="AO9" s="181"/>
      <c r="AP9" s="181"/>
      <c r="AQ9" s="181"/>
      <c r="AR9" s="181"/>
      <c r="AS9" s="181"/>
      <c r="AT9" s="181"/>
      <c r="AU9" s="181"/>
      <c r="AV9" s="181"/>
      <c r="AW9" s="181"/>
      <c r="AX9" s="181"/>
      <c r="AY9" s="181"/>
      <c r="AZ9" s="181"/>
      <c r="BA9" s="181"/>
      <c r="BB9" s="181"/>
      <c r="BC9" s="181"/>
      <c r="BD9" s="181"/>
      <c r="BE9" s="181"/>
      <c r="BF9" s="181"/>
      <c r="BG9" s="181"/>
      <c r="BH9" s="181"/>
      <c r="BI9" s="181"/>
      <c r="BJ9" s="181"/>
      <c r="BK9" s="181"/>
      <c r="BL9" s="181"/>
      <c r="BM9" s="181"/>
      <c r="BN9" s="181"/>
      <c r="BO9" s="181"/>
      <c r="BP9" s="181"/>
      <c r="BQ9" s="181"/>
      <c r="BR9" s="181"/>
      <c r="BS9" s="181"/>
      <c r="BT9" s="181"/>
      <c r="BU9" s="182"/>
      <c r="BV9" s="182"/>
      <c r="BW9" s="182"/>
      <c r="BX9" s="182"/>
      <c r="BY9" s="182"/>
      <c r="BZ9" s="182"/>
      <c r="CA9" s="182"/>
      <c r="CB9" s="182"/>
      <c r="CC9" s="182"/>
      <c r="CD9" s="182"/>
      <c r="CE9" s="182"/>
      <c r="CF9" s="182"/>
      <c r="CG9" s="182"/>
      <c r="CH9" s="182"/>
      <c r="CI9" s="182"/>
      <c r="CJ9" s="182"/>
      <c r="CK9" s="182"/>
      <c r="CL9" s="182"/>
      <c r="CM9" s="182"/>
      <c r="CN9" s="182"/>
      <c r="CO9" s="182"/>
      <c r="CP9" s="182"/>
      <c r="CQ9" s="182"/>
      <c r="CR9" s="182"/>
      <c r="CS9" s="182"/>
      <c r="CT9" s="182"/>
      <c r="CU9" s="182"/>
      <c r="CV9" s="182"/>
      <c r="CW9" s="182"/>
      <c r="CX9" s="182"/>
      <c r="CY9" s="182"/>
      <c r="CZ9" s="182"/>
      <c r="DA9" s="182"/>
      <c r="DB9" s="182"/>
      <c r="DC9" s="182"/>
      <c r="DD9" s="182"/>
      <c r="DE9" s="182"/>
      <c r="DF9" s="182"/>
      <c r="DG9" s="182"/>
      <c r="DH9" s="182"/>
      <c r="DI9" s="182"/>
      <c r="DJ9" s="182"/>
      <c r="DK9" s="182"/>
      <c r="DL9" s="182"/>
      <c r="DM9" s="182"/>
      <c r="DN9" s="182"/>
      <c r="DO9" s="182"/>
      <c r="DP9" s="182"/>
      <c r="DQ9" s="182"/>
      <c r="DR9" s="182"/>
      <c r="DS9" s="182"/>
    </row>
    <row r="10" spans="1:123" ht="12" thickBot="1">
      <c r="B10" s="281"/>
      <c r="C10" s="68" t="s">
        <v>102</v>
      </c>
      <c r="D10" s="183"/>
      <c r="E10" s="184"/>
      <c r="F10" s="184"/>
      <c r="G10" s="184"/>
      <c r="H10" s="184"/>
      <c r="I10" s="184"/>
      <c r="J10" s="184"/>
      <c r="K10" s="184"/>
      <c r="L10" s="184"/>
      <c r="M10" s="184"/>
      <c r="N10" s="184"/>
      <c r="O10" s="184"/>
      <c r="P10" s="184"/>
      <c r="Q10" s="184"/>
      <c r="R10" s="184"/>
      <c r="S10" s="184"/>
      <c r="T10" s="184"/>
      <c r="U10" s="184"/>
      <c r="V10" s="184"/>
      <c r="W10" s="184"/>
      <c r="X10" s="184"/>
      <c r="Y10" s="184"/>
      <c r="Z10" s="184"/>
      <c r="AA10" s="184"/>
      <c r="AB10" s="184"/>
      <c r="AC10" s="184"/>
      <c r="AD10" s="184"/>
      <c r="AE10" s="184"/>
      <c r="AF10" s="184"/>
      <c r="AG10" s="184"/>
      <c r="AH10" s="184"/>
      <c r="AI10" s="184"/>
      <c r="AJ10" s="184"/>
      <c r="AK10" s="184"/>
      <c r="AL10" s="184"/>
      <c r="AM10" s="184"/>
      <c r="AN10" s="184"/>
      <c r="AO10" s="184"/>
      <c r="AP10" s="184"/>
      <c r="AQ10" s="184"/>
      <c r="AR10" s="184"/>
      <c r="AS10" s="184"/>
      <c r="AT10" s="184"/>
      <c r="AU10" s="184"/>
      <c r="AV10" s="184"/>
      <c r="AW10" s="184"/>
      <c r="AX10" s="184"/>
      <c r="AY10" s="184"/>
      <c r="AZ10" s="184"/>
      <c r="BA10" s="184"/>
      <c r="BB10" s="184"/>
      <c r="BC10" s="184"/>
      <c r="BD10" s="184"/>
      <c r="BE10" s="184"/>
      <c r="BF10" s="184"/>
      <c r="BG10" s="184"/>
      <c r="BH10" s="184"/>
      <c r="BI10" s="184"/>
      <c r="BJ10" s="184"/>
      <c r="BK10" s="184"/>
      <c r="BL10" s="184"/>
      <c r="BM10" s="184"/>
      <c r="BN10" s="184"/>
      <c r="BO10" s="184"/>
      <c r="BP10" s="184"/>
      <c r="BQ10" s="184"/>
      <c r="BR10" s="184"/>
      <c r="BS10" s="184"/>
      <c r="BT10" s="184"/>
      <c r="BU10" s="185"/>
      <c r="BV10" s="185"/>
      <c r="BW10" s="185"/>
      <c r="BX10" s="185"/>
      <c r="BY10" s="185"/>
      <c r="BZ10" s="185"/>
      <c r="CA10" s="185"/>
      <c r="CB10" s="185"/>
      <c r="CC10" s="185"/>
      <c r="CD10" s="185"/>
      <c r="CE10" s="185"/>
      <c r="CF10" s="185"/>
      <c r="CG10" s="185"/>
      <c r="CH10" s="185"/>
      <c r="CI10" s="185"/>
      <c r="CJ10" s="185"/>
      <c r="CK10" s="185"/>
      <c r="CL10" s="185"/>
      <c r="CM10" s="185"/>
      <c r="CN10" s="185"/>
      <c r="CO10" s="185"/>
      <c r="CP10" s="185"/>
      <c r="CQ10" s="185"/>
      <c r="CR10" s="185"/>
      <c r="CS10" s="185"/>
      <c r="CT10" s="185"/>
      <c r="CU10" s="185"/>
      <c r="CV10" s="185"/>
      <c r="CW10" s="185"/>
      <c r="CX10" s="185"/>
      <c r="CY10" s="185"/>
      <c r="CZ10" s="185"/>
      <c r="DA10" s="185"/>
      <c r="DB10" s="185"/>
      <c r="DC10" s="185"/>
      <c r="DD10" s="185"/>
      <c r="DE10" s="185"/>
      <c r="DF10" s="185"/>
      <c r="DG10" s="185"/>
      <c r="DH10" s="185"/>
      <c r="DI10" s="185"/>
      <c r="DJ10" s="185"/>
      <c r="DK10" s="185"/>
      <c r="DL10" s="185"/>
      <c r="DM10" s="185"/>
      <c r="DN10" s="185"/>
      <c r="DO10" s="185"/>
      <c r="DP10" s="185"/>
      <c r="DQ10" s="185"/>
      <c r="DR10" s="185"/>
      <c r="DS10" s="185"/>
    </row>
    <row r="11" spans="1:123" ht="12" thickTop="1">
      <c r="B11" s="282" t="s">
        <v>103</v>
      </c>
      <c r="C11" s="282"/>
      <c r="D11" s="282"/>
      <c r="E11" s="282"/>
      <c r="F11" s="282"/>
      <c r="G11" s="282"/>
      <c r="H11" s="282"/>
      <c r="I11" s="282"/>
      <c r="J11" s="282"/>
      <c r="K11" s="282"/>
      <c r="L11" s="282"/>
      <c r="M11" s="282"/>
      <c r="N11" s="282"/>
      <c r="O11" s="282"/>
      <c r="P11" s="282"/>
      <c r="Q11" s="282"/>
      <c r="R11" s="282"/>
      <c r="S11" s="282"/>
      <c r="T11" s="282"/>
      <c r="U11" s="282"/>
      <c r="V11" s="282"/>
      <c r="W11" s="282"/>
      <c r="X11" s="282"/>
      <c r="Y11" s="282"/>
      <c r="Z11" s="282"/>
      <c r="AA11" s="282"/>
      <c r="AB11" s="282"/>
      <c r="AC11" s="282"/>
      <c r="AD11" s="282"/>
      <c r="AE11" s="282"/>
      <c r="AF11" s="282"/>
      <c r="AG11" s="282"/>
      <c r="AH11" s="282"/>
      <c r="AI11" s="282"/>
      <c r="AJ11" s="282"/>
      <c r="AK11" s="282"/>
      <c r="AL11" s="282"/>
      <c r="AM11" s="282"/>
      <c r="AN11" s="282"/>
      <c r="AO11" s="282"/>
      <c r="AP11" s="282"/>
      <c r="AQ11" s="282"/>
      <c r="AR11" s="282"/>
      <c r="AS11" s="282"/>
      <c r="AT11" s="282"/>
      <c r="AU11" s="282"/>
      <c r="AV11" s="282"/>
    </row>
  </sheetData>
  <mergeCells count="4">
    <mergeCell ref="B4:C4"/>
    <mergeCell ref="B5:B7"/>
    <mergeCell ref="B8:B10"/>
    <mergeCell ref="B11:AV11"/>
  </mergeCells>
  <conditionalFormatting sqref="D8:BI8 D5:BT5">
    <cfRule type="cellIs" dxfId="9" priority="15" operator="lessThan">
      <formula>0</formula>
    </cfRule>
  </conditionalFormatting>
  <conditionalFormatting sqref="BJ8:BT8">
    <cfRule type="cellIs" dxfId="8" priority="13" operator="lessThan">
      <formula>0</formula>
    </cfRule>
  </conditionalFormatting>
  <conditionalFormatting sqref="BU5 BU8">
    <cfRule type="cellIs" dxfId="7" priority="2" operator="lessThan">
      <formula>0</formula>
    </cfRule>
  </conditionalFormatting>
  <conditionalFormatting sqref="BV5:DS5 BV8:DS8">
    <cfRule type="cellIs" dxfId="6" priority="1" operator="lessThan">
      <formula>0</formula>
    </cfRule>
  </conditionalFormatting>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Лист4">
    <tabColor theme="3" tint="0.39997558519241921"/>
  </sheetPr>
  <dimension ref="A1:DO319"/>
  <sheetViews>
    <sheetView zoomScale="60" zoomScaleNormal="60" workbookViewId="0">
      <pane xSplit="3" ySplit="5" topLeftCell="D268" activePane="bottomRight" state="frozen"/>
      <selection pane="topRight" activeCell="D1" sqref="D1"/>
      <selection pane="bottomLeft" activeCell="A6" sqref="A6"/>
      <selection pane="bottomRight" activeCell="B1" sqref="B1"/>
    </sheetView>
  </sheetViews>
  <sheetFormatPr defaultColWidth="9.109375" defaultRowHeight="13.8" outlineLevelRow="1" outlineLevelCol="1"/>
  <cols>
    <col min="1" max="1" width="8.44140625" style="1" bestFit="1" customWidth="1"/>
    <col min="2" max="2" width="7.5546875" style="1" bestFit="1" customWidth="1"/>
    <col min="3" max="3" width="7.33203125" style="1" bestFit="1" customWidth="1"/>
    <col min="4" max="4" width="3.33203125" style="1" customWidth="1"/>
    <col min="5" max="5" width="7.5546875" style="1" bestFit="1" customWidth="1"/>
    <col min="6" max="6" width="8.5546875" style="1" bestFit="1" customWidth="1"/>
    <col min="7" max="7" width="7.5546875" style="1" bestFit="1" customWidth="1"/>
    <col min="8" max="8" width="8.5546875" style="1" customWidth="1" outlineLevel="1"/>
    <col min="9" max="9" width="8.88671875" style="1" bestFit="1" customWidth="1"/>
    <col min="10" max="10" width="8.33203125" style="1" bestFit="1" customWidth="1"/>
    <col min="11" max="11" width="7.5546875" style="1" bestFit="1" customWidth="1"/>
    <col min="12" max="12" width="8.5546875" style="1" customWidth="1" outlineLevel="1"/>
    <col min="13" max="14" width="7.5546875" style="1" bestFit="1" customWidth="1"/>
    <col min="15" max="15" width="5.6640625" style="1" customWidth="1"/>
    <col min="16" max="16" width="8.44140625" style="1" customWidth="1" outlineLevel="1"/>
    <col min="17" max="17" width="9" style="1" bestFit="1" customWidth="1"/>
    <col min="18" max="18" width="7.5546875" style="1" bestFit="1" customWidth="1"/>
    <col min="19" max="19" width="6.5546875" style="1" bestFit="1" customWidth="1"/>
    <col min="20" max="20" width="8.5546875" style="1" customWidth="1" outlineLevel="1"/>
    <col min="21" max="21" width="8.109375" style="1" customWidth="1"/>
    <col min="22" max="22" width="6.109375" style="1" bestFit="1" customWidth="1"/>
    <col min="23" max="23" width="9" style="1" customWidth="1"/>
    <col min="24" max="24" width="8.109375" style="1" customWidth="1"/>
    <col min="25" max="25" width="7" style="1" bestFit="1" customWidth="1"/>
    <col min="26" max="26" width="8.88671875" style="1" customWidth="1"/>
    <col min="27" max="27" width="2.109375" style="1" bestFit="1" customWidth="1"/>
    <col min="28" max="28" width="10.88671875" style="1" bestFit="1" customWidth="1" outlineLevel="1"/>
    <col min="29" max="29" width="10.5546875" style="1" bestFit="1" customWidth="1" outlineLevel="1"/>
    <col min="30" max="30" width="2.109375" style="1" bestFit="1" customWidth="1"/>
    <col min="31" max="31" width="7.44140625" style="1" customWidth="1" outlineLevel="1"/>
    <col min="32" max="32" width="8" style="1" customWidth="1" outlineLevel="1"/>
    <col min="33" max="33" width="2.109375" style="1" customWidth="1"/>
    <col min="34" max="34" width="8.88671875" style="1" bestFit="1" customWidth="1"/>
    <col min="35" max="35" width="8.44140625" style="1" customWidth="1"/>
    <col min="36" max="36" width="8.33203125" style="1" customWidth="1"/>
    <col min="37" max="37" width="8.44140625" style="1" customWidth="1" outlineLevel="1" collapsed="1"/>
    <col min="38" max="38" width="8.88671875" style="1" bestFit="1" customWidth="1"/>
    <col min="39" max="39" width="8.6640625" style="1" customWidth="1"/>
    <col min="40" max="40" width="8" style="1" customWidth="1"/>
    <col min="41" max="41" width="8" style="1" customWidth="1" outlineLevel="1" collapsed="1"/>
    <col min="42" max="42" width="9" style="1" customWidth="1"/>
    <col min="43" max="43" width="9.33203125" style="1" customWidth="1"/>
    <col min="44" max="44" width="9.109375" style="1" customWidth="1"/>
    <col min="45" max="45" width="9.44140625" style="1" customWidth="1" outlineLevel="1"/>
    <col min="46" max="46" width="8.88671875" style="1" bestFit="1" customWidth="1"/>
    <col min="47" max="47" width="9.44140625" style="1" customWidth="1"/>
    <col min="48" max="48" width="9.109375" style="1" customWidth="1"/>
    <col min="49" max="49" width="9.44140625" style="1" customWidth="1" outlineLevel="1"/>
    <col min="50" max="50" width="3" style="1" bestFit="1" customWidth="1"/>
    <col min="51" max="51" width="20.33203125" style="1" bestFit="1" customWidth="1"/>
    <col min="52" max="16384" width="9.109375" style="1"/>
  </cols>
  <sheetData>
    <row r="1" spans="1:50" ht="14.4" thickBot="1">
      <c r="A1" s="35" t="str">
        <f>'Расчёт (кг)'!A1</f>
        <v>бюджет</v>
      </c>
      <c r="B1" s="165">
        <f>'Расчёт (кг)'!B1</f>
        <v>45505</v>
      </c>
      <c r="C1" s="33"/>
      <c r="E1" s="33"/>
      <c r="U1" s="31">
        <f>'Расчёт (кг)'!U1</f>
        <v>6</v>
      </c>
      <c r="V1" s="31">
        <f>'Расчёт (кг)'!V1</f>
        <v>6</v>
      </c>
      <c r="W1" s="31">
        <f>'Расчёт (кг)'!W1</f>
        <v>6</v>
      </c>
      <c r="X1" s="31">
        <f>'Расчёт (кг)'!X1</f>
        <v>6</v>
      </c>
      <c r="Y1" s="31">
        <f>'Расчёт (кг)'!Y1</f>
        <v>6</v>
      </c>
      <c r="Z1" s="31">
        <f>'Расчёт (кг)'!Z1</f>
        <v>6</v>
      </c>
      <c r="AB1" s="175" t="str">
        <f>CONCATENATE("макс-",TEXT(INDEX(C5:T293,MATCH(AB2,M5:M293,0),1),"МММ.ГГ"))</f>
        <v>макс-янв.13</v>
      </c>
      <c r="AC1" s="175" t="str">
        <f>CONCATENATE("макс-",TEXT(INDEX(C5:T293,MATCH(AC2,Q5:Q293,0),1),"МММ.ГГ"))</f>
        <v>макс-янв.13</v>
      </c>
    </row>
    <row r="2" spans="1:50" ht="14.4" thickBot="1">
      <c r="A2" s="36"/>
      <c r="B2" s="165">
        <f>'Расчёт (кг)'!B2</f>
        <v>45627</v>
      </c>
      <c r="C2" s="33"/>
      <c r="U2" s="238">
        <f t="shared" ref="U2:Z2" si="0">IFERROR(IFERROR(AVERAGEIFS(U$6:U$269,$C$6:$C$269,"&gt;="&amp;DATE(YEAR(VLOOKUP("прогноз",$B$6:$C$269,2,0)),MONTH(VLOOKUP("прогноз",$B$6:$C$269,2,0))-U$1,1),$C$6:$C$269,"&lt;="&amp;DATE(YEAR(VLOOKUP("прогноз",$B$6:$C$269,2,0)),MONTH(VLOOKUP("прогноз",$B$6:$C$269,2,0))-1,1),U$6:U$269,"&gt;0"),AVERAGEIFS(U$6:U$269,$C$6:$C$269,"&gt;="&amp;DATE(YEAR(VLOOKUP("бюджет",$B$6:$C$269,2,0)),MONTH(VLOOKUP("бюджет",$B$6:$C$269,2,0))-U$1,1),$C$6:$C$269,"&lt;="&amp;DATE(YEAR(VLOOKUP("бюджет",$B$6:$C$269,2,0)),MONTH(VLOOKUP("бюджет",$B$6:$C$269,2,0))-1,1),U$6:U$269,"&gt;0")),0)</f>
        <v>0</v>
      </c>
      <c r="V2" s="238">
        <f t="shared" si="0"/>
        <v>0</v>
      </c>
      <c r="W2" s="238">
        <f t="shared" si="0"/>
        <v>0</v>
      </c>
      <c r="X2" s="238">
        <f t="shared" si="0"/>
        <v>0</v>
      </c>
      <c r="Y2" s="238">
        <f t="shared" si="0"/>
        <v>0</v>
      </c>
      <c r="Z2" s="238">
        <f t="shared" si="0"/>
        <v>0</v>
      </c>
      <c r="AB2" s="167">
        <f>IF('Расчёт (кг)'!$AY$297="ССЛ",4,MAX($M$6:$M$293))</f>
        <v>0</v>
      </c>
      <c r="AC2" s="167">
        <f>IF('Расчёт (кг)'!$AY$297="ССЛ",5,MAX($Q$6:$Q$293))</f>
        <v>0</v>
      </c>
      <c r="AD2" s="47"/>
      <c r="AE2" s="46">
        <v>1</v>
      </c>
      <c r="AF2" s="46">
        <v>1</v>
      </c>
      <c r="AI2" s="238">
        <f>$U2</f>
        <v>0</v>
      </c>
      <c r="AJ2" s="238">
        <f>$V2</f>
        <v>0</v>
      </c>
      <c r="AK2" s="238">
        <f>$W$2</f>
        <v>0</v>
      </c>
      <c r="AM2" s="238">
        <f>$X2</f>
        <v>0</v>
      </c>
      <c r="AN2" s="238">
        <f>$Y2</f>
        <v>0</v>
      </c>
      <c r="AO2" s="238">
        <f>$Z2</f>
        <v>0</v>
      </c>
      <c r="AQ2" s="238">
        <f>$U2</f>
        <v>0</v>
      </c>
      <c r="AR2" s="238">
        <f>$V2</f>
        <v>0</v>
      </c>
      <c r="AS2" s="238">
        <f>$W$2</f>
        <v>0</v>
      </c>
      <c r="AU2" s="238">
        <f>$X2</f>
        <v>0</v>
      </c>
      <c r="AV2" s="238">
        <f>$Y2</f>
        <v>0</v>
      </c>
      <c r="AW2" s="238">
        <f>$Z2</f>
        <v>0</v>
      </c>
    </row>
    <row r="3" spans="1:50">
      <c r="A3" s="37"/>
      <c r="C3" s="33"/>
      <c r="E3" s="239" t="s">
        <v>48</v>
      </c>
      <c r="F3" s="239" t="s">
        <v>48</v>
      </c>
      <c r="G3" s="239" t="s">
        <v>48</v>
      </c>
      <c r="H3" s="239" t="s">
        <v>48</v>
      </c>
      <c r="I3" s="11" t="s">
        <v>47</v>
      </c>
      <c r="J3" s="11" t="s">
        <v>47</v>
      </c>
      <c r="K3" s="11" t="s">
        <v>47</v>
      </c>
      <c r="L3" s="11" t="s">
        <v>47</v>
      </c>
      <c r="M3" s="241" t="s">
        <v>48</v>
      </c>
      <c r="N3" s="241" t="s">
        <v>48</v>
      </c>
      <c r="O3" s="241" t="s">
        <v>48</v>
      </c>
      <c r="P3" s="241" t="s">
        <v>48</v>
      </c>
      <c r="Q3" s="12" t="s">
        <v>47</v>
      </c>
      <c r="R3" s="12" t="s">
        <v>47</v>
      </c>
      <c r="S3" s="12" t="s">
        <v>47</v>
      </c>
      <c r="T3" s="12" t="s">
        <v>47</v>
      </c>
      <c r="U3" s="239" t="s">
        <v>48</v>
      </c>
      <c r="V3" s="239" t="s">
        <v>48</v>
      </c>
      <c r="W3" s="239" t="s">
        <v>48</v>
      </c>
      <c r="X3" s="11" t="s">
        <v>47</v>
      </c>
      <c r="Y3" s="11" t="s">
        <v>47</v>
      </c>
      <c r="Z3" s="11" t="s">
        <v>47</v>
      </c>
      <c r="AB3" s="239" t="s">
        <v>48</v>
      </c>
      <c r="AC3" s="11" t="s">
        <v>47</v>
      </c>
      <c r="AE3" s="239" t="s">
        <v>48</v>
      </c>
      <c r="AF3" s="11" t="s">
        <v>47</v>
      </c>
      <c r="AH3" s="239" t="s">
        <v>48</v>
      </c>
      <c r="AI3" s="239" t="s">
        <v>48</v>
      </c>
      <c r="AJ3" s="239" t="s">
        <v>48</v>
      </c>
      <c r="AK3" s="239" t="s">
        <v>48</v>
      </c>
      <c r="AL3" s="11" t="s">
        <v>47</v>
      </c>
      <c r="AM3" s="11" t="s">
        <v>47</v>
      </c>
      <c r="AN3" s="11" t="s">
        <v>47</v>
      </c>
      <c r="AO3" s="11" t="s">
        <v>47</v>
      </c>
      <c r="AP3" s="10" t="s">
        <v>48</v>
      </c>
      <c r="AQ3" s="10" t="s">
        <v>48</v>
      </c>
      <c r="AR3" s="10" t="s">
        <v>48</v>
      </c>
      <c r="AS3" s="10" t="s">
        <v>48</v>
      </c>
      <c r="AT3" s="11" t="s">
        <v>47</v>
      </c>
      <c r="AU3" s="11" t="s">
        <v>47</v>
      </c>
      <c r="AV3" s="11" t="s">
        <v>47</v>
      </c>
      <c r="AW3" s="11" t="s">
        <v>47</v>
      </c>
    </row>
    <row r="4" spans="1:50" s="163" customFormat="1" ht="27.6">
      <c r="A4" s="160"/>
      <c r="B4" s="160"/>
      <c r="C4" s="160"/>
      <c r="D4" s="160"/>
      <c r="E4" s="161" t="s">
        <v>6</v>
      </c>
      <c r="F4" s="161" t="s">
        <v>6</v>
      </c>
      <c r="G4" s="161" t="s">
        <v>6</v>
      </c>
      <c r="H4" s="161" t="s">
        <v>6</v>
      </c>
      <c r="I4" s="161" t="s">
        <v>6</v>
      </c>
      <c r="J4" s="161" t="s">
        <v>6</v>
      </c>
      <c r="K4" s="161" t="s">
        <v>6</v>
      </c>
      <c r="L4" s="161" t="s">
        <v>6</v>
      </c>
      <c r="M4" s="161" t="s">
        <v>7</v>
      </c>
      <c r="N4" s="161" t="s">
        <v>7</v>
      </c>
      <c r="O4" s="161" t="s">
        <v>7</v>
      </c>
      <c r="P4" s="161" t="s">
        <v>7</v>
      </c>
      <c r="Q4" s="161" t="s">
        <v>7</v>
      </c>
      <c r="R4" s="161" t="s">
        <v>7</v>
      </c>
      <c r="S4" s="161" t="s">
        <v>7</v>
      </c>
      <c r="T4" s="161" t="s">
        <v>7</v>
      </c>
      <c r="U4" s="161" t="s">
        <v>10</v>
      </c>
      <c r="V4" s="161" t="s">
        <v>10</v>
      </c>
      <c r="W4" s="161" t="s">
        <v>10</v>
      </c>
      <c r="X4" s="161" t="s">
        <v>10</v>
      </c>
      <c r="Y4" s="161" t="s">
        <v>10</v>
      </c>
      <c r="Z4" s="161" t="s">
        <v>10</v>
      </c>
      <c r="AA4" s="160"/>
      <c r="AB4" s="276" t="s">
        <v>326</v>
      </c>
      <c r="AC4" s="276"/>
      <c r="AD4" s="160"/>
      <c r="AE4" s="160"/>
      <c r="AF4" s="160"/>
      <c r="AG4" s="160"/>
      <c r="AH4" s="161" t="s">
        <v>53</v>
      </c>
      <c r="AI4" s="161" t="s">
        <v>53</v>
      </c>
      <c r="AJ4" s="161" t="s">
        <v>53</v>
      </c>
      <c r="AK4" s="161" t="s">
        <v>53</v>
      </c>
      <c r="AL4" s="161" t="s">
        <v>53</v>
      </c>
      <c r="AM4" s="161" t="s">
        <v>53</v>
      </c>
      <c r="AN4" s="161" t="s">
        <v>53</v>
      </c>
      <c r="AO4" s="161" t="s">
        <v>53</v>
      </c>
      <c r="AP4" s="161" t="s">
        <v>11</v>
      </c>
      <c r="AQ4" s="161" t="s">
        <v>11</v>
      </c>
      <c r="AR4" s="161" t="s">
        <v>11</v>
      </c>
      <c r="AS4" s="161" t="s">
        <v>11</v>
      </c>
      <c r="AT4" s="161" t="s">
        <v>11</v>
      </c>
      <c r="AU4" s="161" t="s">
        <v>11</v>
      </c>
      <c r="AV4" s="161" t="s">
        <v>11</v>
      </c>
      <c r="AW4" s="161" t="s">
        <v>11</v>
      </c>
      <c r="AX4" s="162"/>
    </row>
    <row r="5" spans="1:50" ht="41.4">
      <c r="A5" s="29" t="s">
        <v>43</v>
      </c>
      <c r="B5" s="29" t="s">
        <v>5</v>
      </c>
      <c r="C5" s="29" t="s">
        <v>2</v>
      </c>
      <c r="D5" s="29" t="s">
        <v>1</v>
      </c>
      <c r="E5" s="240" t="s">
        <v>46</v>
      </c>
      <c r="F5" s="240" t="s">
        <v>45</v>
      </c>
      <c r="G5" s="240" t="s">
        <v>44</v>
      </c>
      <c r="H5" s="240" t="s">
        <v>55</v>
      </c>
      <c r="I5" s="19" t="s">
        <v>0</v>
      </c>
      <c r="J5" s="19" t="s">
        <v>62</v>
      </c>
      <c r="K5" s="19" t="s">
        <v>61</v>
      </c>
      <c r="L5" s="19" t="s">
        <v>54</v>
      </c>
      <c r="M5" s="243" t="s">
        <v>46</v>
      </c>
      <c r="N5" s="243" t="s">
        <v>45</v>
      </c>
      <c r="O5" s="243" t="s">
        <v>44</v>
      </c>
      <c r="P5" s="243" t="s">
        <v>55</v>
      </c>
      <c r="Q5" s="20" t="s">
        <v>0</v>
      </c>
      <c r="R5" s="20" t="s">
        <v>62</v>
      </c>
      <c r="S5" s="20" t="s">
        <v>61</v>
      </c>
      <c r="T5" s="20" t="s">
        <v>54</v>
      </c>
      <c r="U5" s="240" t="s">
        <v>3</v>
      </c>
      <c r="V5" s="240" t="s">
        <v>4</v>
      </c>
      <c r="W5" s="240" t="s">
        <v>56</v>
      </c>
      <c r="X5" s="19" t="s">
        <v>3</v>
      </c>
      <c r="Y5" s="19" t="s">
        <v>4</v>
      </c>
      <c r="Z5" s="19" t="s">
        <v>56</v>
      </c>
      <c r="AA5" s="21"/>
      <c r="AB5" s="240" t="s">
        <v>12</v>
      </c>
      <c r="AC5" s="19" t="s">
        <v>12</v>
      </c>
      <c r="AD5" s="21"/>
      <c r="AE5" s="240" t="s">
        <v>67</v>
      </c>
      <c r="AF5" s="19" t="s">
        <v>67</v>
      </c>
      <c r="AG5" s="21"/>
      <c r="AH5" s="22" t="s">
        <v>46</v>
      </c>
      <c r="AI5" s="22" t="s">
        <v>45</v>
      </c>
      <c r="AJ5" s="22" t="s">
        <v>44</v>
      </c>
      <c r="AK5" s="22" t="s">
        <v>55</v>
      </c>
      <c r="AL5" s="22" t="s">
        <v>0</v>
      </c>
      <c r="AM5" s="22" t="s">
        <v>62</v>
      </c>
      <c r="AN5" s="22" t="s">
        <v>61</v>
      </c>
      <c r="AO5" s="22" t="s">
        <v>54</v>
      </c>
      <c r="AP5" s="23" t="s">
        <v>50</v>
      </c>
      <c r="AQ5" s="23" t="s">
        <v>51</v>
      </c>
      <c r="AR5" s="23" t="s">
        <v>52</v>
      </c>
      <c r="AS5" s="23" t="s">
        <v>59</v>
      </c>
      <c r="AT5" s="23" t="s">
        <v>49</v>
      </c>
      <c r="AU5" s="23" t="s">
        <v>65</v>
      </c>
      <c r="AV5" s="23" t="s">
        <v>66</v>
      </c>
      <c r="AW5" s="6" t="s">
        <v>60</v>
      </c>
      <c r="AX5" s="5"/>
    </row>
    <row r="6" spans="1:50" ht="12.75" customHeight="1">
      <c r="A6" s="8" t="str">
        <f>IF(C6=Форма!$B$7*1,"1 месяц",IF(C6&gt;Форма!$B$7,(LEFT(#REF!,SEARCH(" ",#REF!,1)-1)+1)&amp;" месяц",""))</f>
        <v/>
      </c>
      <c r="B6" s="32" t="str">
        <f>IF(SUM($E$6:$L6)=0,"-",IF(SUM($E6:$L6)&gt;0,IF(AND($C6&gt;=$B$1,$C6&lt;=$B$2)*1=1,$A$1,"факт"),"прогноз"))</f>
        <v>-</v>
      </c>
      <c r="C6" s="33">
        <v>41275</v>
      </c>
      <c r="D6" s="34">
        <f>VLOOKUP($C6,'F1'!$A:$B,2,0)</f>
        <v>17</v>
      </c>
      <c r="E6" s="14"/>
      <c r="F6" s="14"/>
      <c r="G6" s="14"/>
      <c r="H6" s="14"/>
      <c r="I6" s="14"/>
      <c r="J6" s="14"/>
      <c r="K6" s="14"/>
      <c r="L6" s="14"/>
      <c r="M6" s="187">
        <f t="shared" ref="M6:R18" si="1">E6/$D6</f>
        <v>0</v>
      </c>
      <c r="N6" s="15">
        <f t="shared" si="1"/>
        <v>0</v>
      </c>
      <c r="O6" s="15">
        <f t="shared" si="1"/>
        <v>0</v>
      </c>
      <c r="P6" s="15">
        <f t="shared" si="1"/>
        <v>0</v>
      </c>
      <c r="Q6" s="187">
        <f t="shared" si="1"/>
        <v>0</v>
      </c>
      <c r="R6" s="15">
        <f t="shared" si="1"/>
        <v>0</v>
      </c>
      <c r="S6" s="15">
        <f t="shared" ref="S6:T18" si="2">K6/$D6</f>
        <v>0</v>
      </c>
      <c r="T6" s="15">
        <f t="shared" si="2"/>
        <v>0</v>
      </c>
      <c r="U6" s="9">
        <f>IFERROR(N6/M6,)</f>
        <v>0</v>
      </c>
      <c r="V6" s="9">
        <f>IFERROR(O6/M6,)</f>
        <v>0</v>
      </c>
      <c r="W6" s="28">
        <f>IFERROR(P6/M6,)</f>
        <v>0</v>
      </c>
      <c r="X6" s="9">
        <f>IFERROR(R6/Q6,)</f>
        <v>0</v>
      </c>
      <c r="Y6" s="9">
        <f>IFERROR(S6/Q6,)</f>
        <v>0</v>
      </c>
      <c r="Z6" s="28">
        <f>IFERROR(T6/Q6,)</f>
        <v>0</v>
      </c>
      <c r="AA6" s="8"/>
      <c r="AB6" s="154">
        <f>IF(OR($M6="",$M6=0),0,IF(AB$2&lt;10,VLOOKUP(TEXT($C6,"МММ"),'Расчет нагрузки'!$AA$2:$AE$13,AB$2,0),$D6*AB$2))</f>
        <v>0</v>
      </c>
      <c r="AC6" s="154">
        <f>IF(OR($Q6="",$Q6=0),0,IF(AC$2&lt;10,VLOOKUP(TEXT($C6,"МММ"),'Расчет нагрузки'!$AA$2:$AE$13,AC$2,0),$D6*AC$2))</f>
        <v>0</v>
      </c>
      <c r="AD6" s="8"/>
      <c r="AE6" s="69">
        <v>1</v>
      </c>
      <c r="AF6" s="69">
        <v>1</v>
      </c>
      <c r="AG6" s="8"/>
      <c r="AH6" s="13">
        <f t="shared" ref="AH6:AH46" si="3">E6</f>
        <v>0</v>
      </c>
      <c r="AI6" s="13">
        <f t="shared" ref="AI6:AI46" si="4">F6</f>
        <v>0</v>
      </c>
      <c r="AJ6" s="13">
        <f t="shared" ref="AJ6:AJ46" si="5">G6</f>
        <v>0</v>
      </c>
      <c r="AK6" s="13">
        <f t="shared" ref="AK6:AK46" si="6">H6</f>
        <v>0</v>
      </c>
      <c r="AL6" s="13">
        <f t="shared" ref="AL6:AL46" si="7">I6</f>
        <v>0</v>
      </c>
      <c r="AM6" s="13">
        <f t="shared" ref="AM6:AM46" si="8">J6</f>
        <v>0</v>
      </c>
      <c r="AN6" s="13">
        <f t="shared" ref="AN6:AN46" si="9">K6</f>
        <v>0</v>
      </c>
      <c r="AO6" s="13">
        <f t="shared" ref="AO6:AO46" si="10">L6</f>
        <v>0</v>
      </c>
      <c r="AP6" s="13">
        <f t="shared" ref="AP6:AP46" si="11">E6</f>
        <v>0</v>
      </c>
      <c r="AQ6" s="13">
        <f t="shared" ref="AQ6:AQ46" si="12">F6</f>
        <v>0</v>
      </c>
      <c r="AR6" s="13">
        <f t="shared" ref="AR6:AR46" si="13">G6</f>
        <v>0</v>
      </c>
      <c r="AS6" s="13">
        <f t="shared" ref="AS6:AS46" si="14">H6</f>
        <v>0</v>
      </c>
      <c r="AT6" s="13">
        <f t="shared" ref="AT6:AT46" si="15">I6</f>
        <v>0</v>
      </c>
      <c r="AU6" s="13">
        <f t="shared" ref="AU6:AU46" si="16">J6</f>
        <v>0</v>
      </c>
      <c r="AV6" s="13">
        <f t="shared" ref="AV6:AV46" si="17">K6</f>
        <v>0</v>
      </c>
      <c r="AW6" s="13">
        <f t="shared" ref="AW6:AW46" si="18">L6</f>
        <v>0</v>
      </c>
      <c r="AX6" s="3"/>
    </row>
    <row r="7" spans="1:50" ht="12.75" customHeight="1">
      <c r="A7" s="8" t="str">
        <f>IF(C7=Форма!$B$7*1,"1 месяц",IF(C7&gt;Форма!$B$7,(LEFT(A6,SEARCH(" ",A6,1)-1)+1)&amp;" месяц",""))</f>
        <v/>
      </c>
      <c r="B7" s="32" t="str">
        <f>IF(SUM($E$6:$L7)=0,"-",IF(SUM($E7:$L7)&gt;0,IF(AND($C7&gt;=$B$1,$C7&lt;=$B$2)*1=1,$A$1,"факт"),"прогноз"))</f>
        <v>-</v>
      </c>
      <c r="C7" s="33">
        <v>41306</v>
      </c>
      <c r="D7" s="34">
        <f>VLOOKUP($C7,'F1'!$A:$B,2,0)</f>
        <v>20</v>
      </c>
      <c r="E7" s="14"/>
      <c r="F7" s="14"/>
      <c r="G7" s="14"/>
      <c r="H7" s="14"/>
      <c r="I7" s="14"/>
      <c r="J7" s="14"/>
      <c r="K7" s="14"/>
      <c r="L7" s="14"/>
      <c r="M7" s="187">
        <f t="shared" si="1"/>
        <v>0</v>
      </c>
      <c r="N7" s="15">
        <f t="shared" si="1"/>
        <v>0</v>
      </c>
      <c r="O7" s="15">
        <f t="shared" si="1"/>
        <v>0</v>
      </c>
      <c r="P7" s="15">
        <f t="shared" si="1"/>
        <v>0</v>
      </c>
      <c r="Q7" s="187">
        <f t="shared" si="1"/>
        <v>0</v>
      </c>
      <c r="R7" s="15">
        <f t="shared" si="1"/>
        <v>0</v>
      </c>
      <c r="S7" s="15">
        <f t="shared" si="2"/>
        <v>0</v>
      </c>
      <c r="T7" s="15">
        <f t="shared" si="2"/>
        <v>0</v>
      </c>
      <c r="U7" s="9">
        <f t="shared" ref="U7:U53" si="19">IFERROR(N7/M7,)</f>
        <v>0</v>
      </c>
      <c r="V7" s="9">
        <f t="shared" ref="V7:V53" si="20">IFERROR(O7/M7,)</f>
        <v>0</v>
      </c>
      <c r="W7" s="28">
        <f t="shared" ref="W7:W53" si="21">IFERROR(P7/M7,)</f>
        <v>0</v>
      </c>
      <c r="X7" s="9">
        <f t="shared" ref="X7:X53" si="22">IFERROR(R7/Q7,)</f>
        <v>0</v>
      </c>
      <c r="Y7" s="9">
        <f t="shared" ref="Y7:Y53" si="23">IFERROR(S7/Q7,)</f>
        <v>0</v>
      </c>
      <c r="Z7" s="28">
        <f t="shared" ref="Z7:Z53" si="24">IFERROR(T7/Q7,)</f>
        <v>0</v>
      </c>
      <c r="AA7" s="8"/>
      <c r="AB7" s="154">
        <f>IF(OR($M7="",$M7=0),0,IF(AB$2&lt;10,VLOOKUP(TEXT($C7,"МММ"),'Расчет нагрузки'!$AA$2:$AE$13,AB$2,0),$D7*AB$2))</f>
        <v>0</v>
      </c>
      <c r="AC7" s="154">
        <f>IF(OR($Q7="",$Q7=0),0,IF(AC$2&lt;10,VLOOKUP(TEXT($C7,"МММ"),'Расчет нагрузки'!$AA$2:$AE$13,AC$2,0),$D7*AC$2))</f>
        <v>0</v>
      </c>
      <c r="AD7" s="8"/>
      <c r="AE7" s="69">
        <v>1</v>
      </c>
      <c r="AF7" s="69">
        <v>1</v>
      </c>
      <c r="AG7" s="8"/>
      <c r="AH7" s="13">
        <f t="shared" si="3"/>
        <v>0</v>
      </c>
      <c r="AI7" s="13">
        <f t="shared" si="4"/>
        <v>0</v>
      </c>
      <c r="AJ7" s="13">
        <f t="shared" si="5"/>
        <v>0</v>
      </c>
      <c r="AK7" s="13">
        <f t="shared" si="6"/>
        <v>0</v>
      </c>
      <c r="AL7" s="13">
        <f t="shared" si="7"/>
        <v>0</v>
      </c>
      <c r="AM7" s="13">
        <f t="shared" si="8"/>
        <v>0</v>
      </c>
      <c r="AN7" s="13">
        <f t="shared" si="9"/>
        <v>0</v>
      </c>
      <c r="AO7" s="13">
        <f t="shared" si="10"/>
        <v>0</v>
      </c>
      <c r="AP7" s="13">
        <f t="shared" si="11"/>
        <v>0</v>
      </c>
      <c r="AQ7" s="13">
        <f t="shared" si="12"/>
        <v>0</v>
      </c>
      <c r="AR7" s="13">
        <f t="shared" si="13"/>
        <v>0</v>
      </c>
      <c r="AS7" s="13">
        <f t="shared" si="14"/>
        <v>0</v>
      </c>
      <c r="AT7" s="13">
        <f t="shared" si="15"/>
        <v>0</v>
      </c>
      <c r="AU7" s="13">
        <f t="shared" si="16"/>
        <v>0</v>
      </c>
      <c r="AV7" s="13">
        <f t="shared" si="17"/>
        <v>0</v>
      </c>
      <c r="AW7" s="13">
        <f t="shared" si="18"/>
        <v>0</v>
      </c>
      <c r="AX7" s="3"/>
    </row>
    <row r="8" spans="1:50" ht="12.75" customHeight="1" collapsed="1">
      <c r="A8" s="8" t="str">
        <f>IF(C8=Форма!$B$7*1,"1 месяц",IF(C8&gt;Форма!$B$7,(LEFT(A7,SEARCH(" ",A7,1)-1)+1)&amp;" месяц",""))</f>
        <v/>
      </c>
      <c r="B8" s="32" t="str">
        <f>IF(SUM($E$6:$L8)=0,"-",IF(SUM($E8:$L8)&gt;0,IF(AND($C8&gt;=$B$1,$C8&lt;=$B$2)*1=1,$A$1,"факт"),"прогноз"))</f>
        <v>-</v>
      </c>
      <c r="C8" s="33">
        <v>41334</v>
      </c>
      <c r="D8" s="34">
        <f>VLOOKUP($C8,'F1'!$A:$B,2,0)</f>
        <v>20</v>
      </c>
      <c r="E8" s="14"/>
      <c r="F8" s="14"/>
      <c r="G8" s="14"/>
      <c r="H8" s="14"/>
      <c r="I8" s="14"/>
      <c r="J8" s="14"/>
      <c r="K8" s="14"/>
      <c r="L8" s="14"/>
      <c r="M8" s="187">
        <f t="shared" si="1"/>
        <v>0</v>
      </c>
      <c r="N8" s="15">
        <f t="shared" si="1"/>
        <v>0</v>
      </c>
      <c r="O8" s="15">
        <f t="shared" si="1"/>
        <v>0</v>
      </c>
      <c r="P8" s="15">
        <f t="shared" si="1"/>
        <v>0</v>
      </c>
      <c r="Q8" s="187">
        <f t="shared" si="1"/>
        <v>0</v>
      </c>
      <c r="R8" s="15">
        <f t="shared" si="1"/>
        <v>0</v>
      </c>
      <c r="S8" s="15">
        <f t="shared" si="2"/>
        <v>0</v>
      </c>
      <c r="T8" s="15">
        <f t="shared" si="2"/>
        <v>0</v>
      </c>
      <c r="U8" s="9">
        <f t="shared" si="19"/>
        <v>0</v>
      </c>
      <c r="V8" s="9">
        <f t="shared" si="20"/>
        <v>0</v>
      </c>
      <c r="W8" s="28">
        <f t="shared" si="21"/>
        <v>0</v>
      </c>
      <c r="X8" s="9">
        <f t="shared" si="22"/>
        <v>0</v>
      </c>
      <c r="Y8" s="9">
        <f t="shared" si="23"/>
        <v>0</v>
      </c>
      <c r="Z8" s="28">
        <f t="shared" si="24"/>
        <v>0</v>
      </c>
      <c r="AA8" s="8"/>
      <c r="AB8" s="154">
        <f>IF(OR($M8="",$M8=0),0,IF(AB$2&lt;10,VLOOKUP(TEXT($C8,"МММ"),'Расчет нагрузки'!$AA$2:$AE$13,AB$2,0),$D8*AB$2))</f>
        <v>0</v>
      </c>
      <c r="AC8" s="154">
        <f>IF(OR($Q8="",$Q8=0),0,IF(AC$2&lt;10,VLOOKUP(TEXT($C8,"МММ"),'Расчет нагрузки'!$AA$2:$AE$13,AC$2,0),$D8*AC$2))</f>
        <v>0</v>
      </c>
      <c r="AD8" s="8"/>
      <c r="AE8" s="69">
        <v>1</v>
      </c>
      <c r="AF8" s="69">
        <v>1</v>
      </c>
      <c r="AG8" s="8"/>
      <c r="AH8" s="13">
        <f t="shared" si="3"/>
        <v>0</v>
      </c>
      <c r="AI8" s="13">
        <f t="shared" si="4"/>
        <v>0</v>
      </c>
      <c r="AJ8" s="13">
        <f t="shared" si="5"/>
        <v>0</v>
      </c>
      <c r="AK8" s="13">
        <f t="shared" si="6"/>
        <v>0</v>
      </c>
      <c r="AL8" s="13">
        <f t="shared" si="7"/>
        <v>0</v>
      </c>
      <c r="AM8" s="13">
        <f t="shared" si="8"/>
        <v>0</v>
      </c>
      <c r="AN8" s="13">
        <f t="shared" si="9"/>
        <v>0</v>
      </c>
      <c r="AO8" s="13">
        <f t="shared" si="10"/>
        <v>0</v>
      </c>
      <c r="AP8" s="13">
        <f t="shared" si="11"/>
        <v>0</v>
      </c>
      <c r="AQ8" s="13">
        <f t="shared" si="12"/>
        <v>0</v>
      </c>
      <c r="AR8" s="13">
        <f t="shared" si="13"/>
        <v>0</v>
      </c>
      <c r="AS8" s="13">
        <f t="shared" si="14"/>
        <v>0</v>
      </c>
      <c r="AT8" s="13">
        <f t="shared" si="15"/>
        <v>0</v>
      </c>
      <c r="AU8" s="13">
        <f t="shared" si="16"/>
        <v>0</v>
      </c>
      <c r="AV8" s="13">
        <f t="shared" si="17"/>
        <v>0</v>
      </c>
      <c r="AW8" s="13">
        <f t="shared" si="18"/>
        <v>0</v>
      </c>
      <c r="AX8" s="3"/>
    </row>
    <row r="9" spans="1:50" ht="12.75" customHeight="1">
      <c r="A9" s="8" t="str">
        <f>IF(C9=Форма!$B$7*1,"1 месяц",IF(C9&gt;Форма!$B$7,(LEFT(A8,SEARCH(" ",A8,1)-1)+1)&amp;" месяц",""))</f>
        <v/>
      </c>
      <c r="B9" s="32" t="str">
        <f>IF(SUM($E$6:$L9)=0,"-",IF(SUM($E9:$L9)&gt;0,IF(AND($C9&gt;=$B$1,$C9&lt;=$B$2)*1=1,$A$1,"факт"),"прогноз"))</f>
        <v>-</v>
      </c>
      <c r="C9" s="33">
        <v>41365</v>
      </c>
      <c r="D9" s="34">
        <f>VLOOKUP($C9,'F1'!$A:$B,2,0)</f>
        <v>22</v>
      </c>
      <c r="E9" s="14"/>
      <c r="F9" s="14"/>
      <c r="G9" s="14"/>
      <c r="H9" s="14"/>
      <c r="I9" s="14"/>
      <c r="J9" s="14"/>
      <c r="K9" s="14"/>
      <c r="L9" s="14"/>
      <c r="M9" s="187">
        <f t="shared" si="1"/>
        <v>0</v>
      </c>
      <c r="N9" s="15">
        <f t="shared" si="1"/>
        <v>0</v>
      </c>
      <c r="O9" s="15">
        <f t="shared" si="1"/>
        <v>0</v>
      </c>
      <c r="P9" s="15">
        <f t="shared" si="1"/>
        <v>0</v>
      </c>
      <c r="Q9" s="187">
        <f t="shared" si="1"/>
        <v>0</v>
      </c>
      <c r="R9" s="15">
        <f t="shared" si="1"/>
        <v>0</v>
      </c>
      <c r="S9" s="15">
        <f t="shared" si="2"/>
        <v>0</v>
      </c>
      <c r="T9" s="15">
        <f t="shared" si="2"/>
        <v>0</v>
      </c>
      <c r="U9" s="9">
        <f t="shared" si="19"/>
        <v>0</v>
      </c>
      <c r="V9" s="9">
        <f t="shared" si="20"/>
        <v>0</v>
      </c>
      <c r="W9" s="28">
        <f t="shared" si="21"/>
        <v>0</v>
      </c>
      <c r="X9" s="9">
        <f t="shared" si="22"/>
        <v>0</v>
      </c>
      <c r="Y9" s="9">
        <f t="shared" si="23"/>
        <v>0</v>
      </c>
      <c r="Z9" s="28">
        <f t="shared" si="24"/>
        <v>0</v>
      </c>
      <c r="AA9" s="8"/>
      <c r="AB9" s="154">
        <f>IF(OR($M9="",$M9=0),0,IF(AB$2&lt;10,VLOOKUP(TEXT($C9,"МММ"),'Расчет нагрузки'!$AA$2:$AE$13,AB$2,0),$D9*AB$2))</f>
        <v>0</v>
      </c>
      <c r="AC9" s="154">
        <f>IF(OR($Q9="",$Q9=0),0,IF(AC$2&lt;10,VLOOKUP(TEXT($C9,"МММ"),'Расчет нагрузки'!$AA$2:$AE$13,AC$2,0),$D9*AC$2))</f>
        <v>0</v>
      </c>
      <c r="AD9" s="8"/>
      <c r="AE9" s="69">
        <v>1</v>
      </c>
      <c r="AF9" s="69">
        <v>1</v>
      </c>
      <c r="AG9" s="8"/>
      <c r="AH9" s="13">
        <f t="shared" si="3"/>
        <v>0</v>
      </c>
      <c r="AI9" s="13">
        <f t="shared" si="4"/>
        <v>0</v>
      </c>
      <c r="AJ9" s="13">
        <f t="shared" si="5"/>
        <v>0</v>
      </c>
      <c r="AK9" s="13">
        <f t="shared" si="6"/>
        <v>0</v>
      </c>
      <c r="AL9" s="13">
        <f t="shared" si="7"/>
        <v>0</v>
      </c>
      <c r="AM9" s="13">
        <f t="shared" si="8"/>
        <v>0</v>
      </c>
      <c r="AN9" s="13">
        <f t="shared" si="9"/>
        <v>0</v>
      </c>
      <c r="AO9" s="13">
        <f t="shared" si="10"/>
        <v>0</v>
      </c>
      <c r="AP9" s="13">
        <f t="shared" si="11"/>
        <v>0</v>
      </c>
      <c r="AQ9" s="13">
        <f t="shared" si="12"/>
        <v>0</v>
      </c>
      <c r="AR9" s="13">
        <f t="shared" si="13"/>
        <v>0</v>
      </c>
      <c r="AS9" s="13">
        <f t="shared" si="14"/>
        <v>0</v>
      </c>
      <c r="AT9" s="13">
        <f t="shared" si="15"/>
        <v>0</v>
      </c>
      <c r="AU9" s="13">
        <f t="shared" si="16"/>
        <v>0</v>
      </c>
      <c r="AV9" s="13">
        <f t="shared" si="17"/>
        <v>0</v>
      </c>
      <c r="AW9" s="13">
        <f t="shared" si="18"/>
        <v>0</v>
      </c>
      <c r="AX9" s="3"/>
    </row>
    <row r="10" spans="1:50" ht="12.75" customHeight="1">
      <c r="A10" s="8" t="str">
        <f>IF(C10=Форма!$B$7*1,"1 месяц",IF(C10&gt;Форма!$B$7,(LEFT(A9,SEARCH(" ",A9,1)-1)+1)&amp;" месяц",""))</f>
        <v/>
      </c>
      <c r="B10" s="32" t="str">
        <f>IF(SUM($E$6:$L10)=0,"-",IF(SUM($E10:$L10)&gt;0,IF(AND($C10&gt;=$B$1,$C10&lt;=$B$2)*1=1,$A$1,"факт"),"прогноз"))</f>
        <v>-</v>
      </c>
      <c r="C10" s="33">
        <v>41395</v>
      </c>
      <c r="D10" s="34">
        <f>VLOOKUP($C10,'F1'!$A:$B,2,0)</f>
        <v>18</v>
      </c>
      <c r="E10" s="14"/>
      <c r="F10" s="14"/>
      <c r="G10" s="14"/>
      <c r="H10" s="14"/>
      <c r="I10" s="14"/>
      <c r="J10" s="14"/>
      <c r="K10" s="14"/>
      <c r="L10" s="14"/>
      <c r="M10" s="187">
        <f t="shared" si="1"/>
        <v>0</v>
      </c>
      <c r="N10" s="15">
        <f t="shared" si="1"/>
        <v>0</v>
      </c>
      <c r="O10" s="15">
        <f t="shared" si="1"/>
        <v>0</v>
      </c>
      <c r="P10" s="15">
        <f t="shared" si="1"/>
        <v>0</v>
      </c>
      <c r="Q10" s="187">
        <f t="shared" si="1"/>
        <v>0</v>
      </c>
      <c r="R10" s="15">
        <f t="shared" si="1"/>
        <v>0</v>
      </c>
      <c r="S10" s="15">
        <f t="shared" si="2"/>
        <v>0</v>
      </c>
      <c r="T10" s="15">
        <f t="shared" si="2"/>
        <v>0</v>
      </c>
      <c r="U10" s="9">
        <f t="shared" si="19"/>
        <v>0</v>
      </c>
      <c r="V10" s="9">
        <f t="shared" si="20"/>
        <v>0</v>
      </c>
      <c r="W10" s="28">
        <f t="shared" si="21"/>
        <v>0</v>
      </c>
      <c r="X10" s="9">
        <f t="shared" si="22"/>
        <v>0</v>
      </c>
      <c r="Y10" s="9">
        <f t="shared" si="23"/>
        <v>0</v>
      </c>
      <c r="Z10" s="28">
        <f t="shared" si="24"/>
        <v>0</v>
      </c>
      <c r="AA10" s="8"/>
      <c r="AB10" s="154">
        <f>IF(OR($M10="",$M10=0),0,IF(AB$2&lt;10,VLOOKUP(TEXT($C10,"МММ"),'Расчет нагрузки'!$AA$2:$AE$13,AB$2,0),$D10*AB$2))</f>
        <v>0</v>
      </c>
      <c r="AC10" s="154">
        <f>IF(OR($Q10="",$Q10=0),0,IF(AC$2&lt;10,VLOOKUP(TEXT($C10,"МММ"),'Расчет нагрузки'!$AA$2:$AE$13,AC$2,0),$D10*AC$2))</f>
        <v>0</v>
      </c>
      <c r="AD10" s="8"/>
      <c r="AE10" s="69">
        <v>1</v>
      </c>
      <c r="AF10" s="69">
        <v>1</v>
      </c>
      <c r="AG10" s="8"/>
      <c r="AH10" s="13">
        <f t="shared" si="3"/>
        <v>0</v>
      </c>
      <c r="AI10" s="13">
        <f t="shared" si="4"/>
        <v>0</v>
      </c>
      <c r="AJ10" s="13">
        <f t="shared" si="5"/>
        <v>0</v>
      </c>
      <c r="AK10" s="13">
        <f t="shared" si="6"/>
        <v>0</v>
      </c>
      <c r="AL10" s="13">
        <f t="shared" si="7"/>
        <v>0</v>
      </c>
      <c r="AM10" s="13">
        <f t="shared" si="8"/>
        <v>0</v>
      </c>
      <c r="AN10" s="13">
        <f t="shared" si="9"/>
        <v>0</v>
      </c>
      <c r="AO10" s="13">
        <f t="shared" si="10"/>
        <v>0</v>
      </c>
      <c r="AP10" s="13">
        <f t="shared" si="11"/>
        <v>0</v>
      </c>
      <c r="AQ10" s="13">
        <f t="shared" si="12"/>
        <v>0</v>
      </c>
      <c r="AR10" s="13">
        <f t="shared" si="13"/>
        <v>0</v>
      </c>
      <c r="AS10" s="13">
        <f t="shared" si="14"/>
        <v>0</v>
      </c>
      <c r="AT10" s="13">
        <f t="shared" si="15"/>
        <v>0</v>
      </c>
      <c r="AU10" s="13">
        <f t="shared" si="16"/>
        <v>0</v>
      </c>
      <c r="AV10" s="13">
        <f t="shared" si="17"/>
        <v>0</v>
      </c>
      <c r="AW10" s="13">
        <f t="shared" si="18"/>
        <v>0</v>
      </c>
      <c r="AX10" s="3"/>
    </row>
    <row r="11" spans="1:50" ht="12.75" customHeight="1">
      <c r="A11" s="8" t="str">
        <f>IF(C11=Форма!$B$7*1,"1 месяц",IF(C11&gt;Форма!$B$7,(LEFT(A10,SEARCH(" ",A10,1)-1)+1)&amp;" месяц",""))</f>
        <v/>
      </c>
      <c r="B11" s="32" t="str">
        <f>IF(SUM($E$6:$L11)=0,"-",IF(SUM($E11:$L11)&gt;0,IF(AND($C11&gt;=$B$1,$C11&lt;=$B$2)*1=1,$A$1,"факт"),"прогноз"))</f>
        <v>-</v>
      </c>
      <c r="C11" s="33">
        <v>41426</v>
      </c>
      <c r="D11" s="34">
        <f>VLOOKUP($C11,'F1'!$A:$B,2,0)</f>
        <v>19</v>
      </c>
      <c r="E11" s="14"/>
      <c r="F11" s="14"/>
      <c r="G11" s="14"/>
      <c r="H11" s="14"/>
      <c r="I11" s="14"/>
      <c r="J11" s="14"/>
      <c r="K11" s="14"/>
      <c r="L11" s="14"/>
      <c r="M11" s="187">
        <f t="shared" si="1"/>
        <v>0</v>
      </c>
      <c r="N11" s="15">
        <f t="shared" si="1"/>
        <v>0</v>
      </c>
      <c r="O11" s="15">
        <f t="shared" si="1"/>
        <v>0</v>
      </c>
      <c r="P11" s="15">
        <f t="shared" si="1"/>
        <v>0</v>
      </c>
      <c r="Q11" s="187">
        <f t="shared" si="1"/>
        <v>0</v>
      </c>
      <c r="R11" s="15">
        <f t="shared" si="1"/>
        <v>0</v>
      </c>
      <c r="S11" s="15">
        <f t="shared" si="2"/>
        <v>0</v>
      </c>
      <c r="T11" s="15">
        <f t="shared" si="2"/>
        <v>0</v>
      </c>
      <c r="U11" s="9">
        <f t="shared" si="19"/>
        <v>0</v>
      </c>
      <c r="V11" s="9">
        <f t="shared" si="20"/>
        <v>0</v>
      </c>
      <c r="W11" s="28">
        <f t="shared" si="21"/>
        <v>0</v>
      </c>
      <c r="X11" s="9">
        <f t="shared" si="22"/>
        <v>0</v>
      </c>
      <c r="Y11" s="9">
        <f t="shared" si="23"/>
        <v>0</v>
      </c>
      <c r="Z11" s="28">
        <f t="shared" si="24"/>
        <v>0</v>
      </c>
      <c r="AA11" s="8"/>
      <c r="AB11" s="154">
        <f>IF(OR($M11="",$M11=0),0,IF(AB$2&lt;10,VLOOKUP(TEXT($C11,"МММ"),'Расчет нагрузки'!$AA$2:$AE$13,AB$2,0),$D11*AB$2))</f>
        <v>0</v>
      </c>
      <c r="AC11" s="154">
        <f>IF(OR($Q11="",$Q11=0),0,IF(AC$2&lt;10,VLOOKUP(TEXT($C11,"МММ"),'Расчет нагрузки'!$AA$2:$AE$13,AC$2,0),$D11*AC$2))</f>
        <v>0</v>
      </c>
      <c r="AD11" s="8"/>
      <c r="AE11" s="69">
        <v>1</v>
      </c>
      <c r="AF11" s="69">
        <v>1</v>
      </c>
      <c r="AG11" s="8"/>
      <c r="AH11" s="13">
        <f t="shared" si="3"/>
        <v>0</v>
      </c>
      <c r="AI11" s="13">
        <f t="shared" si="4"/>
        <v>0</v>
      </c>
      <c r="AJ11" s="13">
        <f t="shared" si="5"/>
        <v>0</v>
      </c>
      <c r="AK11" s="13">
        <f t="shared" si="6"/>
        <v>0</v>
      </c>
      <c r="AL11" s="13">
        <f t="shared" si="7"/>
        <v>0</v>
      </c>
      <c r="AM11" s="13">
        <f t="shared" si="8"/>
        <v>0</v>
      </c>
      <c r="AN11" s="13">
        <f t="shared" si="9"/>
        <v>0</v>
      </c>
      <c r="AO11" s="13">
        <f t="shared" si="10"/>
        <v>0</v>
      </c>
      <c r="AP11" s="13">
        <f t="shared" si="11"/>
        <v>0</v>
      </c>
      <c r="AQ11" s="13">
        <f t="shared" si="12"/>
        <v>0</v>
      </c>
      <c r="AR11" s="13">
        <f t="shared" si="13"/>
        <v>0</v>
      </c>
      <c r="AS11" s="13">
        <f t="shared" si="14"/>
        <v>0</v>
      </c>
      <c r="AT11" s="13">
        <f t="shared" si="15"/>
        <v>0</v>
      </c>
      <c r="AU11" s="13">
        <f t="shared" si="16"/>
        <v>0</v>
      </c>
      <c r="AV11" s="13">
        <f t="shared" si="17"/>
        <v>0</v>
      </c>
      <c r="AW11" s="13">
        <f t="shared" si="18"/>
        <v>0</v>
      </c>
      <c r="AX11" s="3"/>
    </row>
    <row r="12" spans="1:50" ht="12.75" customHeight="1">
      <c r="A12" s="8" t="str">
        <f>IF(C12=Форма!$B$7*1,"1 месяц",IF(C12&gt;Форма!$B$7,(LEFT(A11,SEARCH(" ",A11,1)-1)+1)&amp;" месяц",""))</f>
        <v/>
      </c>
      <c r="B12" s="32" t="str">
        <f>IF(SUM($E$6:$L12)=0,"-",IF(SUM($E12:$L12)&gt;0,IF(AND($C12&gt;=$B$1,$C12&lt;=$B$2)*1=1,$A$1,"факт"),"прогноз"))</f>
        <v>-</v>
      </c>
      <c r="C12" s="33">
        <v>41456</v>
      </c>
      <c r="D12" s="34">
        <f>VLOOKUP($C12,'F1'!$A:$B,2,0)</f>
        <v>23</v>
      </c>
      <c r="E12" s="14"/>
      <c r="F12" s="14"/>
      <c r="G12" s="14"/>
      <c r="H12" s="14"/>
      <c r="I12" s="14"/>
      <c r="J12" s="14"/>
      <c r="K12" s="14"/>
      <c r="L12" s="14"/>
      <c r="M12" s="187">
        <f t="shared" si="1"/>
        <v>0</v>
      </c>
      <c r="N12" s="15">
        <f t="shared" si="1"/>
        <v>0</v>
      </c>
      <c r="O12" s="15">
        <f t="shared" si="1"/>
        <v>0</v>
      </c>
      <c r="P12" s="15">
        <f t="shared" si="1"/>
        <v>0</v>
      </c>
      <c r="Q12" s="187">
        <f t="shared" si="1"/>
        <v>0</v>
      </c>
      <c r="R12" s="15">
        <f t="shared" si="1"/>
        <v>0</v>
      </c>
      <c r="S12" s="15">
        <f t="shared" si="2"/>
        <v>0</v>
      </c>
      <c r="T12" s="15">
        <f t="shared" si="2"/>
        <v>0</v>
      </c>
      <c r="U12" s="9">
        <f t="shared" si="19"/>
        <v>0</v>
      </c>
      <c r="V12" s="9">
        <f t="shared" si="20"/>
        <v>0</v>
      </c>
      <c r="W12" s="28">
        <f t="shared" si="21"/>
        <v>0</v>
      </c>
      <c r="X12" s="9">
        <f t="shared" si="22"/>
        <v>0</v>
      </c>
      <c r="Y12" s="9">
        <f t="shared" si="23"/>
        <v>0</v>
      </c>
      <c r="Z12" s="28">
        <f t="shared" si="24"/>
        <v>0</v>
      </c>
      <c r="AA12" s="8"/>
      <c r="AB12" s="154">
        <f>IF(OR($M12="",$M12=0),0,IF(AB$2&lt;10,VLOOKUP(TEXT($C12,"МММ"),'Расчет нагрузки'!$AA$2:$AE$13,AB$2,0),$D12*AB$2))</f>
        <v>0</v>
      </c>
      <c r="AC12" s="154">
        <f>IF(OR($Q12="",$Q12=0),0,IF(AC$2&lt;10,VLOOKUP(TEXT($C12,"МММ"),'Расчет нагрузки'!$AA$2:$AE$13,AC$2,0),$D12*AC$2))</f>
        <v>0</v>
      </c>
      <c r="AD12" s="8"/>
      <c r="AE12" s="69">
        <v>1</v>
      </c>
      <c r="AF12" s="69">
        <v>1</v>
      </c>
      <c r="AG12" s="8"/>
      <c r="AH12" s="13">
        <f t="shared" si="3"/>
        <v>0</v>
      </c>
      <c r="AI12" s="13">
        <f t="shared" si="4"/>
        <v>0</v>
      </c>
      <c r="AJ12" s="13">
        <f t="shared" si="5"/>
        <v>0</v>
      </c>
      <c r="AK12" s="13">
        <f t="shared" si="6"/>
        <v>0</v>
      </c>
      <c r="AL12" s="13">
        <f t="shared" si="7"/>
        <v>0</v>
      </c>
      <c r="AM12" s="13">
        <f t="shared" si="8"/>
        <v>0</v>
      </c>
      <c r="AN12" s="13">
        <f t="shared" si="9"/>
        <v>0</v>
      </c>
      <c r="AO12" s="13">
        <f t="shared" si="10"/>
        <v>0</v>
      </c>
      <c r="AP12" s="13">
        <f t="shared" si="11"/>
        <v>0</v>
      </c>
      <c r="AQ12" s="13">
        <f t="shared" si="12"/>
        <v>0</v>
      </c>
      <c r="AR12" s="13">
        <f t="shared" si="13"/>
        <v>0</v>
      </c>
      <c r="AS12" s="13">
        <f t="shared" si="14"/>
        <v>0</v>
      </c>
      <c r="AT12" s="13">
        <f t="shared" si="15"/>
        <v>0</v>
      </c>
      <c r="AU12" s="13">
        <f t="shared" si="16"/>
        <v>0</v>
      </c>
      <c r="AV12" s="13">
        <f t="shared" si="17"/>
        <v>0</v>
      </c>
      <c r="AW12" s="13">
        <f t="shared" si="18"/>
        <v>0</v>
      </c>
      <c r="AX12" s="3"/>
    </row>
    <row r="13" spans="1:50" ht="12.75" customHeight="1">
      <c r="A13" s="8" t="str">
        <f>IF(C13=Форма!$B$7*1,"1 месяц",IF(C13&gt;Форма!$B$7,(LEFT(A12,SEARCH(" ",A12,1)-1)+1)&amp;" месяц",""))</f>
        <v/>
      </c>
      <c r="B13" s="32" t="str">
        <f>IF(SUM($E$6:$L13)=0,"-",IF(SUM($E13:$L13)&gt;0,IF(AND($C13&gt;=$B$1,$C13&lt;=$B$2)*1=1,$A$1,"факт"),"прогноз"))</f>
        <v>-</v>
      </c>
      <c r="C13" s="33">
        <v>41487</v>
      </c>
      <c r="D13" s="34">
        <f>VLOOKUP($C13,'F1'!$A:$B,2,0)</f>
        <v>22</v>
      </c>
      <c r="E13" s="14"/>
      <c r="F13" s="14"/>
      <c r="G13" s="14"/>
      <c r="H13" s="14"/>
      <c r="I13" s="14"/>
      <c r="J13" s="14"/>
      <c r="K13" s="14"/>
      <c r="L13" s="14"/>
      <c r="M13" s="187">
        <f t="shared" si="1"/>
        <v>0</v>
      </c>
      <c r="N13" s="15">
        <f t="shared" si="1"/>
        <v>0</v>
      </c>
      <c r="O13" s="15">
        <f t="shared" si="1"/>
        <v>0</v>
      </c>
      <c r="P13" s="15">
        <f t="shared" si="1"/>
        <v>0</v>
      </c>
      <c r="Q13" s="187">
        <f t="shared" si="1"/>
        <v>0</v>
      </c>
      <c r="R13" s="15">
        <f t="shared" si="1"/>
        <v>0</v>
      </c>
      <c r="S13" s="15">
        <f t="shared" si="2"/>
        <v>0</v>
      </c>
      <c r="T13" s="15">
        <f t="shared" si="2"/>
        <v>0</v>
      </c>
      <c r="U13" s="9">
        <f t="shared" si="19"/>
        <v>0</v>
      </c>
      <c r="V13" s="9">
        <f t="shared" si="20"/>
        <v>0</v>
      </c>
      <c r="W13" s="28">
        <f t="shared" si="21"/>
        <v>0</v>
      </c>
      <c r="X13" s="9">
        <f t="shared" si="22"/>
        <v>0</v>
      </c>
      <c r="Y13" s="9">
        <f t="shared" si="23"/>
        <v>0</v>
      </c>
      <c r="Z13" s="28">
        <f t="shared" si="24"/>
        <v>0</v>
      </c>
      <c r="AA13" s="8"/>
      <c r="AB13" s="154">
        <f>IF(OR($M13="",$M13=0),0,IF(AB$2&lt;10,VLOOKUP(TEXT($C13,"МММ"),'Расчет нагрузки'!$AA$2:$AE$13,AB$2,0),$D13*AB$2))</f>
        <v>0</v>
      </c>
      <c r="AC13" s="154">
        <f>IF(OR($Q13="",$Q13=0),0,IF(AC$2&lt;10,VLOOKUP(TEXT($C13,"МММ"),'Расчет нагрузки'!$AA$2:$AE$13,AC$2,0),$D13*AC$2))</f>
        <v>0</v>
      </c>
      <c r="AD13" s="8"/>
      <c r="AE13" s="69">
        <v>1</v>
      </c>
      <c r="AF13" s="69">
        <v>1</v>
      </c>
      <c r="AG13" s="8"/>
      <c r="AH13" s="13">
        <f t="shared" si="3"/>
        <v>0</v>
      </c>
      <c r="AI13" s="13">
        <f t="shared" si="4"/>
        <v>0</v>
      </c>
      <c r="AJ13" s="13">
        <f t="shared" si="5"/>
        <v>0</v>
      </c>
      <c r="AK13" s="13">
        <f t="shared" si="6"/>
        <v>0</v>
      </c>
      <c r="AL13" s="13">
        <f t="shared" si="7"/>
        <v>0</v>
      </c>
      <c r="AM13" s="13">
        <f t="shared" si="8"/>
        <v>0</v>
      </c>
      <c r="AN13" s="13">
        <f t="shared" si="9"/>
        <v>0</v>
      </c>
      <c r="AO13" s="13">
        <f t="shared" si="10"/>
        <v>0</v>
      </c>
      <c r="AP13" s="13">
        <f t="shared" si="11"/>
        <v>0</v>
      </c>
      <c r="AQ13" s="13">
        <f t="shared" si="12"/>
        <v>0</v>
      </c>
      <c r="AR13" s="13">
        <f t="shared" si="13"/>
        <v>0</v>
      </c>
      <c r="AS13" s="13">
        <f t="shared" si="14"/>
        <v>0</v>
      </c>
      <c r="AT13" s="13">
        <f t="shared" si="15"/>
        <v>0</v>
      </c>
      <c r="AU13" s="13">
        <f t="shared" si="16"/>
        <v>0</v>
      </c>
      <c r="AV13" s="13">
        <f t="shared" si="17"/>
        <v>0</v>
      </c>
      <c r="AW13" s="13">
        <f t="shared" si="18"/>
        <v>0</v>
      </c>
      <c r="AX13" s="3"/>
    </row>
    <row r="14" spans="1:50" ht="12.75" customHeight="1">
      <c r="A14" s="8" t="str">
        <f>IF(C14=Форма!$B$7*1,"1 месяц",IF(C14&gt;Форма!$B$7,(LEFT(A13,SEARCH(" ",A13,1)-1)+1)&amp;" месяц",""))</f>
        <v/>
      </c>
      <c r="B14" s="32" t="str">
        <f>IF(SUM($E$6:$L14)=0,"-",IF(SUM($E14:$L14)&gt;0,IF(AND($C14&gt;=$B$1,$C14&lt;=$B$2)*1=1,$A$1,"факт"),"прогноз"))</f>
        <v>-</v>
      </c>
      <c r="C14" s="33">
        <v>41518</v>
      </c>
      <c r="D14" s="34">
        <f>VLOOKUP($C14,'F1'!$A:$B,2,0)</f>
        <v>21</v>
      </c>
      <c r="E14" s="14"/>
      <c r="F14" s="14"/>
      <c r="G14" s="14"/>
      <c r="H14" s="14"/>
      <c r="I14" s="14"/>
      <c r="J14" s="14"/>
      <c r="K14" s="14"/>
      <c r="L14" s="14"/>
      <c r="M14" s="187">
        <f t="shared" si="1"/>
        <v>0</v>
      </c>
      <c r="N14" s="15">
        <f t="shared" si="1"/>
        <v>0</v>
      </c>
      <c r="O14" s="15">
        <f t="shared" si="1"/>
        <v>0</v>
      </c>
      <c r="P14" s="15">
        <f t="shared" si="1"/>
        <v>0</v>
      </c>
      <c r="Q14" s="187">
        <f t="shared" si="1"/>
        <v>0</v>
      </c>
      <c r="R14" s="15">
        <f t="shared" si="1"/>
        <v>0</v>
      </c>
      <c r="S14" s="15">
        <f t="shared" si="2"/>
        <v>0</v>
      </c>
      <c r="T14" s="15">
        <f t="shared" si="2"/>
        <v>0</v>
      </c>
      <c r="U14" s="9">
        <f t="shared" si="19"/>
        <v>0</v>
      </c>
      <c r="V14" s="9">
        <f t="shared" si="20"/>
        <v>0</v>
      </c>
      <c r="W14" s="28">
        <f t="shared" si="21"/>
        <v>0</v>
      </c>
      <c r="X14" s="9">
        <f t="shared" si="22"/>
        <v>0</v>
      </c>
      <c r="Y14" s="9">
        <f t="shared" si="23"/>
        <v>0</v>
      </c>
      <c r="Z14" s="28">
        <f t="shared" si="24"/>
        <v>0</v>
      </c>
      <c r="AA14" s="8"/>
      <c r="AB14" s="154">
        <f>IF(OR($M14="",$M14=0),0,IF(AB$2&lt;10,VLOOKUP(TEXT($C14,"МММ"),'Расчет нагрузки'!$AA$2:$AE$13,AB$2,0),$D14*AB$2))</f>
        <v>0</v>
      </c>
      <c r="AC14" s="154">
        <f>IF(OR($Q14="",$Q14=0),0,IF(AC$2&lt;10,VLOOKUP(TEXT($C14,"МММ"),'Расчет нагрузки'!$AA$2:$AE$13,AC$2,0),$D14*AC$2))</f>
        <v>0</v>
      </c>
      <c r="AD14" s="8"/>
      <c r="AE14" s="69">
        <v>1</v>
      </c>
      <c r="AF14" s="69">
        <v>1</v>
      </c>
      <c r="AG14" s="8"/>
      <c r="AH14" s="13">
        <f t="shared" si="3"/>
        <v>0</v>
      </c>
      <c r="AI14" s="13">
        <f t="shared" si="4"/>
        <v>0</v>
      </c>
      <c r="AJ14" s="13">
        <f t="shared" si="5"/>
        <v>0</v>
      </c>
      <c r="AK14" s="13">
        <f t="shared" si="6"/>
        <v>0</v>
      </c>
      <c r="AL14" s="13">
        <f t="shared" si="7"/>
        <v>0</v>
      </c>
      <c r="AM14" s="13">
        <f t="shared" si="8"/>
        <v>0</v>
      </c>
      <c r="AN14" s="13">
        <f t="shared" si="9"/>
        <v>0</v>
      </c>
      <c r="AO14" s="13">
        <f t="shared" si="10"/>
        <v>0</v>
      </c>
      <c r="AP14" s="13">
        <f t="shared" si="11"/>
        <v>0</v>
      </c>
      <c r="AQ14" s="13">
        <f t="shared" si="12"/>
        <v>0</v>
      </c>
      <c r="AR14" s="13">
        <f t="shared" si="13"/>
        <v>0</v>
      </c>
      <c r="AS14" s="13">
        <f t="shared" si="14"/>
        <v>0</v>
      </c>
      <c r="AT14" s="13">
        <f t="shared" si="15"/>
        <v>0</v>
      </c>
      <c r="AU14" s="13">
        <f t="shared" si="16"/>
        <v>0</v>
      </c>
      <c r="AV14" s="13">
        <f t="shared" si="17"/>
        <v>0</v>
      </c>
      <c r="AW14" s="13">
        <f t="shared" si="18"/>
        <v>0</v>
      </c>
      <c r="AX14" s="3"/>
    </row>
    <row r="15" spans="1:50" ht="12.75" customHeight="1">
      <c r="A15" s="8" t="str">
        <f>IF(C15=Форма!$B$7*1,"1 месяц",IF(C15&gt;Форма!$B$7,(LEFT(A14,SEARCH(" ",A14,1)-1)+1)&amp;" месяц",""))</f>
        <v/>
      </c>
      <c r="B15" s="32" t="str">
        <f>IF(SUM($E$6:$L15)=0,"-",IF(SUM($E15:$L15)&gt;0,IF(AND($C15&gt;=$B$1,$C15&lt;=$B$2)*1=1,$A$1,"факт"),"прогноз"))</f>
        <v>-</v>
      </c>
      <c r="C15" s="33">
        <v>41548</v>
      </c>
      <c r="D15" s="34">
        <f>VLOOKUP($C15,'F1'!$A:$B,2,0)</f>
        <v>23</v>
      </c>
      <c r="E15" s="14"/>
      <c r="F15" s="14"/>
      <c r="G15" s="14"/>
      <c r="H15" s="14"/>
      <c r="I15" s="14"/>
      <c r="J15" s="14"/>
      <c r="K15" s="14"/>
      <c r="L15" s="14"/>
      <c r="M15" s="187">
        <f t="shared" si="1"/>
        <v>0</v>
      </c>
      <c r="N15" s="15">
        <f t="shared" si="1"/>
        <v>0</v>
      </c>
      <c r="O15" s="15">
        <f t="shared" si="1"/>
        <v>0</v>
      </c>
      <c r="P15" s="15">
        <f t="shared" si="1"/>
        <v>0</v>
      </c>
      <c r="Q15" s="187">
        <f t="shared" si="1"/>
        <v>0</v>
      </c>
      <c r="R15" s="15">
        <f t="shared" si="1"/>
        <v>0</v>
      </c>
      <c r="S15" s="15">
        <f t="shared" si="2"/>
        <v>0</v>
      </c>
      <c r="T15" s="15">
        <f t="shared" si="2"/>
        <v>0</v>
      </c>
      <c r="U15" s="9">
        <f t="shared" si="19"/>
        <v>0</v>
      </c>
      <c r="V15" s="9">
        <f t="shared" si="20"/>
        <v>0</v>
      </c>
      <c r="W15" s="28">
        <f t="shared" si="21"/>
        <v>0</v>
      </c>
      <c r="X15" s="9">
        <f t="shared" si="22"/>
        <v>0</v>
      </c>
      <c r="Y15" s="9">
        <f t="shared" si="23"/>
        <v>0</v>
      </c>
      <c r="Z15" s="28">
        <f t="shared" si="24"/>
        <v>0</v>
      </c>
      <c r="AA15" s="8"/>
      <c r="AB15" s="154">
        <f>IF(OR($M15="",$M15=0),0,IF(AB$2&lt;10,VLOOKUP(TEXT($C15,"МММ"),'Расчет нагрузки'!$AA$2:$AE$13,AB$2,0),$D15*AB$2))</f>
        <v>0</v>
      </c>
      <c r="AC15" s="154">
        <f>IF(OR($Q15="",$Q15=0),0,IF(AC$2&lt;10,VLOOKUP(TEXT($C15,"МММ"),'Расчет нагрузки'!$AA$2:$AE$13,AC$2,0),$D15*AC$2))</f>
        <v>0</v>
      </c>
      <c r="AD15" s="8"/>
      <c r="AE15" s="69">
        <v>1</v>
      </c>
      <c r="AF15" s="69">
        <v>1</v>
      </c>
      <c r="AG15" s="8"/>
      <c r="AH15" s="13">
        <f t="shared" si="3"/>
        <v>0</v>
      </c>
      <c r="AI15" s="13">
        <f t="shared" si="4"/>
        <v>0</v>
      </c>
      <c r="AJ15" s="13">
        <f t="shared" si="5"/>
        <v>0</v>
      </c>
      <c r="AK15" s="13">
        <f t="shared" si="6"/>
        <v>0</v>
      </c>
      <c r="AL15" s="13">
        <f t="shared" si="7"/>
        <v>0</v>
      </c>
      <c r="AM15" s="13">
        <f t="shared" si="8"/>
        <v>0</v>
      </c>
      <c r="AN15" s="13">
        <f t="shared" si="9"/>
        <v>0</v>
      </c>
      <c r="AO15" s="13">
        <f t="shared" si="10"/>
        <v>0</v>
      </c>
      <c r="AP15" s="13">
        <f t="shared" si="11"/>
        <v>0</v>
      </c>
      <c r="AQ15" s="13">
        <f t="shared" si="12"/>
        <v>0</v>
      </c>
      <c r="AR15" s="13">
        <f t="shared" si="13"/>
        <v>0</v>
      </c>
      <c r="AS15" s="13">
        <f t="shared" si="14"/>
        <v>0</v>
      </c>
      <c r="AT15" s="13">
        <f t="shared" si="15"/>
        <v>0</v>
      </c>
      <c r="AU15" s="13">
        <f t="shared" si="16"/>
        <v>0</v>
      </c>
      <c r="AV15" s="13">
        <f t="shared" si="17"/>
        <v>0</v>
      </c>
      <c r="AW15" s="13">
        <f t="shared" si="18"/>
        <v>0</v>
      </c>
      <c r="AX15" s="3"/>
    </row>
    <row r="16" spans="1:50" ht="12.75" customHeight="1">
      <c r="A16" s="8" t="str">
        <f>IF(C16=Форма!$B$7*1,"1 месяц",IF(C16&gt;Форма!$B$7,(LEFT(A15,SEARCH(" ",A15,1)-1)+1)&amp;" месяц",""))</f>
        <v/>
      </c>
      <c r="B16" s="32" t="str">
        <f>IF(SUM($E$6:$L16)=0,"-",IF(SUM($E16:$L16)&gt;0,IF(AND($C16&gt;=$B$1,$C16&lt;=$B$2)*1=1,$A$1,"факт"),"прогноз"))</f>
        <v>-</v>
      </c>
      <c r="C16" s="33">
        <v>41579</v>
      </c>
      <c r="D16" s="34">
        <f>VLOOKUP($C16,'F1'!$A:$B,2,0)</f>
        <v>20</v>
      </c>
      <c r="E16" s="14"/>
      <c r="F16" s="14"/>
      <c r="G16" s="14"/>
      <c r="H16" s="14"/>
      <c r="I16" s="14"/>
      <c r="J16" s="14"/>
      <c r="K16" s="14"/>
      <c r="L16" s="14"/>
      <c r="M16" s="187">
        <f t="shared" si="1"/>
        <v>0</v>
      </c>
      <c r="N16" s="15">
        <f t="shared" si="1"/>
        <v>0</v>
      </c>
      <c r="O16" s="15">
        <f t="shared" si="1"/>
        <v>0</v>
      </c>
      <c r="P16" s="15">
        <f t="shared" si="1"/>
        <v>0</v>
      </c>
      <c r="Q16" s="187">
        <f t="shared" si="1"/>
        <v>0</v>
      </c>
      <c r="R16" s="15">
        <f t="shared" si="1"/>
        <v>0</v>
      </c>
      <c r="S16" s="15">
        <f t="shared" si="2"/>
        <v>0</v>
      </c>
      <c r="T16" s="15">
        <f t="shared" si="2"/>
        <v>0</v>
      </c>
      <c r="U16" s="9">
        <f t="shared" si="19"/>
        <v>0</v>
      </c>
      <c r="V16" s="9">
        <f t="shared" si="20"/>
        <v>0</v>
      </c>
      <c r="W16" s="28">
        <f t="shared" si="21"/>
        <v>0</v>
      </c>
      <c r="X16" s="9">
        <f t="shared" si="22"/>
        <v>0</v>
      </c>
      <c r="Y16" s="9">
        <f t="shared" si="23"/>
        <v>0</v>
      </c>
      <c r="Z16" s="28">
        <f t="shared" si="24"/>
        <v>0</v>
      </c>
      <c r="AA16" s="8"/>
      <c r="AB16" s="154">
        <f>IF(OR($M16="",$M16=0),0,IF(AB$2&lt;10,VLOOKUP(TEXT($C16,"МММ"),'Расчет нагрузки'!$AA$2:$AE$13,AB$2,0),$D16*AB$2))</f>
        <v>0</v>
      </c>
      <c r="AC16" s="154">
        <f>IF(OR($Q16="",$Q16=0),0,IF(AC$2&lt;10,VLOOKUP(TEXT($C16,"МММ"),'Расчет нагрузки'!$AA$2:$AE$13,AC$2,0),$D16*AC$2))</f>
        <v>0</v>
      </c>
      <c r="AD16" s="8"/>
      <c r="AE16" s="69">
        <v>1</v>
      </c>
      <c r="AF16" s="69">
        <v>1</v>
      </c>
      <c r="AG16" s="8"/>
      <c r="AH16" s="13">
        <f t="shared" si="3"/>
        <v>0</v>
      </c>
      <c r="AI16" s="13">
        <f t="shared" si="4"/>
        <v>0</v>
      </c>
      <c r="AJ16" s="13">
        <f t="shared" si="5"/>
        <v>0</v>
      </c>
      <c r="AK16" s="13">
        <f t="shared" si="6"/>
        <v>0</v>
      </c>
      <c r="AL16" s="13">
        <f t="shared" si="7"/>
        <v>0</v>
      </c>
      <c r="AM16" s="13">
        <f t="shared" si="8"/>
        <v>0</v>
      </c>
      <c r="AN16" s="13">
        <f t="shared" si="9"/>
        <v>0</v>
      </c>
      <c r="AO16" s="13">
        <f t="shared" si="10"/>
        <v>0</v>
      </c>
      <c r="AP16" s="13">
        <f t="shared" si="11"/>
        <v>0</v>
      </c>
      <c r="AQ16" s="13">
        <f t="shared" si="12"/>
        <v>0</v>
      </c>
      <c r="AR16" s="13">
        <f t="shared" si="13"/>
        <v>0</v>
      </c>
      <c r="AS16" s="13">
        <f t="shared" si="14"/>
        <v>0</v>
      </c>
      <c r="AT16" s="13">
        <f t="shared" si="15"/>
        <v>0</v>
      </c>
      <c r="AU16" s="13">
        <f t="shared" si="16"/>
        <v>0</v>
      </c>
      <c r="AV16" s="13">
        <f t="shared" si="17"/>
        <v>0</v>
      </c>
      <c r="AW16" s="13">
        <f t="shared" si="18"/>
        <v>0</v>
      </c>
      <c r="AX16" s="3"/>
    </row>
    <row r="17" spans="1:50" ht="12.75" customHeight="1">
      <c r="A17" s="8" t="str">
        <f>IF(C17=Форма!$B$7*1,"1 месяц",IF(C17&gt;Форма!$B$7,(LEFT(A16,SEARCH(" ",A16,1)-1)+1)&amp;" месяц",""))</f>
        <v/>
      </c>
      <c r="B17" s="32" t="str">
        <f>IF(SUM($E$6:$L17)=0,"-",IF(SUM($E17:$L17)&gt;0,IF(AND($C17&gt;=$B$1,$C17&lt;=$B$2)*1=1,$A$1,"факт"),"прогноз"))</f>
        <v>-</v>
      </c>
      <c r="C17" s="33">
        <v>41609</v>
      </c>
      <c r="D17" s="34">
        <f>VLOOKUP($C17,'F1'!$A:$B,2,0)</f>
        <v>22</v>
      </c>
      <c r="E17" s="14"/>
      <c r="F17" s="14"/>
      <c r="G17" s="14"/>
      <c r="H17" s="14"/>
      <c r="I17" s="14"/>
      <c r="J17" s="14"/>
      <c r="K17" s="14"/>
      <c r="L17" s="14"/>
      <c r="M17" s="187">
        <f t="shared" si="1"/>
        <v>0</v>
      </c>
      <c r="N17" s="15">
        <f t="shared" si="1"/>
        <v>0</v>
      </c>
      <c r="O17" s="15">
        <f t="shared" si="1"/>
        <v>0</v>
      </c>
      <c r="P17" s="15">
        <f t="shared" si="1"/>
        <v>0</v>
      </c>
      <c r="Q17" s="187">
        <f t="shared" si="1"/>
        <v>0</v>
      </c>
      <c r="R17" s="15">
        <f t="shared" si="1"/>
        <v>0</v>
      </c>
      <c r="S17" s="15">
        <f t="shared" si="2"/>
        <v>0</v>
      </c>
      <c r="T17" s="15">
        <f t="shared" si="2"/>
        <v>0</v>
      </c>
      <c r="U17" s="9">
        <f t="shared" si="19"/>
        <v>0</v>
      </c>
      <c r="V17" s="9">
        <f t="shared" si="20"/>
        <v>0</v>
      </c>
      <c r="W17" s="28">
        <f t="shared" si="21"/>
        <v>0</v>
      </c>
      <c r="X17" s="9">
        <f t="shared" si="22"/>
        <v>0</v>
      </c>
      <c r="Y17" s="9">
        <f t="shared" si="23"/>
        <v>0</v>
      </c>
      <c r="Z17" s="28">
        <f t="shared" si="24"/>
        <v>0</v>
      </c>
      <c r="AA17" s="8"/>
      <c r="AB17" s="154">
        <f>IF(OR($M17="",$M17=0),0,IF(AB$2&lt;10,VLOOKUP(TEXT($C17,"МММ"),'Расчет нагрузки'!$AA$2:$AE$13,AB$2,0),$D17*AB$2))</f>
        <v>0</v>
      </c>
      <c r="AC17" s="154">
        <f>IF(OR($Q17="",$Q17=0),0,IF(AC$2&lt;10,VLOOKUP(TEXT($C17,"МММ"),'Расчет нагрузки'!$AA$2:$AE$13,AC$2,0),$D17*AC$2))</f>
        <v>0</v>
      </c>
      <c r="AD17" s="8"/>
      <c r="AE17" s="69">
        <v>1</v>
      </c>
      <c r="AF17" s="69">
        <v>1</v>
      </c>
      <c r="AG17" s="8"/>
      <c r="AH17" s="13">
        <f t="shared" si="3"/>
        <v>0</v>
      </c>
      <c r="AI17" s="13">
        <f t="shared" si="4"/>
        <v>0</v>
      </c>
      <c r="AJ17" s="13">
        <f t="shared" si="5"/>
        <v>0</v>
      </c>
      <c r="AK17" s="13">
        <f t="shared" si="6"/>
        <v>0</v>
      </c>
      <c r="AL17" s="13">
        <f t="shared" si="7"/>
        <v>0</v>
      </c>
      <c r="AM17" s="13">
        <f t="shared" si="8"/>
        <v>0</v>
      </c>
      <c r="AN17" s="13">
        <f t="shared" si="9"/>
        <v>0</v>
      </c>
      <c r="AO17" s="13">
        <f t="shared" si="10"/>
        <v>0</v>
      </c>
      <c r="AP17" s="13">
        <f t="shared" si="11"/>
        <v>0</v>
      </c>
      <c r="AQ17" s="13">
        <f t="shared" si="12"/>
        <v>0</v>
      </c>
      <c r="AR17" s="13">
        <f t="shared" si="13"/>
        <v>0</v>
      </c>
      <c r="AS17" s="13">
        <f t="shared" si="14"/>
        <v>0</v>
      </c>
      <c r="AT17" s="13">
        <f t="shared" si="15"/>
        <v>0</v>
      </c>
      <c r="AU17" s="13">
        <f t="shared" si="16"/>
        <v>0</v>
      </c>
      <c r="AV17" s="13">
        <f t="shared" si="17"/>
        <v>0</v>
      </c>
      <c r="AW17" s="13">
        <f t="shared" si="18"/>
        <v>0</v>
      </c>
      <c r="AX17" s="3"/>
    </row>
    <row r="18" spans="1:50" ht="12.75" customHeight="1">
      <c r="A18" s="8" t="str">
        <f>IF(C18=Форма!$B$7*1,"1 месяц",IF(C18&gt;Форма!$B$7,(LEFT(A17,SEARCH(" ",A17,1)-1)+1)&amp;" месяц",""))</f>
        <v/>
      </c>
      <c r="B18" s="32" t="str">
        <f>IF(SUM($E$6:$L18)=0,"-",IF(SUM($E18:$L18)&gt;0,IF(AND($C18&gt;=$B$1,$C18&lt;=$B$2)*1=1,$A$1,"факт"),"прогноз"))</f>
        <v>-</v>
      </c>
      <c r="C18" s="33">
        <v>41640</v>
      </c>
      <c r="D18" s="34">
        <f>VLOOKUP($C18,'F1'!$A:$B,2,0)</f>
        <v>17</v>
      </c>
      <c r="E18" s="14"/>
      <c r="F18" s="14"/>
      <c r="G18" s="14"/>
      <c r="H18" s="14"/>
      <c r="I18" s="14"/>
      <c r="J18" s="14"/>
      <c r="K18" s="14"/>
      <c r="L18" s="14"/>
      <c r="M18" s="187">
        <f t="shared" si="1"/>
        <v>0</v>
      </c>
      <c r="N18" s="15">
        <f t="shared" si="1"/>
        <v>0</v>
      </c>
      <c r="O18" s="15">
        <f t="shared" si="1"/>
        <v>0</v>
      </c>
      <c r="P18" s="15">
        <f t="shared" si="1"/>
        <v>0</v>
      </c>
      <c r="Q18" s="187">
        <f t="shared" si="1"/>
        <v>0</v>
      </c>
      <c r="R18" s="15">
        <f t="shared" si="1"/>
        <v>0</v>
      </c>
      <c r="S18" s="15">
        <f t="shared" si="2"/>
        <v>0</v>
      </c>
      <c r="T18" s="15">
        <f t="shared" si="2"/>
        <v>0</v>
      </c>
      <c r="U18" s="9">
        <f t="shared" si="19"/>
        <v>0</v>
      </c>
      <c r="V18" s="9">
        <f t="shared" si="20"/>
        <v>0</v>
      </c>
      <c r="W18" s="28">
        <f t="shared" si="21"/>
        <v>0</v>
      </c>
      <c r="X18" s="9">
        <f t="shared" si="22"/>
        <v>0</v>
      </c>
      <c r="Y18" s="9">
        <f t="shared" si="23"/>
        <v>0</v>
      </c>
      <c r="Z18" s="28">
        <f t="shared" si="24"/>
        <v>0</v>
      </c>
      <c r="AA18" s="8"/>
      <c r="AB18" s="154">
        <f>IF(OR($M18="",$M18=0),0,IF(AB$2&lt;10,VLOOKUP(TEXT($C18,"МММ"),'Расчет нагрузки'!$AA$2:$AE$13,AB$2,0),$D18*AB$2))</f>
        <v>0</v>
      </c>
      <c r="AC18" s="154">
        <f>IF(OR($Q18="",$Q18=0),0,IF(AC$2&lt;10,VLOOKUP(TEXT($C18,"МММ"),'Расчет нагрузки'!$AA$2:$AE$13,AC$2,0),$D18*AC$2))</f>
        <v>0</v>
      </c>
      <c r="AD18" s="8"/>
      <c r="AE18" s="69">
        <v>1</v>
      </c>
      <c r="AF18" s="69">
        <v>1</v>
      </c>
      <c r="AG18" s="8"/>
      <c r="AH18" s="13">
        <f t="shared" si="3"/>
        <v>0</v>
      </c>
      <c r="AI18" s="13">
        <f t="shared" si="4"/>
        <v>0</v>
      </c>
      <c r="AJ18" s="13">
        <f t="shared" si="5"/>
        <v>0</v>
      </c>
      <c r="AK18" s="13">
        <f t="shared" si="6"/>
        <v>0</v>
      </c>
      <c r="AL18" s="13">
        <f t="shared" si="7"/>
        <v>0</v>
      </c>
      <c r="AM18" s="13">
        <f t="shared" si="8"/>
        <v>0</v>
      </c>
      <c r="AN18" s="13">
        <f t="shared" si="9"/>
        <v>0</v>
      </c>
      <c r="AO18" s="13">
        <f t="shared" si="10"/>
        <v>0</v>
      </c>
      <c r="AP18" s="13">
        <f t="shared" si="11"/>
        <v>0</v>
      </c>
      <c r="AQ18" s="13">
        <f t="shared" si="12"/>
        <v>0</v>
      </c>
      <c r="AR18" s="13">
        <f t="shared" si="13"/>
        <v>0</v>
      </c>
      <c r="AS18" s="13">
        <f t="shared" si="14"/>
        <v>0</v>
      </c>
      <c r="AT18" s="13">
        <f t="shared" si="15"/>
        <v>0</v>
      </c>
      <c r="AU18" s="13">
        <f t="shared" si="16"/>
        <v>0</v>
      </c>
      <c r="AV18" s="13">
        <f t="shared" si="17"/>
        <v>0</v>
      </c>
      <c r="AW18" s="13">
        <f t="shared" si="18"/>
        <v>0</v>
      </c>
      <c r="AX18" s="3"/>
    </row>
    <row r="19" spans="1:50" ht="12.75" customHeight="1">
      <c r="A19" s="8" t="str">
        <f>IF(C19=Форма!$B$7*1,"1 месяц",IF(C19&gt;Форма!$B$7,(LEFT(A18,SEARCH(" ",A18,1)-1)+1)&amp;" месяц",""))</f>
        <v/>
      </c>
      <c r="B19" s="32" t="str">
        <f>IF(SUM($E$6:$L19)=0,"-",IF(SUM($E19:$L19)&gt;0,IF(AND($C19&gt;=$B$1,$C19&lt;=$B$2)*1=1,$A$1,"факт"),"прогноз"))</f>
        <v>-</v>
      </c>
      <c r="C19" s="33">
        <v>41671</v>
      </c>
      <c r="D19" s="34">
        <f>VLOOKUP($C19,'F1'!$A:$B,2,0)</f>
        <v>20</v>
      </c>
      <c r="E19" s="14"/>
      <c r="F19" s="14"/>
      <c r="G19" s="14"/>
      <c r="H19" s="14"/>
      <c r="I19" s="14"/>
      <c r="J19" s="14"/>
      <c r="K19" s="14"/>
      <c r="L19" s="14"/>
      <c r="M19" s="187">
        <f t="shared" ref="M19:T46" si="25">E19/$D19</f>
        <v>0</v>
      </c>
      <c r="N19" s="15">
        <f t="shared" si="25"/>
        <v>0</v>
      </c>
      <c r="O19" s="15">
        <f t="shared" si="25"/>
        <v>0</v>
      </c>
      <c r="P19" s="15">
        <f t="shared" si="25"/>
        <v>0</v>
      </c>
      <c r="Q19" s="187">
        <f t="shared" si="25"/>
        <v>0</v>
      </c>
      <c r="R19" s="15">
        <f t="shared" si="25"/>
        <v>0</v>
      </c>
      <c r="S19" s="15">
        <f t="shared" si="25"/>
        <v>0</v>
      </c>
      <c r="T19" s="15">
        <f t="shared" si="25"/>
        <v>0</v>
      </c>
      <c r="U19" s="9">
        <f t="shared" si="19"/>
        <v>0</v>
      </c>
      <c r="V19" s="9">
        <f t="shared" si="20"/>
        <v>0</v>
      </c>
      <c r="W19" s="28">
        <f t="shared" si="21"/>
        <v>0</v>
      </c>
      <c r="X19" s="9">
        <f t="shared" si="22"/>
        <v>0</v>
      </c>
      <c r="Y19" s="9">
        <f t="shared" si="23"/>
        <v>0</v>
      </c>
      <c r="Z19" s="28">
        <f t="shared" si="24"/>
        <v>0</v>
      </c>
      <c r="AA19" s="8"/>
      <c r="AB19" s="154">
        <f>IF(OR($M19="",$M19=0),0,IF(AB$2&lt;10,VLOOKUP(TEXT($C19,"МММ"),'Расчет нагрузки'!$AA$2:$AE$13,AB$2,0),$D19*AB$2))</f>
        <v>0</v>
      </c>
      <c r="AC19" s="154">
        <f>IF(OR($Q19="",$Q19=0),0,IF(AC$2&lt;10,VLOOKUP(TEXT($C19,"МММ"),'Расчет нагрузки'!$AA$2:$AE$13,AC$2,0),$D19*AC$2))</f>
        <v>0</v>
      </c>
      <c r="AD19" s="8"/>
      <c r="AE19" s="69">
        <v>1</v>
      </c>
      <c r="AF19" s="69">
        <v>1</v>
      </c>
      <c r="AG19" s="8"/>
      <c r="AH19" s="13">
        <f t="shared" si="3"/>
        <v>0</v>
      </c>
      <c r="AI19" s="13">
        <f t="shared" si="4"/>
        <v>0</v>
      </c>
      <c r="AJ19" s="13">
        <f t="shared" si="5"/>
        <v>0</v>
      </c>
      <c r="AK19" s="13">
        <f t="shared" si="6"/>
        <v>0</v>
      </c>
      <c r="AL19" s="13">
        <f t="shared" si="7"/>
        <v>0</v>
      </c>
      <c r="AM19" s="13">
        <f t="shared" si="8"/>
        <v>0</v>
      </c>
      <c r="AN19" s="13">
        <f t="shared" si="9"/>
        <v>0</v>
      </c>
      <c r="AO19" s="13">
        <f t="shared" si="10"/>
        <v>0</v>
      </c>
      <c r="AP19" s="13">
        <f t="shared" si="11"/>
        <v>0</v>
      </c>
      <c r="AQ19" s="13">
        <f t="shared" si="12"/>
        <v>0</v>
      </c>
      <c r="AR19" s="13">
        <f t="shared" si="13"/>
        <v>0</v>
      </c>
      <c r="AS19" s="13">
        <f t="shared" si="14"/>
        <v>0</v>
      </c>
      <c r="AT19" s="13">
        <f t="shared" si="15"/>
        <v>0</v>
      </c>
      <c r="AU19" s="13">
        <f t="shared" si="16"/>
        <v>0</v>
      </c>
      <c r="AV19" s="13">
        <f t="shared" si="17"/>
        <v>0</v>
      </c>
      <c r="AW19" s="13">
        <f t="shared" si="18"/>
        <v>0</v>
      </c>
      <c r="AX19" s="3"/>
    </row>
    <row r="20" spans="1:50" ht="12.75" customHeight="1">
      <c r="A20" s="8" t="str">
        <f>IF(C20=Форма!$B$7*1,"1 месяц",IF(C20&gt;Форма!$B$7,(LEFT(A19,SEARCH(" ",A19,1)-1)+1)&amp;" месяц",""))</f>
        <v/>
      </c>
      <c r="B20" s="32" t="str">
        <f>IF(SUM($E$6:$L20)=0,"-",IF(SUM($E20:$L20)&gt;0,IF(AND($C20&gt;=$B$1,$C20&lt;=$B$2)*1=1,$A$1,"факт"),"прогноз"))</f>
        <v>-</v>
      </c>
      <c r="C20" s="33">
        <v>41699</v>
      </c>
      <c r="D20" s="34">
        <f>VLOOKUP($C20,'F1'!$A:$B,2,0)</f>
        <v>20</v>
      </c>
      <c r="E20" s="14"/>
      <c r="F20" s="14"/>
      <c r="G20" s="14"/>
      <c r="H20" s="14"/>
      <c r="I20" s="14"/>
      <c r="J20" s="14"/>
      <c r="K20" s="14"/>
      <c r="L20" s="14"/>
      <c r="M20" s="187">
        <f t="shared" si="25"/>
        <v>0</v>
      </c>
      <c r="N20" s="15">
        <f t="shared" si="25"/>
        <v>0</v>
      </c>
      <c r="O20" s="15">
        <f t="shared" si="25"/>
        <v>0</v>
      </c>
      <c r="P20" s="15">
        <f t="shared" si="25"/>
        <v>0</v>
      </c>
      <c r="Q20" s="187">
        <f t="shared" si="25"/>
        <v>0</v>
      </c>
      <c r="R20" s="15">
        <f t="shared" si="25"/>
        <v>0</v>
      </c>
      <c r="S20" s="15">
        <f t="shared" si="25"/>
        <v>0</v>
      </c>
      <c r="T20" s="15">
        <f t="shared" si="25"/>
        <v>0</v>
      </c>
      <c r="U20" s="9">
        <f t="shared" si="19"/>
        <v>0</v>
      </c>
      <c r="V20" s="9">
        <f t="shared" si="20"/>
        <v>0</v>
      </c>
      <c r="W20" s="28">
        <f t="shared" si="21"/>
        <v>0</v>
      </c>
      <c r="X20" s="9">
        <f t="shared" si="22"/>
        <v>0</v>
      </c>
      <c r="Y20" s="9">
        <f t="shared" si="23"/>
        <v>0</v>
      </c>
      <c r="Z20" s="28">
        <f t="shared" si="24"/>
        <v>0</v>
      </c>
      <c r="AA20" s="8"/>
      <c r="AB20" s="154">
        <f>IF(OR($M20="",$M20=0),0,IF(AB$2&lt;10,VLOOKUP(TEXT($C20,"МММ"),'Расчет нагрузки'!$AA$2:$AE$13,AB$2,0),$D20*AB$2))</f>
        <v>0</v>
      </c>
      <c r="AC20" s="154">
        <f>IF(OR($Q20="",$Q20=0),0,IF(AC$2&lt;10,VLOOKUP(TEXT($C20,"МММ"),'Расчет нагрузки'!$AA$2:$AE$13,AC$2,0),$D20*AC$2))</f>
        <v>0</v>
      </c>
      <c r="AD20" s="8"/>
      <c r="AE20" s="69">
        <v>1</v>
      </c>
      <c r="AF20" s="69">
        <v>1</v>
      </c>
      <c r="AG20" s="8"/>
      <c r="AH20" s="13">
        <f t="shared" si="3"/>
        <v>0</v>
      </c>
      <c r="AI20" s="13">
        <f t="shared" si="4"/>
        <v>0</v>
      </c>
      <c r="AJ20" s="13">
        <f t="shared" si="5"/>
        <v>0</v>
      </c>
      <c r="AK20" s="13">
        <f t="shared" si="6"/>
        <v>0</v>
      </c>
      <c r="AL20" s="13">
        <f t="shared" si="7"/>
        <v>0</v>
      </c>
      <c r="AM20" s="13">
        <f t="shared" si="8"/>
        <v>0</v>
      </c>
      <c r="AN20" s="13">
        <f t="shared" si="9"/>
        <v>0</v>
      </c>
      <c r="AO20" s="13">
        <f t="shared" si="10"/>
        <v>0</v>
      </c>
      <c r="AP20" s="13">
        <f t="shared" si="11"/>
        <v>0</v>
      </c>
      <c r="AQ20" s="13">
        <f t="shared" si="12"/>
        <v>0</v>
      </c>
      <c r="AR20" s="13">
        <f t="shared" si="13"/>
        <v>0</v>
      </c>
      <c r="AS20" s="13">
        <f t="shared" si="14"/>
        <v>0</v>
      </c>
      <c r="AT20" s="13">
        <f t="shared" si="15"/>
        <v>0</v>
      </c>
      <c r="AU20" s="13">
        <f t="shared" si="16"/>
        <v>0</v>
      </c>
      <c r="AV20" s="13">
        <f t="shared" si="17"/>
        <v>0</v>
      </c>
      <c r="AW20" s="13">
        <f t="shared" si="18"/>
        <v>0</v>
      </c>
      <c r="AX20" s="3"/>
    </row>
    <row r="21" spans="1:50" ht="12.75" customHeight="1">
      <c r="A21" s="8" t="str">
        <f>IF(C21=Форма!$B$7*1,"1 месяц",IF(C21&gt;Форма!$B$7,(LEFT(A20,SEARCH(" ",A20,1)-1)+1)&amp;" месяц",""))</f>
        <v/>
      </c>
      <c r="B21" s="32" t="str">
        <f>IF(SUM($E$6:$L21)=0,"-",IF(SUM($E21:$L21)&gt;0,IF(AND($C21&gt;=$B$1,$C21&lt;=$B$2)*1=1,$A$1,"факт"),"прогноз"))</f>
        <v>-</v>
      </c>
      <c r="C21" s="33">
        <v>41730</v>
      </c>
      <c r="D21" s="34">
        <f>VLOOKUP($C21,'F1'!$A:$B,2,0)</f>
        <v>22</v>
      </c>
      <c r="E21" s="14"/>
      <c r="F21" s="14"/>
      <c r="G21" s="14"/>
      <c r="H21" s="14"/>
      <c r="I21" s="14"/>
      <c r="J21" s="14"/>
      <c r="K21" s="14"/>
      <c r="L21" s="14"/>
      <c r="M21" s="187">
        <f t="shared" si="25"/>
        <v>0</v>
      </c>
      <c r="N21" s="15">
        <f t="shared" si="25"/>
        <v>0</v>
      </c>
      <c r="O21" s="15">
        <f t="shared" si="25"/>
        <v>0</v>
      </c>
      <c r="P21" s="15">
        <f t="shared" si="25"/>
        <v>0</v>
      </c>
      <c r="Q21" s="187">
        <f t="shared" si="25"/>
        <v>0</v>
      </c>
      <c r="R21" s="15">
        <f t="shared" si="25"/>
        <v>0</v>
      </c>
      <c r="S21" s="15">
        <f t="shared" si="25"/>
        <v>0</v>
      </c>
      <c r="T21" s="15">
        <f t="shared" si="25"/>
        <v>0</v>
      </c>
      <c r="U21" s="9">
        <f t="shared" si="19"/>
        <v>0</v>
      </c>
      <c r="V21" s="9">
        <f t="shared" si="20"/>
        <v>0</v>
      </c>
      <c r="W21" s="28">
        <f t="shared" si="21"/>
        <v>0</v>
      </c>
      <c r="X21" s="9">
        <f t="shared" si="22"/>
        <v>0</v>
      </c>
      <c r="Y21" s="9">
        <f t="shared" si="23"/>
        <v>0</v>
      </c>
      <c r="Z21" s="28">
        <f t="shared" si="24"/>
        <v>0</v>
      </c>
      <c r="AA21" s="8"/>
      <c r="AB21" s="154">
        <f>IF(OR($M21="",$M21=0),0,IF(AB$2&lt;10,VLOOKUP(TEXT($C21,"МММ"),'Расчет нагрузки'!$AA$2:$AE$13,AB$2,0),$D21*AB$2))</f>
        <v>0</v>
      </c>
      <c r="AC21" s="154">
        <f>IF(OR($Q21="",$Q21=0),0,IF(AC$2&lt;10,VLOOKUP(TEXT($C21,"МММ"),'Расчет нагрузки'!$AA$2:$AE$13,AC$2,0),$D21*AC$2))</f>
        <v>0</v>
      </c>
      <c r="AD21" s="8"/>
      <c r="AE21" s="69">
        <v>1</v>
      </c>
      <c r="AF21" s="69">
        <v>1</v>
      </c>
      <c r="AG21" s="8"/>
      <c r="AH21" s="13">
        <f t="shared" si="3"/>
        <v>0</v>
      </c>
      <c r="AI21" s="13">
        <f t="shared" si="4"/>
        <v>0</v>
      </c>
      <c r="AJ21" s="13">
        <f t="shared" si="5"/>
        <v>0</v>
      </c>
      <c r="AK21" s="13">
        <f t="shared" si="6"/>
        <v>0</v>
      </c>
      <c r="AL21" s="13">
        <f t="shared" si="7"/>
        <v>0</v>
      </c>
      <c r="AM21" s="13">
        <f t="shared" si="8"/>
        <v>0</v>
      </c>
      <c r="AN21" s="13">
        <f t="shared" si="9"/>
        <v>0</v>
      </c>
      <c r="AO21" s="13">
        <f t="shared" si="10"/>
        <v>0</v>
      </c>
      <c r="AP21" s="13">
        <f t="shared" si="11"/>
        <v>0</v>
      </c>
      <c r="AQ21" s="13">
        <f t="shared" si="12"/>
        <v>0</v>
      </c>
      <c r="AR21" s="13">
        <f t="shared" si="13"/>
        <v>0</v>
      </c>
      <c r="AS21" s="13">
        <f t="shared" si="14"/>
        <v>0</v>
      </c>
      <c r="AT21" s="13">
        <f t="shared" si="15"/>
        <v>0</v>
      </c>
      <c r="AU21" s="13">
        <f t="shared" si="16"/>
        <v>0</v>
      </c>
      <c r="AV21" s="13">
        <f t="shared" si="17"/>
        <v>0</v>
      </c>
      <c r="AW21" s="13">
        <f t="shared" si="18"/>
        <v>0</v>
      </c>
      <c r="AX21" s="3"/>
    </row>
    <row r="22" spans="1:50" ht="12.75" customHeight="1">
      <c r="A22" s="8" t="str">
        <f>IF(C22=Форма!$B$7*1,"1 месяц",IF(C22&gt;Форма!$B$7,(LEFT(A21,SEARCH(" ",A21,1)-1)+1)&amp;" месяц",""))</f>
        <v/>
      </c>
      <c r="B22" s="32" t="str">
        <f>IF(SUM($E$6:$L22)=0,"-",IF(SUM($E22:$L22)&gt;0,IF(AND($C22&gt;=$B$1,$C22&lt;=$B$2)*1=1,$A$1,"факт"),"прогноз"))</f>
        <v>-</v>
      </c>
      <c r="C22" s="33">
        <v>41760</v>
      </c>
      <c r="D22" s="34">
        <f>VLOOKUP($C22,'F1'!$A:$B,2,0)</f>
        <v>19</v>
      </c>
      <c r="E22" s="14"/>
      <c r="F22" s="14"/>
      <c r="G22" s="14"/>
      <c r="H22" s="14"/>
      <c r="I22" s="14"/>
      <c r="J22" s="14"/>
      <c r="K22" s="14"/>
      <c r="L22" s="14"/>
      <c r="M22" s="187">
        <f t="shared" si="25"/>
        <v>0</v>
      </c>
      <c r="N22" s="15">
        <f t="shared" si="25"/>
        <v>0</v>
      </c>
      <c r="O22" s="15">
        <f t="shared" si="25"/>
        <v>0</v>
      </c>
      <c r="P22" s="15">
        <f t="shared" si="25"/>
        <v>0</v>
      </c>
      <c r="Q22" s="187">
        <f t="shared" si="25"/>
        <v>0</v>
      </c>
      <c r="R22" s="15">
        <f t="shared" si="25"/>
        <v>0</v>
      </c>
      <c r="S22" s="15">
        <f t="shared" si="25"/>
        <v>0</v>
      </c>
      <c r="T22" s="15">
        <f t="shared" si="25"/>
        <v>0</v>
      </c>
      <c r="U22" s="9">
        <f t="shared" si="19"/>
        <v>0</v>
      </c>
      <c r="V22" s="9">
        <f t="shared" si="20"/>
        <v>0</v>
      </c>
      <c r="W22" s="28">
        <f t="shared" si="21"/>
        <v>0</v>
      </c>
      <c r="X22" s="9">
        <f t="shared" si="22"/>
        <v>0</v>
      </c>
      <c r="Y22" s="9">
        <f t="shared" si="23"/>
        <v>0</v>
      </c>
      <c r="Z22" s="28">
        <f t="shared" si="24"/>
        <v>0</v>
      </c>
      <c r="AA22" s="8"/>
      <c r="AB22" s="154">
        <f>IF(OR($M22="",$M22=0),0,IF(AB$2&lt;10,VLOOKUP(TEXT($C22,"МММ"),'Расчет нагрузки'!$AA$2:$AE$13,AB$2,0),$D22*AB$2))</f>
        <v>0</v>
      </c>
      <c r="AC22" s="154">
        <f>IF(OR($Q22="",$Q22=0),0,IF(AC$2&lt;10,VLOOKUP(TEXT($C22,"МММ"),'Расчет нагрузки'!$AA$2:$AE$13,AC$2,0),$D22*AC$2))</f>
        <v>0</v>
      </c>
      <c r="AD22" s="8"/>
      <c r="AE22" s="69">
        <v>1</v>
      </c>
      <c r="AF22" s="69">
        <v>1</v>
      </c>
      <c r="AG22" s="8"/>
      <c r="AH22" s="13">
        <f t="shared" si="3"/>
        <v>0</v>
      </c>
      <c r="AI22" s="13">
        <f t="shared" si="4"/>
        <v>0</v>
      </c>
      <c r="AJ22" s="13">
        <f t="shared" si="5"/>
        <v>0</v>
      </c>
      <c r="AK22" s="13">
        <f t="shared" si="6"/>
        <v>0</v>
      </c>
      <c r="AL22" s="13">
        <f t="shared" si="7"/>
        <v>0</v>
      </c>
      <c r="AM22" s="13">
        <f t="shared" si="8"/>
        <v>0</v>
      </c>
      <c r="AN22" s="13">
        <f t="shared" si="9"/>
        <v>0</v>
      </c>
      <c r="AO22" s="13">
        <f t="shared" si="10"/>
        <v>0</v>
      </c>
      <c r="AP22" s="13">
        <f t="shared" si="11"/>
        <v>0</v>
      </c>
      <c r="AQ22" s="13">
        <f t="shared" si="12"/>
        <v>0</v>
      </c>
      <c r="AR22" s="13">
        <f t="shared" si="13"/>
        <v>0</v>
      </c>
      <c r="AS22" s="13">
        <f t="shared" si="14"/>
        <v>0</v>
      </c>
      <c r="AT22" s="13">
        <f t="shared" si="15"/>
        <v>0</v>
      </c>
      <c r="AU22" s="13">
        <f t="shared" si="16"/>
        <v>0</v>
      </c>
      <c r="AV22" s="13">
        <f t="shared" si="17"/>
        <v>0</v>
      </c>
      <c r="AW22" s="13">
        <f t="shared" si="18"/>
        <v>0</v>
      </c>
      <c r="AX22" s="3"/>
    </row>
    <row r="23" spans="1:50" ht="12.75" customHeight="1">
      <c r="A23" s="8" t="str">
        <f>IF(C23=Форма!$B$7*1,"1 месяц",IF(C23&gt;Форма!$B$7,(LEFT(A22,SEARCH(" ",A22,1)-1)+1)&amp;" месяц",""))</f>
        <v/>
      </c>
      <c r="B23" s="32" t="str">
        <f>IF(SUM($E$6:$L23)=0,"-",IF(SUM($E23:$L23)&gt;0,IF(AND($C23&gt;=$B$1,$C23&lt;=$B$2)*1=1,$A$1,"факт"),"прогноз"))</f>
        <v>-</v>
      </c>
      <c r="C23" s="33">
        <v>41791</v>
      </c>
      <c r="D23" s="34">
        <f>VLOOKUP($C23,'F1'!$A:$B,2,0)</f>
        <v>19</v>
      </c>
      <c r="E23" s="14"/>
      <c r="F23" s="14"/>
      <c r="G23" s="14"/>
      <c r="H23" s="14"/>
      <c r="I23" s="14"/>
      <c r="J23" s="14"/>
      <c r="K23" s="14"/>
      <c r="L23" s="14"/>
      <c r="M23" s="187">
        <f t="shared" si="25"/>
        <v>0</v>
      </c>
      <c r="N23" s="15">
        <f t="shared" si="25"/>
        <v>0</v>
      </c>
      <c r="O23" s="15">
        <f t="shared" si="25"/>
        <v>0</v>
      </c>
      <c r="P23" s="15">
        <f t="shared" si="25"/>
        <v>0</v>
      </c>
      <c r="Q23" s="187">
        <f t="shared" si="25"/>
        <v>0</v>
      </c>
      <c r="R23" s="15">
        <f t="shared" si="25"/>
        <v>0</v>
      </c>
      <c r="S23" s="15">
        <f t="shared" si="25"/>
        <v>0</v>
      </c>
      <c r="T23" s="15">
        <f t="shared" si="25"/>
        <v>0</v>
      </c>
      <c r="U23" s="9">
        <f t="shared" si="19"/>
        <v>0</v>
      </c>
      <c r="V23" s="9">
        <f t="shared" si="20"/>
        <v>0</v>
      </c>
      <c r="W23" s="28">
        <f t="shared" si="21"/>
        <v>0</v>
      </c>
      <c r="X23" s="9">
        <f t="shared" si="22"/>
        <v>0</v>
      </c>
      <c r="Y23" s="9">
        <f t="shared" si="23"/>
        <v>0</v>
      </c>
      <c r="Z23" s="28">
        <f t="shared" si="24"/>
        <v>0</v>
      </c>
      <c r="AA23" s="8"/>
      <c r="AB23" s="154">
        <f>IF(OR($M23="",$M23=0),0,IF(AB$2&lt;10,VLOOKUP(TEXT($C23,"МММ"),'Расчет нагрузки'!$AA$2:$AE$13,AB$2,0),$D23*AB$2))</f>
        <v>0</v>
      </c>
      <c r="AC23" s="154">
        <f>IF(OR($Q23="",$Q23=0),0,IF(AC$2&lt;10,VLOOKUP(TEXT($C23,"МММ"),'Расчет нагрузки'!$AA$2:$AE$13,AC$2,0),$D23*AC$2))</f>
        <v>0</v>
      </c>
      <c r="AD23" s="8"/>
      <c r="AE23" s="69">
        <v>1</v>
      </c>
      <c r="AF23" s="69">
        <v>1</v>
      </c>
      <c r="AG23" s="8"/>
      <c r="AH23" s="13">
        <f t="shared" si="3"/>
        <v>0</v>
      </c>
      <c r="AI23" s="13">
        <f t="shared" si="4"/>
        <v>0</v>
      </c>
      <c r="AJ23" s="13">
        <f t="shared" si="5"/>
        <v>0</v>
      </c>
      <c r="AK23" s="13">
        <f t="shared" si="6"/>
        <v>0</v>
      </c>
      <c r="AL23" s="13">
        <f t="shared" si="7"/>
        <v>0</v>
      </c>
      <c r="AM23" s="13">
        <f t="shared" si="8"/>
        <v>0</v>
      </c>
      <c r="AN23" s="13">
        <f t="shared" si="9"/>
        <v>0</v>
      </c>
      <c r="AO23" s="13">
        <f t="shared" si="10"/>
        <v>0</v>
      </c>
      <c r="AP23" s="13">
        <f t="shared" si="11"/>
        <v>0</v>
      </c>
      <c r="AQ23" s="13">
        <f t="shared" si="12"/>
        <v>0</v>
      </c>
      <c r="AR23" s="13">
        <f t="shared" si="13"/>
        <v>0</v>
      </c>
      <c r="AS23" s="13">
        <f t="shared" si="14"/>
        <v>0</v>
      </c>
      <c r="AT23" s="13">
        <f t="shared" si="15"/>
        <v>0</v>
      </c>
      <c r="AU23" s="13">
        <f t="shared" si="16"/>
        <v>0</v>
      </c>
      <c r="AV23" s="13">
        <f t="shared" si="17"/>
        <v>0</v>
      </c>
      <c r="AW23" s="13">
        <f t="shared" si="18"/>
        <v>0</v>
      </c>
      <c r="AX23" s="3"/>
    </row>
    <row r="24" spans="1:50" ht="12.75" customHeight="1">
      <c r="A24" s="8" t="str">
        <f>IF(C24=Форма!$B$7*1,"1 месяц",IF(C24&gt;Форма!$B$7,(LEFT(A23,SEARCH(" ",A23,1)-1)+1)&amp;" месяц",""))</f>
        <v/>
      </c>
      <c r="B24" s="32" t="str">
        <f>IF(SUM($E$6:$L24)=0,"-",IF(SUM($E24:$L24)&gt;0,IF(AND($C24&gt;=$B$1,$C24&lt;=$B$2)*1=1,$A$1,"факт"),"прогноз"))</f>
        <v>-</v>
      </c>
      <c r="C24" s="33">
        <v>41821</v>
      </c>
      <c r="D24" s="34">
        <f>VLOOKUP($C24,'F1'!$A:$B,2,0)</f>
        <v>23</v>
      </c>
      <c r="E24" s="14"/>
      <c r="F24" s="14"/>
      <c r="G24" s="14"/>
      <c r="H24" s="14"/>
      <c r="I24" s="14"/>
      <c r="J24" s="14"/>
      <c r="K24" s="14"/>
      <c r="L24" s="14"/>
      <c r="M24" s="187">
        <f t="shared" si="25"/>
        <v>0</v>
      </c>
      <c r="N24" s="15">
        <f t="shared" si="25"/>
        <v>0</v>
      </c>
      <c r="O24" s="15">
        <f t="shared" si="25"/>
        <v>0</v>
      </c>
      <c r="P24" s="15">
        <f t="shared" si="25"/>
        <v>0</v>
      </c>
      <c r="Q24" s="187">
        <f t="shared" si="25"/>
        <v>0</v>
      </c>
      <c r="R24" s="15">
        <f t="shared" si="25"/>
        <v>0</v>
      </c>
      <c r="S24" s="15">
        <f t="shared" si="25"/>
        <v>0</v>
      </c>
      <c r="T24" s="15">
        <f t="shared" si="25"/>
        <v>0</v>
      </c>
      <c r="U24" s="9">
        <f t="shared" si="19"/>
        <v>0</v>
      </c>
      <c r="V24" s="9">
        <f t="shared" si="20"/>
        <v>0</v>
      </c>
      <c r="W24" s="28">
        <f t="shared" si="21"/>
        <v>0</v>
      </c>
      <c r="X24" s="9">
        <f t="shared" si="22"/>
        <v>0</v>
      </c>
      <c r="Y24" s="9">
        <f t="shared" si="23"/>
        <v>0</v>
      </c>
      <c r="Z24" s="28">
        <f t="shared" si="24"/>
        <v>0</v>
      </c>
      <c r="AA24" s="8"/>
      <c r="AB24" s="154">
        <f>IF(OR($M24="",$M24=0),0,IF(AB$2&lt;10,VLOOKUP(TEXT($C24,"МММ"),'Расчет нагрузки'!$AA$2:$AE$13,AB$2,0),$D24*AB$2))</f>
        <v>0</v>
      </c>
      <c r="AC24" s="154">
        <f>IF(OR($Q24="",$Q24=0),0,IF(AC$2&lt;10,VLOOKUP(TEXT($C24,"МММ"),'Расчет нагрузки'!$AA$2:$AE$13,AC$2,0),$D24*AC$2))</f>
        <v>0</v>
      </c>
      <c r="AD24" s="8"/>
      <c r="AE24" s="69">
        <v>1</v>
      </c>
      <c r="AF24" s="69">
        <v>1</v>
      </c>
      <c r="AG24" s="8"/>
      <c r="AH24" s="13">
        <f t="shared" si="3"/>
        <v>0</v>
      </c>
      <c r="AI24" s="13">
        <f t="shared" si="4"/>
        <v>0</v>
      </c>
      <c r="AJ24" s="13">
        <f t="shared" si="5"/>
        <v>0</v>
      </c>
      <c r="AK24" s="13">
        <f t="shared" si="6"/>
        <v>0</v>
      </c>
      <c r="AL24" s="13">
        <f t="shared" si="7"/>
        <v>0</v>
      </c>
      <c r="AM24" s="13">
        <f t="shared" si="8"/>
        <v>0</v>
      </c>
      <c r="AN24" s="13">
        <f t="shared" si="9"/>
        <v>0</v>
      </c>
      <c r="AO24" s="13">
        <f t="shared" si="10"/>
        <v>0</v>
      </c>
      <c r="AP24" s="13">
        <f t="shared" si="11"/>
        <v>0</v>
      </c>
      <c r="AQ24" s="13">
        <f t="shared" si="12"/>
        <v>0</v>
      </c>
      <c r="AR24" s="13">
        <f t="shared" si="13"/>
        <v>0</v>
      </c>
      <c r="AS24" s="13">
        <f t="shared" si="14"/>
        <v>0</v>
      </c>
      <c r="AT24" s="13">
        <f t="shared" si="15"/>
        <v>0</v>
      </c>
      <c r="AU24" s="13">
        <f t="shared" si="16"/>
        <v>0</v>
      </c>
      <c r="AV24" s="13">
        <f t="shared" si="17"/>
        <v>0</v>
      </c>
      <c r="AW24" s="13">
        <f t="shared" si="18"/>
        <v>0</v>
      </c>
      <c r="AX24" s="3"/>
    </row>
    <row r="25" spans="1:50" ht="12.75" customHeight="1">
      <c r="A25" s="8" t="str">
        <f>IF(C25=Форма!$B$7*1,"1 месяц",IF(C25&gt;Форма!$B$7,(LEFT(A24,SEARCH(" ",A24,1)-1)+1)&amp;" месяц",""))</f>
        <v/>
      </c>
      <c r="B25" s="32" t="str">
        <f>IF(SUM($E$6:$L25)=0,"-",IF(SUM($E25:$L25)&gt;0,IF(AND($C25&gt;=$B$1,$C25&lt;=$B$2)*1=1,$A$1,"факт"),"прогноз"))</f>
        <v>-</v>
      </c>
      <c r="C25" s="33">
        <v>41852</v>
      </c>
      <c r="D25" s="34">
        <f>VLOOKUP($C25,'F1'!$A:$B,2,0)</f>
        <v>21</v>
      </c>
      <c r="E25" s="14"/>
      <c r="F25" s="14"/>
      <c r="G25" s="14"/>
      <c r="H25" s="14"/>
      <c r="I25" s="14"/>
      <c r="J25" s="14"/>
      <c r="K25" s="14"/>
      <c r="L25" s="14"/>
      <c r="M25" s="187">
        <f t="shared" si="25"/>
        <v>0</v>
      </c>
      <c r="N25" s="15">
        <f t="shared" si="25"/>
        <v>0</v>
      </c>
      <c r="O25" s="15">
        <f t="shared" si="25"/>
        <v>0</v>
      </c>
      <c r="P25" s="15">
        <f t="shared" si="25"/>
        <v>0</v>
      </c>
      <c r="Q25" s="187">
        <f t="shared" si="25"/>
        <v>0</v>
      </c>
      <c r="R25" s="15">
        <f t="shared" si="25"/>
        <v>0</v>
      </c>
      <c r="S25" s="15">
        <f t="shared" si="25"/>
        <v>0</v>
      </c>
      <c r="T25" s="15">
        <f t="shared" si="25"/>
        <v>0</v>
      </c>
      <c r="U25" s="9">
        <f t="shared" si="19"/>
        <v>0</v>
      </c>
      <c r="V25" s="9">
        <f t="shared" si="20"/>
        <v>0</v>
      </c>
      <c r="W25" s="28">
        <f t="shared" si="21"/>
        <v>0</v>
      </c>
      <c r="X25" s="9">
        <f t="shared" si="22"/>
        <v>0</v>
      </c>
      <c r="Y25" s="9">
        <f t="shared" si="23"/>
        <v>0</v>
      </c>
      <c r="Z25" s="28">
        <f t="shared" si="24"/>
        <v>0</v>
      </c>
      <c r="AA25" s="8"/>
      <c r="AB25" s="154">
        <f>IF(OR($M25="",$M25=0),0,IF(AB$2&lt;10,VLOOKUP(TEXT($C25,"МММ"),'Расчет нагрузки'!$AA$2:$AE$13,AB$2,0),$D25*AB$2))</f>
        <v>0</v>
      </c>
      <c r="AC25" s="154">
        <f>IF(OR($Q25="",$Q25=0),0,IF(AC$2&lt;10,VLOOKUP(TEXT($C25,"МММ"),'Расчет нагрузки'!$AA$2:$AE$13,AC$2,0),$D25*AC$2))</f>
        <v>0</v>
      </c>
      <c r="AD25" s="8"/>
      <c r="AE25" s="69">
        <v>1</v>
      </c>
      <c r="AF25" s="69">
        <v>1</v>
      </c>
      <c r="AG25" s="8"/>
      <c r="AH25" s="13">
        <f t="shared" si="3"/>
        <v>0</v>
      </c>
      <c r="AI25" s="13">
        <f t="shared" si="4"/>
        <v>0</v>
      </c>
      <c r="AJ25" s="13">
        <f t="shared" si="5"/>
        <v>0</v>
      </c>
      <c r="AK25" s="13">
        <f t="shared" si="6"/>
        <v>0</v>
      </c>
      <c r="AL25" s="13">
        <f t="shared" si="7"/>
        <v>0</v>
      </c>
      <c r="AM25" s="13">
        <f t="shared" si="8"/>
        <v>0</v>
      </c>
      <c r="AN25" s="13">
        <f t="shared" si="9"/>
        <v>0</v>
      </c>
      <c r="AO25" s="13">
        <f t="shared" si="10"/>
        <v>0</v>
      </c>
      <c r="AP25" s="13">
        <f t="shared" si="11"/>
        <v>0</v>
      </c>
      <c r="AQ25" s="13">
        <f t="shared" si="12"/>
        <v>0</v>
      </c>
      <c r="AR25" s="13">
        <f t="shared" si="13"/>
        <v>0</v>
      </c>
      <c r="AS25" s="13">
        <f t="shared" si="14"/>
        <v>0</v>
      </c>
      <c r="AT25" s="13">
        <f t="shared" si="15"/>
        <v>0</v>
      </c>
      <c r="AU25" s="13">
        <f t="shared" si="16"/>
        <v>0</v>
      </c>
      <c r="AV25" s="13">
        <f t="shared" si="17"/>
        <v>0</v>
      </c>
      <c r="AW25" s="13">
        <f t="shared" si="18"/>
        <v>0</v>
      </c>
      <c r="AX25" s="3"/>
    </row>
    <row r="26" spans="1:50" ht="12.75" customHeight="1">
      <c r="A26" s="8" t="str">
        <f>IF(C26=Форма!$B$7*1,"1 месяц",IF(C26&gt;Форма!$B$7,(LEFT(A25,SEARCH(" ",A25,1)-1)+1)&amp;" месяц",""))</f>
        <v/>
      </c>
      <c r="B26" s="32" t="str">
        <f>IF(SUM($E$6:$L26)=0,"-",IF(SUM($E26:$L26)&gt;0,IF(AND($C26&gt;=$B$1,$C26&lt;=$B$2)*1=1,$A$1,"факт"),"прогноз"))</f>
        <v>-</v>
      </c>
      <c r="C26" s="33">
        <v>41883</v>
      </c>
      <c r="D26" s="34">
        <f>VLOOKUP($C26,'F1'!$A:$B,2,0)</f>
        <v>22</v>
      </c>
      <c r="E26" s="14"/>
      <c r="F26" s="14"/>
      <c r="G26" s="14"/>
      <c r="H26" s="14"/>
      <c r="I26" s="14"/>
      <c r="J26" s="14"/>
      <c r="K26" s="14"/>
      <c r="L26" s="14"/>
      <c r="M26" s="187">
        <f t="shared" si="25"/>
        <v>0</v>
      </c>
      <c r="N26" s="15">
        <f t="shared" si="25"/>
        <v>0</v>
      </c>
      <c r="O26" s="15">
        <f t="shared" si="25"/>
        <v>0</v>
      </c>
      <c r="P26" s="15">
        <f t="shared" si="25"/>
        <v>0</v>
      </c>
      <c r="Q26" s="187">
        <f t="shared" si="25"/>
        <v>0</v>
      </c>
      <c r="R26" s="15">
        <f t="shared" si="25"/>
        <v>0</v>
      </c>
      <c r="S26" s="15">
        <f t="shared" si="25"/>
        <v>0</v>
      </c>
      <c r="T26" s="15">
        <f t="shared" si="25"/>
        <v>0</v>
      </c>
      <c r="U26" s="9">
        <f t="shared" si="19"/>
        <v>0</v>
      </c>
      <c r="V26" s="9">
        <f t="shared" si="20"/>
        <v>0</v>
      </c>
      <c r="W26" s="28">
        <f t="shared" si="21"/>
        <v>0</v>
      </c>
      <c r="X26" s="9">
        <f t="shared" si="22"/>
        <v>0</v>
      </c>
      <c r="Y26" s="9">
        <f t="shared" si="23"/>
        <v>0</v>
      </c>
      <c r="Z26" s="28">
        <f t="shared" si="24"/>
        <v>0</v>
      </c>
      <c r="AA26" s="8"/>
      <c r="AB26" s="154">
        <f>IF(OR($M26="",$M26=0),0,IF(AB$2&lt;10,VLOOKUP(TEXT($C26,"МММ"),'Расчет нагрузки'!$AA$2:$AE$13,AB$2,0),$D26*AB$2))</f>
        <v>0</v>
      </c>
      <c r="AC26" s="154">
        <f>IF(OR($Q26="",$Q26=0),0,IF(AC$2&lt;10,VLOOKUP(TEXT($C26,"МММ"),'Расчет нагрузки'!$AA$2:$AE$13,AC$2,0),$D26*AC$2))</f>
        <v>0</v>
      </c>
      <c r="AD26" s="8"/>
      <c r="AE26" s="69">
        <v>1</v>
      </c>
      <c r="AF26" s="69">
        <v>1</v>
      </c>
      <c r="AG26" s="8"/>
      <c r="AH26" s="13">
        <f t="shared" si="3"/>
        <v>0</v>
      </c>
      <c r="AI26" s="13">
        <f t="shared" si="4"/>
        <v>0</v>
      </c>
      <c r="AJ26" s="13">
        <f t="shared" si="5"/>
        <v>0</v>
      </c>
      <c r="AK26" s="13">
        <f t="shared" si="6"/>
        <v>0</v>
      </c>
      <c r="AL26" s="13">
        <f t="shared" si="7"/>
        <v>0</v>
      </c>
      <c r="AM26" s="13">
        <f t="shared" si="8"/>
        <v>0</v>
      </c>
      <c r="AN26" s="13">
        <f t="shared" si="9"/>
        <v>0</v>
      </c>
      <c r="AO26" s="13">
        <f t="shared" si="10"/>
        <v>0</v>
      </c>
      <c r="AP26" s="13">
        <f t="shared" si="11"/>
        <v>0</v>
      </c>
      <c r="AQ26" s="13">
        <f t="shared" si="12"/>
        <v>0</v>
      </c>
      <c r="AR26" s="13">
        <f t="shared" si="13"/>
        <v>0</v>
      </c>
      <c r="AS26" s="13">
        <f t="shared" si="14"/>
        <v>0</v>
      </c>
      <c r="AT26" s="13">
        <f t="shared" si="15"/>
        <v>0</v>
      </c>
      <c r="AU26" s="13">
        <f t="shared" si="16"/>
        <v>0</v>
      </c>
      <c r="AV26" s="13">
        <f t="shared" si="17"/>
        <v>0</v>
      </c>
      <c r="AW26" s="13">
        <f t="shared" si="18"/>
        <v>0</v>
      </c>
      <c r="AX26" s="3"/>
    </row>
    <row r="27" spans="1:50" ht="12.75" customHeight="1">
      <c r="A27" s="8" t="str">
        <f>IF(C27=Форма!$B$7*1,"1 месяц",IF(C27&gt;Форма!$B$7,(LEFT(A26,SEARCH(" ",A26,1)-1)+1)&amp;" месяц",""))</f>
        <v/>
      </c>
      <c r="B27" s="32" t="str">
        <f>IF(SUM($E$6:$L27)=0,"-",IF(SUM($E27:$L27)&gt;0,IF(AND($C27&gt;=$B$1,$C27&lt;=$B$2)*1=1,$A$1,"факт"),"прогноз"))</f>
        <v>-</v>
      </c>
      <c r="C27" s="33">
        <v>41913</v>
      </c>
      <c r="D27" s="34">
        <f>VLOOKUP($C27,'F1'!$A:$B,2,0)</f>
        <v>23</v>
      </c>
      <c r="E27" s="14"/>
      <c r="F27" s="14"/>
      <c r="G27" s="14"/>
      <c r="H27" s="14"/>
      <c r="I27" s="14"/>
      <c r="J27" s="14"/>
      <c r="K27" s="14"/>
      <c r="L27" s="14"/>
      <c r="M27" s="187">
        <f t="shared" si="25"/>
        <v>0</v>
      </c>
      <c r="N27" s="15">
        <f t="shared" si="25"/>
        <v>0</v>
      </c>
      <c r="O27" s="15">
        <f t="shared" si="25"/>
        <v>0</v>
      </c>
      <c r="P27" s="15">
        <f t="shared" si="25"/>
        <v>0</v>
      </c>
      <c r="Q27" s="187">
        <f t="shared" si="25"/>
        <v>0</v>
      </c>
      <c r="R27" s="15">
        <f t="shared" si="25"/>
        <v>0</v>
      </c>
      <c r="S27" s="15">
        <f t="shared" si="25"/>
        <v>0</v>
      </c>
      <c r="T27" s="15">
        <f t="shared" si="25"/>
        <v>0</v>
      </c>
      <c r="U27" s="9">
        <f t="shared" si="19"/>
        <v>0</v>
      </c>
      <c r="V27" s="9">
        <f t="shared" si="20"/>
        <v>0</v>
      </c>
      <c r="W27" s="28">
        <f t="shared" si="21"/>
        <v>0</v>
      </c>
      <c r="X27" s="9">
        <f t="shared" si="22"/>
        <v>0</v>
      </c>
      <c r="Y27" s="9">
        <f t="shared" si="23"/>
        <v>0</v>
      </c>
      <c r="Z27" s="28">
        <f t="shared" si="24"/>
        <v>0</v>
      </c>
      <c r="AA27" s="8"/>
      <c r="AB27" s="154">
        <f>IF(OR($M27="",$M27=0),0,IF(AB$2&lt;10,VLOOKUP(TEXT($C27,"МММ"),'Расчет нагрузки'!$AA$2:$AE$13,AB$2,0),$D27*AB$2))</f>
        <v>0</v>
      </c>
      <c r="AC27" s="154">
        <f>IF(OR($Q27="",$Q27=0),0,IF(AC$2&lt;10,VLOOKUP(TEXT($C27,"МММ"),'Расчет нагрузки'!$AA$2:$AE$13,AC$2,0),$D27*AC$2))</f>
        <v>0</v>
      </c>
      <c r="AD27" s="8"/>
      <c r="AE27" s="69">
        <v>1</v>
      </c>
      <c r="AF27" s="69">
        <v>1</v>
      </c>
      <c r="AG27" s="8"/>
      <c r="AH27" s="13">
        <f t="shared" si="3"/>
        <v>0</v>
      </c>
      <c r="AI27" s="13">
        <f t="shared" si="4"/>
        <v>0</v>
      </c>
      <c r="AJ27" s="13">
        <f t="shared" si="5"/>
        <v>0</v>
      </c>
      <c r="AK27" s="13">
        <f t="shared" si="6"/>
        <v>0</v>
      </c>
      <c r="AL27" s="13">
        <f t="shared" si="7"/>
        <v>0</v>
      </c>
      <c r="AM27" s="13">
        <f t="shared" si="8"/>
        <v>0</v>
      </c>
      <c r="AN27" s="13">
        <f t="shared" si="9"/>
        <v>0</v>
      </c>
      <c r="AO27" s="13">
        <f t="shared" si="10"/>
        <v>0</v>
      </c>
      <c r="AP27" s="13">
        <f t="shared" si="11"/>
        <v>0</v>
      </c>
      <c r="AQ27" s="13">
        <f t="shared" si="12"/>
        <v>0</v>
      </c>
      <c r="AR27" s="13">
        <f t="shared" si="13"/>
        <v>0</v>
      </c>
      <c r="AS27" s="13">
        <f t="shared" si="14"/>
        <v>0</v>
      </c>
      <c r="AT27" s="13">
        <f t="shared" si="15"/>
        <v>0</v>
      </c>
      <c r="AU27" s="13">
        <f t="shared" si="16"/>
        <v>0</v>
      </c>
      <c r="AV27" s="13">
        <f t="shared" si="17"/>
        <v>0</v>
      </c>
      <c r="AW27" s="13">
        <f t="shared" si="18"/>
        <v>0</v>
      </c>
      <c r="AX27" s="3"/>
    </row>
    <row r="28" spans="1:50" ht="12.75" customHeight="1">
      <c r="A28" s="8" t="str">
        <f>IF(C28=Форма!$B$7*1,"1 месяц",IF(C28&gt;Форма!$B$7,(LEFT(A27,SEARCH(" ",A27,1)-1)+1)&amp;" месяц",""))</f>
        <v/>
      </c>
      <c r="B28" s="32" t="str">
        <f>IF(SUM($E$6:$L28)=0,"-",IF(SUM($E28:$L28)&gt;0,IF(AND($C28&gt;=$B$1,$C28&lt;=$B$2)*1=1,$A$1,"факт"),"прогноз"))</f>
        <v>-</v>
      </c>
      <c r="C28" s="33">
        <v>41944</v>
      </c>
      <c r="D28" s="34">
        <f>VLOOKUP($C28,'F1'!$A:$B,2,0)</f>
        <v>18</v>
      </c>
      <c r="E28" s="14"/>
      <c r="F28" s="14"/>
      <c r="G28" s="14"/>
      <c r="H28" s="14"/>
      <c r="I28" s="14"/>
      <c r="J28" s="14"/>
      <c r="K28" s="14"/>
      <c r="L28" s="14"/>
      <c r="M28" s="187">
        <f t="shared" si="25"/>
        <v>0</v>
      </c>
      <c r="N28" s="15">
        <f t="shared" si="25"/>
        <v>0</v>
      </c>
      <c r="O28" s="15">
        <f t="shared" si="25"/>
        <v>0</v>
      </c>
      <c r="P28" s="15">
        <f t="shared" si="25"/>
        <v>0</v>
      </c>
      <c r="Q28" s="187">
        <f t="shared" si="25"/>
        <v>0</v>
      </c>
      <c r="R28" s="15">
        <f t="shared" si="25"/>
        <v>0</v>
      </c>
      <c r="S28" s="15">
        <f t="shared" si="25"/>
        <v>0</v>
      </c>
      <c r="T28" s="15">
        <f t="shared" si="25"/>
        <v>0</v>
      </c>
      <c r="U28" s="9">
        <f t="shared" si="19"/>
        <v>0</v>
      </c>
      <c r="V28" s="9">
        <f t="shared" si="20"/>
        <v>0</v>
      </c>
      <c r="W28" s="28">
        <f t="shared" si="21"/>
        <v>0</v>
      </c>
      <c r="X28" s="9">
        <f t="shared" si="22"/>
        <v>0</v>
      </c>
      <c r="Y28" s="9">
        <f t="shared" si="23"/>
        <v>0</v>
      </c>
      <c r="Z28" s="28">
        <f t="shared" si="24"/>
        <v>0</v>
      </c>
      <c r="AA28" s="8"/>
      <c r="AB28" s="154">
        <f>IF(OR($M28="",$M28=0),0,IF(AB$2&lt;10,VLOOKUP(TEXT($C28,"МММ"),'Расчет нагрузки'!$AA$2:$AE$13,AB$2,0),$D28*AB$2))</f>
        <v>0</v>
      </c>
      <c r="AC28" s="154">
        <f>IF(OR($Q28="",$Q28=0),0,IF(AC$2&lt;10,VLOOKUP(TEXT($C28,"МММ"),'Расчет нагрузки'!$AA$2:$AE$13,AC$2,0),$D28*AC$2))</f>
        <v>0</v>
      </c>
      <c r="AD28" s="8"/>
      <c r="AE28" s="69">
        <v>1</v>
      </c>
      <c r="AF28" s="69">
        <v>1</v>
      </c>
      <c r="AG28" s="8"/>
      <c r="AH28" s="13">
        <f t="shared" si="3"/>
        <v>0</v>
      </c>
      <c r="AI28" s="13">
        <f t="shared" si="4"/>
        <v>0</v>
      </c>
      <c r="AJ28" s="13">
        <f t="shared" si="5"/>
        <v>0</v>
      </c>
      <c r="AK28" s="13">
        <f t="shared" si="6"/>
        <v>0</v>
      </c>
      <c r="AL28" s="13">
        <f t="shared" si="7"/>
        <v>0</v>
      </c>
      <c r="AM28" s="13">
        <f t="shared" si="8"/>
        <v>0</v>
      </c>
      <c r="AN28" s="13">
        <f t="shared" si="9"/>
        <v>0</v>
      </c>
      <c r="AO28" s="13">
        <f t="shared" si="10"/>
        <v>0</v>
      </c>
      <c r="AP28" s="13">
        <f t="shared" si="11"/>
        <v>0</v>
      </c>
      <c r="AQ28" s="13">
        <f t="shared" si="12"/>
        <v>0</v>
      </c>
      <c r="AR28" s="13">
        <f t="shared" si="13"/>
        <v>0</v>
      </c>
      <c r="AS28" s="13">
        <f t="shared" si="14"/>
        <v>0</v>
      </c>
      <c r="AT28" s="13">
        <f t="shared" si="15"/>
        <v>0</v>
      </c>
      <c r="AU28" s="13">
        <f t="shared" si="16"/>
        <v>0</v>
      </c>
      <c r="AV28" s="13">
        <f t="shared" si="17"/>
        <v>0</v>
      </c>
      <c r="AW28" s="13">
        <f t="shared" si="18"/>
        <v>0</v>
      </c>
      <c r="AX28" s="3"/>
    </row>
    <row r="29" spans="1:50" ht="12.75" customHeight="1">
      <c r="A29" s="8" t="str">
        <f>IF(C29=Форма!$B$7*1,"1 месяц",IF(C29&gt;Форма!$B$7,(LEFT(A28,SEARCH(" ",A28,1)-1)+1)&amp;" месяц",""))</f>
        <v/>
      </c>
      <c r="B29" s="32" t="str">
        <f>IF(SUM($E$6:$L29)=0,"-",IF(SUM($E29:$L29)&gt;0,IF(AND($C29&gt;=$B$1,$C29&lt;=$B$2)*1=1,$A$1,"факт"),"прогноз"))</f>
        <v>-</v>
      </c>
      <c r="C29" s="33">
        <v>41974</v>
      </c>
      <c r="D29" s="34">
        <f>VLOOKUP($C29,'F1'!$A:$B,2,0)</f>
        <v>23</v>
      </c>
      <c r="E29" s="14"/>
      <c r="F29" s="14"/>
      <c r="G29" s="14"/>
      <c r="H29" s="14"/>
      <c r="I29" s="14"/>
      <c r="J29" s="14"/>
      <c r="K29" s="14"/>
      <c r="L29" s="14"/>
      <c r="M29" s="187">
        <f t="shared" si="25"/>
        <v>0</v>
      </c>
      <c r="N29" s="15">
        <f t="shared" si="25"/>
        <v>0</v>
      </c>
      <c r="O29" s="15">
        <f t="shared" si="25"/>
        <v>0</v>
      </c>
      <c r="P29" s="15">
        <f t="shared" si="25"/>
        <v>0</v>
      </c>
      <c r="Q29" s="187">
        <f t="shared" si="25"/>
        <v>0</v>
      </c>
      <c r="R29" s="15">
        <f t="shared" si="25"/>
        <v>0</v>
      </c>
      <c r="S29" s="15">
        <f t="shared" si="25"/>
        <v>0</v>
      </c>
      <c r="T29" s="15">
        <f t="shared" si="25"/>
        <v>0</v>
      </c>
      <c r="U29" s="9">
        <f t="shared" si="19"/>
        <v>0</v>
      </c>
      <c r="V29" s="9">
        <f t="shared" si="20"/>
        <v>0</v>
      </c>
      <c r="W29" s="28">
        <f t="shared" si="21"/>
        <v>0</v>
      </c>
      <c r="X29" s="9">
        <f t="shared" si="22"/>
        <v>0</v>
      </c>
      <c r="Y29" s="9">
        <f t="shared" si="23"/>
        <v>0</v>
      </c>
      <c r="Z29" s="28">
        <f t="shared" si="24"/>
        <v>0</v>
      </c>
      <c r="AA29" s="8"/>
      <c r="AB29" s="154">
        <f>IF(OR($M29="",$M29=0),0,IF(AB$2&lt;10,VLOOKUP(TEXT($C29,"МММ"),'Расчет нагрузки'!$AA$2:$AE$13,AB$2,0),$D29*AB$2))</f>
        <v>0</v>
      </c>
      <c r="AC29" s="154">
        <f>IF(OR($Q29="",$Q29=0),0,IF(AC$2&lt;10,VLOOKUP(TEXT($C29,"МММ"),'Расчет нагрузки'!$AA$2:$AE$13,AC$2,0),$D29*AC$2))</f>
        <v>0</v>
      </c>
      <c r="AD29" s="8"/>
      <c r="AE29" s="69">
        <v>1</v>
      </c>
      <c r="AF29" s="69">
        <v>1</v>
      </c>
      <c r="AG29" s="8"/>
      <c r="AH29" s="13">
        <f t="shared" si="3"/>
        <v>0</v>
      </c>
      <c r="AI29" s="13">
        <f t="shared" si="4"/>
        <v>0</v>
      </c>
      <c r="AJ29" s="13">
        <f t="shared" si="5"/>
        <v>0</v>
      </c>
      <c r="AK29" s="13">
        <f t="shared" si="6"/>
        <v>0</v>
      </c>
      <c r="AL29" s="13">
        <f t="shared" si="7"/>
        <v>0</v>
      </c>
      <c r="AM29" s="13">
        <f t="shared" si="8"/>
        <v>0</v>
      </c>
      <c r="AN29" s="13">
        <f t="shared" si="9"/>
        <v>0</v>
      </c>
      <c r="AO29" s="13">
        <f t="shared" si="10"/>
        <v>0</v>
      </c>
      <c r="AP29" s="13">
        <f t="shared" si="11"/>
        <v>0</v>
      </c>
      <c r="AQ29" s="13">
        <f t="shared" si="12"/>
        <v>0</v>
      </c>
      <c r="AR29" s="13">
        <f t="shared" si="13"/>
        <v>0</v>
      </c>
      <c r="AS29" s="13">
        <f t="shared" si="14"/>
        <v>0</v>
      </c>
      <c r="AT29" s="13">
        <f t="shared" si="15"/>
        <v>0</v>
      </c>
      <c r="AU29" s="13">
        <f t="shared" si="16"/>
        <v>0</v>
      </c>
      <c r="AV29" s="13">
        <f t="shared" si="17"/>
        <v>0</v>
      </c>
      <c r="AW29" s="13">
        <f t="shared" si="18"/>
        <v>0</v>
      </c>
      <c r="AX29" s="3"/>
    </row>
    <row r="30" spans="1:50" ht="12.75" customHeight="1">
      <c r="A30" s="8" t="str">
        <f>IF(C30=Форма!$B$7*1,"1 месяц",IF(C30&gt;Форма!$B$7,(LEFT(A29,SEARCH(" ",A29,1)-1)+1)&amp;" месяц",""))</f>
        <v/>
      </c>
      <c r="B30" s="32" t="str">
        <f>IF(SUM($E$6:$L30)=0,"-",IF(SUM($E30:$L30)&gt;0,IF(AND($C30&gt;=$B$1,$C30&lt;=$B$2)*1=1,$A$1,"факт"),"прогноз"))</f>
        <v>-</v>
      </c>
      <c r="C30" s="33">
        <v>42005</v>
      </c>
      <c r="D30" s="34">
        <f>VLOOKUP($C30,'F1'!$A:$B,2,0)</f>
        <v>15</v>
      </c>
      <c r="E30" s="14"/>
      <c r="F30" s="14"/>
      <c r="G30" s="14"/>
      <c r="H30" s="14"/>
      <c r="I30" s="14"/>
      <c r="J30" s="14"/>
      <c r="K30" s="14"/>
      <c r="L30" s="14"/>
      <c r="M30" s="187">
        <f t="shared" si="25"/>
        <v>0</v>
      </c>
      <c r="N30" s="15">
        <f t="shared" si="25"/>
        <v>0</v>
      </c>
      <c r="O30" s="15">
        <f t="shared" si="25"/>
        <v>0</v>
      </c>
      <c r="P30" s="15">
        <f t="shared" si="25"/>
        <v>0</v>
      </c>
      <c r="Q30" s="187">
        <f t="shared" si="25"/>
        <v>0</v>
      </c>
      <c r="R30" s="15">
        <f t="shared" si="25"/>
        <v>0</v>
      </c>
      <c r="S30" s="15">
        <f t="shared" si="25"/>
        <v>0</v>
      </c>
      <c r="T30" s="15">
        <f t="shared" si="25"/>
        <v>0</v>
      </c>
      <c r="U30" s="9">
        <f t="shared" si="19"/>
        <v>0</v>
      </c>
      <c r="V30" s="9">
        <f t="shared" si="20"/>
        <v>0</v>
      </c>
      <c r="W30" s="28">
        <f t="shared" si="21"/>
        <v>0</v>
      </c>
      <c r="X30" s="9">
        <f t="shared" si="22"/>
        <v>0</v>
      </c>
      <c r="Y30" s="9">
        <f t="shared" si="23"/>
        <v>0</v>
      </c>
      <c r="Z30" s="28">
        <f t="shared" si="24"/>
        <v>0</v>
      </c>
      <c r="AA30" s="8"/>
      <c r="AB30" s="154">
        <f>IF(OR($M30="",$M30=0),0,IF(AB$2&lt;10,VLOOKUP(TEXT($C30,"МММ"),'Расчет нагрузки'!$AA$2:$AE$13,AB$2,0),$D30*AB$2))</f>
        <v>0</v>
      </c>
      <c r="AC30" s="154">
        <f>IF(OR($Q30="",$Q30=0),0,IF(AC$2&lt;10,VLOOKUP(TEXT($C30,"МММ"),'Расчет нагрузки'!$AA$2:$AE$13,AC$2,0),$D30*AC$2))</f>
        <v>0</v>
      </c>
      <c r="AD30" s="8"/>
      <c r="AE30" s="69">
        <v>1</v>
      </c>
      <c r="AF30" s="69">
        <v>1</v>
      </c>
      <c r="AG30" s="8"/>
      <c r="AH30" s="13">
        <f t="shared" si="3"/>
        <v>0</v>
      </c>
      <c r="AI30" s="13">
        <f t="shared" si="4"/>
        <v>0</v>
      </c>
      <c r="AJ30" s="13">
        <f t="shared" si="5"/>
        <v>0</v>
      </c>
      <c r="AK30" s="13">
        <f t="shared" si="6"/>
        <v>0</v>
      </c>
      <c r="AL30" s="13">
        <f t="shared" si="7"/>
        <v>0</v>
      </c>
      <c r="AM30" s="13">
        <f t="shared" si="8"/>
        <v>0</v>
      </c>
      <c r="AN30" s="13">
        <f t="shared" si="9"/>
        <v>0</v>
      </c>
      <c r="AO30" s="13">
        <f t="shared" si="10"/>
        <v>0</v>
      </c>
      <c r="AP30" s="13">
        <f t="shared" si="11"/>
        <v>0</v>
      </c>
      <c r="AQ30" s="13">
        <f t="shared" si="12"/>
        <v>0</v>
      </c>
      <c r="AR30" s="13">
        <f t="shared" si="13"/>
        <v>0</v>
      </c>
      <c r="AS30" s="13">
        <f t="shared" si="14"/>
        <v>0</v>
      </c>
      <c r="AT30" s="13">
        <f t="shared" si="15"/>
        <v>0</v>
      </c>
      <c r="AU30" s="13">
        <f t="shared" si="16"/>
        <v>0</v>
      </c>
      <c r="AV30" s="13">
        <f t="shared" si="17"/>
        <v>0</v>
      </c>
      <c r="AW30" s="13">
        <f t="shared" si="18"/>
        <v>0</v>
      </c>
      <c r="AX30" s="3"/>
    </row>
    <row r="31" spans="1:50" ht="12.75" customHeight="1">
      <c r="A31" s="8" t="str">
        <f>IF(C31=Форма!$B$7*1,"1 месяц",IF(C31&gt;Форма!$B$7,(LEFT(A30,SEARCH(" ",A30,1)-1)+1)&amp;" месяц",""))</f>
        <v/>
      </c>
      <c r="B31" s="32" t="str">
        <f>IF(SUM($E$6:$L31)=0,"-",IF(SUM($E31:$L31)&gt;0,IF(AND($C31&gt;=$B$1,$C31&lt;=$B$2)*1=1,$A$1,"факт"),"прогноз"))</f>
        <v>-</v>
      </c>
      <c r="C31" s="33">
        <v>42036</v>
      </c>
      <c r="D31" s="34">
        <f>VLOOKUP($C31,'F1'!$A:$B,2,0)</f>
        <v>19</v>
      </c>
      <c r="E31" s="14"/>
      <c r="F31" s="14"/>
      <c r="G31" s="14"/>
      <c r="H31" s="14"/>
      <c r="I31" s="14"/>
      <c r="J31" s="14"/>
      <c r="K31" s="14"/>
      <c r="L31" s="14"/>
      <c r="M31" s="187">
        <f t="shared" si="25"/>
        <v>0</v>
      </c>
      <c r="N31" s="15">
        <f t="shared" si="25"/>
        <v>0</v>
      </c>
      <c r="O31" s="15">
        <f t="shared" si="25"/>
        <v>0</v>
      </c>
      <c r="P31" s="15">
        <f t="shared" si="25"/>
        <v>0</v>
      </c>
      <c r="Q31" s="187">
        <f t="shared" si="25"/>
        <v>0</v>
      </c>
      <c r="R31" s="15">
        <f t="shared" si="25"/>
        <v>0</v>
      </c>
      <c r="S31" s="15">
        <f t="shared" si="25"/>
        <v>0</v>
      </c>
      <c r="T31" s="15">
        <f t="shared" si="25"/>
        <v>0</v>
      </c>
      <c r="U31" s="9">
        <f t="shared" si="19"/>
        <v>0</v>
      </c>
      <c r="V31" s="9">
        <f t="shared" si="20"/>
        <v>0</v>
      </c>
      <c r="W31" s="28">
        <f t="shared" si="21"/>
        <v>0</v>
      </c>
      <c r="X31" s="9">
        <f t="shared" si="22"/>
        <v>0</v>
      </c>
      <c r="Y31" s="9">
        <f t="shared" si="23"/>
        <v>0</v>
      </c>
      <c r="Z31" s="28">
        <f t="shared" si="24"/>
        <v>0</v>
      </c>
      <c r="AA31" s="8"/>
      <c r="AB31" s="154">
        <f>IF(OR($M31="",$M31=0),0,IF(AB$2&lt;10,VLOOKUP(TEXT($C31,"МММ"),'Расчет нагрузки'!$AA$2:$AE$13,AB$2,0),$D31*AB$2))</f>
        <v>0</v>
      </c>
      <c r="AC31" s="154">
        <f>IF(OR($Q31="",$Q31=0),0,IF(AC$2&lt;10,VLOOKUP(TEXT($C31,"МММ"),'Расчет нагрузки'!$AA$2:$AE$13,AC$2,0),$D31*AC$2))</f>
        <v>0</v>
      </c>
      <c r="AD31" s="8"/>
      <c r="AE31" s="69">
        <v>1</v>
      </c>
      <c r="AF31" s="69">
        <v>1</v>
      </c>
      <c r="AG31" s="8"/>
      <c r="AH31" s="13">
        <f t="shared" si="3"/>
        <v>0</v>
      </c>
      <c r="AI31" s="13">
        <f t="shared" si="4"/>
        <v>0</v>
      </c>
      <c r="AJ31" s="13">
        <f t="shared" si="5"/>
        <v>0</v>
      </c>
      <c r="AK31" s="13">
        <f t="shared" si="6"/>
        <v>0</v>
      </c>
      <c r="AL31" s="13">
        <f t="shared" si="7"/>
        <v>0</v>
      </c>
      <c r="AM31" s="13">
        <f t="shared" si="8"/>
        <v>0</v>
      </c>
      <c r="AN31" s="13">
        <f t="shared" si="9"/>
        <v>0</v>
      </c>
      <c r="AO31" s="13">
        <f t="shared" si="10"/>
        <v>0</v>
      </c>
      <c r="AP31" s="13">
        <f t="shared" si="11"/>
        <v>0</v>
      </c>
      <c r="AQ31" s="13">
        <f t="shared" si="12"/>
        <v>0</v>
      </c>
      <c r="AR31" s="13">
        <f t="shared" si="13"/>
        <v>0</v>
      </c>
      <c r="AS31" s="13">
        <f t="shared" si="14"/>
        <v>0</v>
      </c>
      <c r="AT31" s="13">
        <f t="shared" si="15"/>
        <v>0</v>
      </c>
      <c r="AU31" s="13">
        <f t="shared" si="16"/>
        <v>0</v>
      </c>
      <c r="AV31" s="13">
        <f t="shared" si="17"/>
        <v>0</v>
      </c>
      <c r="AW31" s="13">
        <f t="shared" si="18"/>
        <v>0</v>
      </c>
      <c r="AX31" s="3"/>
    </row>
    <row r="32" spans="1:50" ht="12.75" customHeight="1">
      <c r="A32" s="8" t="str">
        <f>IF(C32=Форма!$B$7*1,"1 месяц",IF(C32&gt;Форма!$B$7,(LEFT(A31,SEARCH(" ",A31,1)-1)+1)&amp;" месяц",""))</f>
        <v/>
      </c>
      <c r="B32" s="32" t="str">
        <f>IF(SUM($E$6:$L32)=0,"-",IF(SUM($E32:$L32)&gt;0,IF(AND($C32&gt;=$B$1,$C32&lt;=$B$2)*1=1,$A$1,"факт"),"прогноз"))</f>
        <v>-</v>
      </c>
      <c r="C32" s="33">
        <v>42064</v>
      </c>
      <c r="D32" s="34">
        <f>VLOOKUP($C32,'F1'!$A:$B,2,0)</f>
        <v>21</v>
      </c>
      <c r="E32" s="14"/>
      <c r="F32" s="14"/>
      <c r="G32" s="14"/>
      <c r="H32" s="14"/>
      <c r="I32" s="14"/>
      <c r="J32" s="14"/>
      <c r="K32" s="14"/>
      <c r="L32" s="14"/>
      <c r="M32" s="187">
        <f t="shared" si="25"/>
        <v>0</v>
      </c>
      <c r="N32" s="15">
        <f t="shared" si="25"/>
        <v>0</v>
      </c>
      <c r="O32" s="15">
        <f t="shared" si="25"/>
        <v>0</v>
      </c>
      <c r="P32" s="15">
        <f t="shared" si="25"/>
        <v>0</v>
      </c>
      <c r="Q32" s="187">
        <f t="shared" si="25"/>
        <v>0</v>
      </c>
      <c r="R32" s="15">
        <f t="shared" si="25"/>
        <v>0</v>
      </c>
      <c r="S32" s="15">
        <f t="shared" si="25"/>
        <v>0</v>
      </c>
      <c r="T32" s="15">
        <f t="shared" si="25"/>
        <v>0</v>
      </c>
      <c r="U32" s="9">
        <f t="shared" si="19"/>
        <v>0</v>
      </c>
      <c r="V32" s="9">
        <f t="shared" si="20"/>
        <v>0</v>
      </c>
      <c r="W32" s="28">
        <f t="shared" si="21"/>
        <v>0</v>
      </c>
      <c r="X32" s="9">
        <f t="shared" si="22"/>
        <v>0</v>
      </c>
      <c r="Y32" s="9">
        <f t="shared" si="23"/>
        <v>0</v>
      </c>
      <c r="Z32" s="28">
        <f t="shared" si="24"/>
        <v>0</v>
      </c>
      <c r="AA32" s="8"/>
      <c r="AB32" s="154">
        <f>IF(OR($M32="",$M32=0),0,IF(AB$2&lt;10,VLOOKUP(TEXT($C32,"МММ"),'Расчет нагрузки'!$AA$2:$AE$13,AB$2,0),$D32*AB$2))</f>
        <v>0</v>
      </c>
      <c r="AC32" s="154">
        <f>IF(OR($Q32="",$Q32=0),0,IF(AC$2&lt;10,VLOOKUP(TEXT($C32,"МММ"),'Расчет нагрузки'!$AA$2:$AE$13,AC$2,0),$D32*AC$2))</f>
        <v>0</v>
      </c>
      <c r="AD32" s="8"/>
      <c r="AE32" s="69">
        <v>1</v>
      </c>
      <c r="AF32" s="69">
        <v>1</v>
      </c>
      <c r="AG32" s="8"/>
      <c r="AH32" s="13">
        <f t="shared" si="3"/>
        <v>0</v>
      </c>
      <c r="AI32" s="13">
        <f t="shared" si="4"/>
        <v>0</v>
      </c>
      <c r="AJ32" s="13">
        <f t="shared" si="5"/>
        <v>0</v>
      </c>
      <c r="AK32" s="13">
        <f t="shared" si="6"/>
        <v>0</v>
      </c>
      <c r="AL32" s="13">
        <f t="shared" si="7"/>
        <v>0</v>
      </c>
      <c r="AM32" s="13">
        <f t="shared" si="8"/>
        <v>0</v>
      </c>
      <c r="AN32" s="13">
        <f t="shared" si="9"/>
        <v>0</v>
      </c>
      <c r="AO32" s="13">
        <f t="shared" si="10"/>
        <v>0</v>
      </c>
      <c r="AP32" s="13">
        <f t="shared" si="11"/>
        <v>0</v>
      </c>
      <c r="AQ32" s="13">
        <f t="shared" si="12"/>
        <v>0</v>
      </c>
      <c r="AR32" s="13">
        <f t="shared" si="13"/>
        <v>0</v>
      </c>
      <c r="AS32" s="13">
        <f t="shared" si="14"/>
        <v>0</v>
      </c>
      <c r="AT32" s="13">
        <f t="shared" si="15"/>
        <v>0</v>
      </c>
      <c r="AU32" s="13">
        <f t="shared" si="16"/>
        <v>0</v>
      </c>
      <c r="AV32" s="13">
        <f t="shared" si="17"/>
        <v>0</v>
      </c>
      <c r="AW32" s="13">
        <f t="shared" si="18"/>
        <v>0</v>
      </c>
      <c r="AX32" s="3"/>
    </row>
    <row r="33" spans="1:57" ht="12.75" customHeight="1">
      <c r="A33" s="8" t="str">
        <f>IF(C33=Форма!$B$7*1,"1 месяц",IF(C33&gt;Форма!$B$7,(LEFT(A32,SEARCH(" ",A32,1)-1)+1)&amp;" месяц",""))</f>
        <v/>
      </c>
      <c r="B33" s="32" t="str">
        <f>IF(SUM($E$6:$L33)=0,"-",IF(SUM($E33:$L33)&gt;0,IF(AND($C33&gt;=$B$1,$C33&lt;=$B$2)*1=1,$A$1,"факт"),"прогноз"))</f>
        <v>-</v>
      </c>
      <c r="C33" s="33">
        <v>42095</v>
      </c>
      <c r="D33" s="34">
        <f>VLOOKUP($C33,'F1'!$A:$B,2,0)</f>
        <v>22</v>
      </c>
      <c r="E33" s="14"/>
      <c r="F33" s="14"/>
      <c r="G33" s="14"/>
      <c r="H33" s="14"/>
      <c r="I33" s="14"/>
      <c r="J33" s="14"/>
      <c r="K33" s="14"/>
      <c r="L33" s="14"/>
      <c r="M33" s="187">
        <f t="shared" si="25"/>
        <v>0</v>
      </c>
      <c r="N33" s="15">
        <f t="shared" si="25"/>
        <v>0</v>
      </c>
      <c r="O33" s="15">
        <f t="shared" si="25"/>
        <v>0</v>
      </c>
      <c r="P33" s="15">
        <f t="shared" si="25"/>
        <v>0</v>
      </c>
      <c r="Q33" s="187">
        <f t="shared" si="25"/>
        <v>0</v>
      </c>
      <c r="R33" s="15">
        <f t="shared" si="25"/>
        <v>0</v>
      </c>
      <c r="S33" s="15">
        <f t="shared" si="25"/>
        <v>0</v>
      </c>
      <c r="T33" s="15">
        <f t="shared" si="25"/>
        <v>0</v>
      </c>
      <c r="U33" s="9">
        <f t="shared" si="19"/>
        <v>0</v>
      </c>
      <c r="V33" s="9">
        <f t="shared" si="20"/>
        <v>0</v>
      </c>
      <c r="W33" s="28">
        <f t="shared" si="21"/>
        <v>0</v>
      </c>
      <c r="X33" s="9">
        <f t="shared" si="22"/>
        <v>0</v>
      </c>
      <c r="Y33" s="9">
        <f t="shared" si="23"/>
        <v>0</v>
      </c>
      <c r="Z33" s="28">
        <f t="shared" si="24"/>
        <v>0</v>
      </c>
      <c r="AA33" s="8"/>
      <c r="AB33" s="154">
        <f>IF(OR($M33="",$M33=0),0,IF(AB$2&lt;10,VLOOKUP(TEXT($C33,"МММ"),'Расчет нагрузки'!$AA$2:$AE$13,AB$2,0),$D33*AB$2))</f>
        <v>0</v>
      </c>
      <c r="AC33" s="154">
        <f>IF(OR($Q33="",$Q33=0),0,IF(AC$2&lt;10,VLOOKUP(TEXT($C33,"МММ"),'Расчет нагрузки'!$AA$2:$AE$13,AC$2,0),$D33*AC$2))</f>
        <v>0</v>
      </c>
      <c r="AD33" s="8"/>
      <c r="AE33" s="69">
        <v>1</v>
      </c>
      <c r="AF33" s="69">
        <v>1</v>
      </c>
      <c r="AG33" s="8"/>
      <c r="AH33" s="13">
        <f t="shared" si="3"/>
        <v>0</v>
      </c>
      <c r="AI33" s="13">
        <f t="shared" si="4"/>
        <v>0</v>
      </c>
      <c r="AJ33" s="13">
        <f t="shared" si="5"/>
        <v>0</v>
      </c>
      <c r="AK33" s="13">
        <f t="shared" si="6"/>
        <v>0</v>
      </c>
      <c r="AL33" s="13">
        <f t="shared" si="7"/>
        <v>0</v>
      </c>
      <c r="AM33" s="13">
        <f t="shared" si="8"/>
        <v>0</v>
      </c>
      <c r="AN33" s="13">
        <f t="shared" si="9"/>
        <v>0</v>
      </c>
      <c r="AO33" s="13">
        <f t="shared" si="10"/>
        <v>0</v>
      </c>
      <c r="AP33" s="13">
        <f t="shared" si="11"/>
        <v>0</v>
      </c>
      <c r="AQ33" s="13">
        <f t="shared" si="12"/>
        <v>0</v>
      </c>
      <c r="AR33" s="13">
        <f t="shared" si="13"/>
        <v>0</v>
      </c>
      <c r="AS33" s="13">
        <f t="shared" si="14"/>
        <v>0</v>
      </c>
      <c r="AT33" s="13">
        <f t="shared" si="15"/>
        <v>0</v>
      </c>
      <c r="AU33" s="13">
        <f t="shared" si="16"/>
        <v>0</v>
      </c>
      <c r="AV33" s="13">
        <f t="shared" si="17"/>
        <v>0</v>
      </c>
      <c r="AW33" s="13">
        <f t="shared" si="18"/>
        <v>0</v>
      </c>
      <c r="AX33" s="3"/>
    </row>
    <row r="34" spans="1:57" ht="12.75" customHeight="1">
      <c r="A34" s="8" t="str">
        <f>IF(C34=Форма!$B$7*1,"1 месяц",IF(C34&gt;Форма!$B$7,(LEFT(A33,SEARCH(" ",A33,1)-1)+1)&amp;" месяц",""))</f>
        <v/>
      </c>
      <c r="B34" s="32" t="str">
        <f>IF(SUM($E$6:$L34)=0,"-",IF(SUM($E34:$L34)&gt;0,IF(AND($C34&gt;=$B$1,$C34&lt;=$B$2)*1=1,$A$1,"факт"),"прогноз"))</f>
        <v>-</v>
      </c>
      <c r="C34" s="33">
        <v>42125</v>
      </c>
      <c r="D34" s="34">
        <f>VLOOKUP($C34,'F1'!$A:$B,2,0)</f>
        <v>18</v>
      </c>
      <c r="E34" s="14"/>
      <c r="F34" s="14"/>
      <c r="G34" s="14"/>
      <c r="H34" s="14"/>
      <c r="I34" s="14"/>
      <c r="J34" s="14"/>
      <c r="K34" s="14"/>
      <c r="L34" s="14"/>
      <c r="M34" s="187">
        <f t="shared" si="25"/>
        <v>0</v>
      </c>
      <c r="N34" s="15">
        <f t="shared" si="25"/>
        <v>0</v>
      </c>
      <c r="O34" s="15">
        <f t="shared" si="25"/>
        <v>0</v>
      </c>
      <c r="P34" s="15">
        <f t="shared" si="25"/>
        <v>0</v>
      </c>
      <c r="Q34" s="187">
        <f t="shared" si="25"/>
        <v>0</v>
      </c>
      <c r="R34" s="15">
        <f t="shared" si="25"/>
        <v>0</v>
      </c>
      <c r="S34" s="15">
        <f t="shared" si="25"/>
        <v>0</v>
      </c>
      <c r="T34" s="15">
        <f t="shared" si="25"/>
        <v>0</v>
      </c>
      <c r="U34" s="9">
        <f t="shared" si="19"/>
        <v>0</v>
      </c>
      <c r="V34" s="9">
        <f t="shared" si="20"/>
        <v>0</v>
      </c>
      <c r="W34" s="28">
        <f t="shared" si="21"/>
        <v>0</v>
      </c>
      <c r="X34" s="9">
        <f t="shared" si="22"/>
        <v>0</v>
      </c>
      <c r="Y34" s="9">
        <f t="shared" si="23"/>
        <v>0</v>
      </c>
      <c r="Z34" s="28">
        <f t="shared" si="24"/>
        <v>0</v>
      </c>
      <c r="AA34" s="8"/>
      <c r="AB34" s="154">
        <f>IF(OR($M34="",$M34=0),0,IF(AB$2&lt;10,VLOOKUP(TEXT($C34,"МММ"),'Расчет нагрузки'!$AA$2:$AE$13,AB$2,0),$D34*AB$2))</f>
        <v>0</v>
      </c>
      <c r="AC34" s="154">
        <f>IF(OR($Q34="",$Q34=0),0,IF(AC$2&lt;10,VLOOKUP(TEXT($C34,"МММ"),'Расчет нагрузки'!$AA$2:$AE$13,AC$2,0),$D34*AC$2))</f>
        <v>0</v>
      </c>
      <c r="AD34" s="8"/>
      <c r="AE34" s="69">
        <v>1</v>
      </c>
      <c r="AF34" s="69">
        <v>1</v>
      </c>
      <c r="AG34" s="8"/>
      <c r="AH34" s="13">
        <f t="shared" si="3"/>
        <v>0</v>
      </c>
      <c r="AI34" s="13">
        <f t="shared" si="4"/>
        <v>0</v>
      </c>
      <c r="AJ34" s="13">
        <f t="shared" si="5"/>
        <v>0</v>
      </c>
      <c r="AK34" s="13">
        <f t="shared" si="6"/>
        <v>0</v>
      </c>
      <c r="AL34" s="13">
        <f t="shared" si="7"/>
        <v>0</v>
      </c>
      <c r="AM34" s="13">
        <f t="shared" si="8"/>
        <v>0</v>
      </c>
      <c r="AN34" s="13">
        <f t="shared" si="9"/>
        <v>0</v>
      </c>
      <c r="AO34" s="13">
        <f t="shared" si="10"/>
        <v>0</v>
      </c>
      <c r="AP34" s="13">
        <f t="shared" si="11"/>
        <v>0</v>
      </c>
      <c r="AQ34" s="13">
        <f t="shared" si="12"/>
        <v>0</v>
      </c>
      <c r="AR34" s="13">
        <f t="shared" si="13"/>
        <v>0</v>
      </c>
      <c r="AS34" s="13">
        <f t="shared" si="14"/>
        <v>0</v>
      </c>
      <c r="AT34" s="13">
        <f t="shared" si="15"/>
        <v>0</v>
      </c>
      <c r="AU34" s="13">
        <f t="shared" si="16"/>
        <v>0</v>
      </c>
      <c r="AV34" s="13">
        <f t="shared" si="17"/>
        <v>0</v>
      </c>
      <c r="AW34" s="13">
        <f t="shared" si="18"/>
        <v>0</v>
      </c>
      <c r="AX34" s="3"/>
    </row>
    <row r="35" spans="1:57" ht="12.75" customHeight="1">
      <c r="A35" s="8" t="str">
        <f>IF(C35=Форма!$B$7*1,"1 месяц",IF(C35&gt;Форма!$B$7,(LEFT(A34,SEARCH(" ",A34,1)-1)+1)&amp;" месяц",""))</f>
        <v/>
      </c>
      <c r="B35" s="32" t="str">
        <f>IF(SUM($E$6:$L35)=0,"-",IF(SUM($E35:$L35)&gt;0,IF(AND($C35&gt;=$B$1,$C35&lt;=$B$2)*1=1,$A$1,"факт"),"прогноз"))</f>
        <v>-</v>
      </c>
      <c r="C35" s="33">
        <v>42156</v>
      </c>
      <c r="D35" s="34">
        <f>VLOOKUP($C35,'F1'!$A:$B,2,0)</f>
        <v>21</v>
      </c>
      <c r="E35" s="14"/>
      <c r="F35" s="14"/>
      <c r="G35" s="14"/>
      <c r="H35" s="14"/>
      <c r="I35" s="14"/>
      <c r="J35" s="14"/>
      <c r="K35" s="14"/>
      <c r="L35" s="14"/>
      <c r="M35" s="187">
        <f t="shared" si="25"/>
        <v>0</v>
      </c>
      <c r="N35" s="15">
        <f t="shared" si="25"/>
        <v>0</v>
      </c>
      <c r="O35" s="15">
        <f t="shared" si="25"/>
        <v>0</v>
      </c>
      <c r="P35" s="15">
        <f t="shared" si="25"/>
        <v>0</v>
      </c>
      <c r="Q35" s="187">
        <f t="shared" si="25"/>
        <v>0</v>
      </c>
      <c r="R35" s="15">
        <f t="shared" si="25"/>
        <v>0</v>
      </c>
      <c r="S35" s="15">
        <f t="shared" si="25"/>
        <v>0</v>
      </c>
      <c r="T35" s="15">
        <f t="shared" si="25"/>
        <v>0</v>
      </c>
      <c r="U35" s="9">
        <f t="shared" si="19"/>
        <v>0</v>
      </c>
      <c r="V35" s="9">
        <f t="shared" si="20"/>
        <v>0</v>
      </c>
      <c r="W35" s="28">
        <f t="shared" si="21"/>
        <v>0</v>
      </c>
      <c r="X35" s="9">
        <f t="shared" si="22"/>
        <v>0</v>
      </c>
      <c r="Y35" s="9">
        <f t="shared" si="23"/>
        <v>0</v>
      </c>
      <c r="Z35" s="28">
        <f t="shared" si="24"/>
        <v>0</v>
      </c>
      <c r="AA35" s="8"/>
      <c r="AB35" s="154">
        <f>IF(OR($M35="",$M35=0),0,IF(AB$2&lt;10,VLOOKUP(TEXT($C35,"МММ"),'Расчет нагрузки'!$AA$2:$AE$13,AB$2,0),$D35*AB$2))</f>
        <v>0</v>
      </c>
      <c r="AC35" s="154">
        <f>IF(OR($Q35="",$Q35=0),0,IF(AC$2&lt;10,VLOOKUP(TEXT($C35,"МММ"),'Расчет нагрузки'!$AA$2:$AE$13,AC$2,0),$D35*AC$2))</f>
        <v>0</v>
      </c>
      <c r="AD35" s="8"/>
      <c r="AE35" s="69">
        <v>1</v>
      </c>
      <c r="AF35" s="69">
        <v>1</v>
      </c>
      <c r="AG35" s="8"/>
      <c r="AH35" s="13">
        <f t="shared" si="3"/>
        <v>0</v>
      </c>
      <c r="AI35" s="13">
        <f t="shared" si="4"/>
        <v>0</v>
      </c>
      <c r="AJ35" s="13">
        <f t="shared" si="5"/>
        <v>0</v>
      </c>
      <c r="AK35" s="13">
        <f t="shared" si="6"/>
        <v>0</v>
      </c>
      <c r="AL35" s="13">
        <f t="shared" si="7"/>
        <v>0</v>
      </c>
      <c r="AM35" s="13">
        <f t="shared" si="8"/>
        <v>0</v>
      </c>
      <c r="AN35" s="13">
        <f t="shared" si="9"/>
        <v>0</v>
      </c>
      <c r="AO35" s="13">
        <f t="shared" si="10"/>
        <v>0</v>
      </c>
      <c r="AP35" s="13">
        <f t="shared" si="11"/>
        <v>0</v>
      </c>
      <c r="AQ35" s="13">
        <f t="shared" si="12"/>
        <v>0</v>
      </c>
      <c r="AR35" s="13">
        <f t="shared" si="13"/>
        <v>0</v>
      </c>
      <c r="AS35" s="13">
        <f t="shared" si="14"/>
        <v>0</v>
      </c>
      <c r="AT35" s="13">
        <f t="shared" si="15"/>
        <v>0</v>
      </c>
      <c r="AU35" s="13">
        <f t="shared" si="16"/>
        <v>0</v>
      </c>
      <c r="AV35" s="13">
        <f t="shared" si="17"/>
        <v>0</v>
      </c>
      <c r="AW35" s="13">
        <f t="shared" si="18"/>
        <v>0</v>
      </c>
      <c r="AX35" s="3"/>
    </row>
    <row r="36" spans="1:57" ht="12.75" customHeight="1">
      <c r="A36" s="8" t="str">
        <f>IF(C36=Форма!$B$7*1,"1 месяц",IF(C36&gt;Форма!$B$7,(LEFT(A35,SEARCH(" ",A35,1)-1)+1)&amp;" месяц",""))</f>
        <v/>
      </c>
      <c r="B36" s="32" t="str">
        <f>IF(SUM($E$6:$L36)=0,"-",IF(SUM($E36:$L36)&gt;0,IF(AND($C36&gt;=$B$1,$C36&lt;=$B$2)*1=1,$A$1,"факт"),"прогноз"))</f>
        <v>-</v>
      </c>
      <c r="C36" s="33">
        <v>42186</v>
      </c>
      <c r="D36" s="34">
        <f>VLOOKUP($C36,'F1'!$A:$B,2,0)</f>
        <v>23</v>
      </c>
      <c r="E36" s="14"/>
      <c r="F36" s="14"/>
      <c r="G36" s="14"/>
      <c r="H36" s="14"/>
      <c r="I36" s="14"/>
      <c r="J36" s="14"/>
      <c r="K36" s="14"/>
      <c r="L36" s="14"/>
      <c r="M36" s="187">
        <f>E36/$D36</f>
        <v>0</v>
      </c>
      <c r="N36" s="15">
        <f t="shared" si="25"/>
        <v>0</v>
      </c>
      <c r="O36" s="15">
        <f t="shared" si="25"/>
        <v>0</v>
      </c>
      <c r="P36" s="15">
        <f t="shared" si="25"/>
        <v>0</v>
      </c>
      <c r="Q36" s="187">
        <f t="shared" si="25"/>
        <v>0</v>
      </c>
      <c r="R36" s="15">
        <f t="shared" si="25"/>
        <v>0</v>
      </c>
      <c r="S36" s="15">
        <f t="shared" si="25"/>
        <v>0</v>
      </c>
      <c r="T36" s="15">
        <f t="shared" si="25"/>
        <v>0</v>
      </c>
      <c r="U36" s="9">
        <f t="shared" si="19"/>
        <v>0</v>
      </c>
      <c r="V36" s="9">
        <f t="shared" si="20"/>
        <v>0</v>
      </c>
      <c r="W36" s="28">
        <f t="shared" si="21"/>
        <v>0</v>
      </c>
      <c r="X36" s="9">
        <f t="shared" si="22"/>
        <v>0</v>
      </c>
      <c r="Y36" s="9">
        <f t="shared" si="23"/>
        <v>0</v>
      </c>
      <c r="Z36" s="28">
        <f t="shared" si="24"/>
        <v>0</v>
      </c>
      <c r="AA36" s="16"/>
      <c r="AB36" s="154">
        <f>IF(OR($M36="",$M36=0),0,IF(AB$2&lt;10,VLOOKUP(TEXT($C36,"МММ"),'Расчет нагрузки'!$AA$2:$AE$13,AB$2,0),$D36*AB$2))</f>
        <v>0</v>
      </c>
      <c r="AC36" s="154">
        <f>IF(OR($Q36="",$Q36=0),0,IF(AC$2&lt;10,VLOOKUP(TEXT($C36,"МММ"),'Расчет нагрузки'!$AA$2:$AE$13,AC$2,0),$D36*AC$2))</f>
        <v>0</v>
      </c>
      <c r="AD36" s="16"/>
      <c r="AE36" s="69">
        <v>1</v>
      </c>
      <c r="AF36" s="69">
        <v>1</v>
      </c>
      <c r="AG36" s="8"/>
      <c r="AH36" s="13">
        <f t="shared" si="3"/>
        <v>0</v>
      </c>
      <c r="AI36" s="13">
        <f t="shared" si="4"/>
        <v>0</v>
      </c>
      <c r="AJ36" s="13">
        <f t="shared" si="5"/>
        <v>0</v>
      </c>
      <c r="AK36" s="13">
        <f t="shared" si="6"/>
        <v>0</v>
      </c>
      <c r="AL36" s="13">
        <f t="shared" si="7"/>
        <v>0</v>
      </c>
      <c r="AM36" s="13">
        <f t="shared" si="8"/>
        <v>0</v>
      </c>
      <c r="AN36" s="13">
        <f t="shared" si="9"/>
        <v>0</v>
      </c>
      <c r="AO36" s="13">
        <f t="shared" si="10"/>
        <v>0</v>
      </c>
      <c r="AP36" s="13">
        <f t="shared" si="11"/>
        <v>0</v>
      </c>
      <c r="AQ36" s="13">
        <f t="shared" si="12"/>
        <v>0</v>
      </c>
      <c r="AR36" s="13">
        <f t="shared" si="13"/>
        <v>0</v>
      </c>
      <c r="AS36" s="13">
        <f t="shared" si="14"/>
        <v>0</v>
      </c>
      <c r="AT36" s="13">
        <f t="shared" si="15"/>
        <v>0</v>
      </c>
      <c r="AU36" s="13">
        <f t="shared" si="16"/>
        <v>0</v>
      </c>
      <c r="AV36" s="13">
        <f t="shared" si="17"/>
        <v>0</v>
      </c>
      <c r="AW36" s="13">
        <f t="shared" si="18"/>
        <v>0</v>
      </c>
      <c r="AX36" s="3"/>
      <c r="AY36" s="2"/>
      <c r="BC36" s="2"/>
      <c r="BD36" s="2"/>
      <c r="BE36" s="2"/>
    </row>
    <row r="37" spans="1:57" ht="12.75" customHeight="1">
      <c r="A37" s="8" t="str">
        <f>IF(C37=Форма!$B$7*1,"1 месяц",IF(C37&gt;Форма!$B$7,(LEFT(A36,SEARCH(" ",A36,1)-1)+1)&amp;" месяц",""))</f>
        <v/>
      </c>
      <c r="B37" s="32" t="str">
        <f>IF(SUM($E$6:$L37)=0,"-",IF(SUM($E37:$L37)&gt;0,IF(AND($C37&gt;=$B$1,$C37&lt;=$B$2)*1=1,$A$1,"факт"),"прогноз"))</f>
        <v>-</v>
      </c>
      <c r="C37" s="33">
        <v>42217</v>
      </c>
      <c r="D37" s="34">
        <f>VLOOKUP($C37,'F1'!$A:$B,2,0)</f>
        <v>21</v>
      </c>
      <c r="E37" s="14"/>
      <c r="F37" s="14"/>
      <c r="G37" s="14"/>
      <c r="H37" s="14"/>
      <c r="I37" s="14"/>
      <c r="J37" s="14"/>
      <c r="K37" s="14"/>
      <c r="L37" s="14"/>
      <c r="M37" s="187">
        <f t="shared" ref="M37:T50" si="26">E37/$D37</f>
        <v>0</v>
      </c>
      <c r="N37" s="15">
        <f t="shared" si="25"/>
        <v>0</v>
      </c>
      <c r="O37" s="15">
        <f t="shared" si="25"/>
        <v>0</v>
      </c>
      <c r="P37" s="15">
        <f t="shared" si="25"/>
        <v>0</v>
      </c>
      <c r="Q37" s="187">
        <f t="shared" si="25"/>
        <v>0</v>
      </c>
      <c r="R37" s="15">
        <f t="shared" si="25"/>
        <v>0</v>
      </c>
      <c r="S37" s="15">
        <f t="shared" si="25"/>
        <v>0</v>
      </c>
      <c r="T37" s="15">
        <f t="shared" si="25"/>
        <v>0</v>
      </c>
      <c r="U37" s="9">
        <f t="shared" si="19"/>
        <v>0</v>
      </c>
      <c r="V37" s="9">
        <f t="shared" si="20"/>
        <v>0</v>
      </c>
      <c r="W37" s="28">
        <f t="shared" si="21"/>
        <v>0</v>
      </c>
      <c r="X37" s="9">
        <f t="shared" si="22"/>
        <v>0</v>
      </c>
      <c r="Y37" s="9">
        <f t="shared" si="23"/>
        <v>0</v>
      </c>
      <c r="Z37" s="28">
        <f t="shared" si="24"/>
        <v>0</v>
      </c>
      <c r="AA37" s="8"/>
      <c r="AB37" s="154">
        <f>IF(OR($M37="",$M37=0),0,IF(AB$2&lt;10,VLOOKUP(TEXT($C37,"МММ"),'Расчет нагрузки'!$AA$2:$AE$13,AB$2,0),$D37*AB$2))</f>
        <v>0</v>
      </c>
      <c r="AC37" s="154">
        <f>IF(OR($Q37="",$Q37=0),0,IF(AC$2&lt;10,VLOOKUP(TEXT($C37,"МММ"),'Расчет нагрузки'!$AA$2:$AE$13,AC$2,0),$D37*AC$2))</f>
        <v>0</v>
      </c>
      <c r="AD37" s="8"/>
      <c r="AE37" s="69">
        <v>1</v>
      </c>
      <c r="AF37" s="69">
        <v>1</v>
      </c>
      <c r="AG37" s="8"/>
      <c r="AH37" s="13">
        <f t="shared" si="3"/>
        <v>0</v>
      </c>
      <c r="AI37" s="13">
        <f t="shared" si="4"/>
        <v>0</v>
      </c>
      <c r="AJ37" s="13">
        <f t="shared" si="5"/>
        <v>0</v>
      </c>
      <c r="AK37" s="13">
        <f t="shared" si="6"/>
        <v>0</v>
      </c>
      <c r="AL37" s="13">
        <f t="shared" si="7"/>
        <v>0</v>
      </c>
      <c r="AM37" s="13">
        <f t="shared" si="8"/>
        <v>0</v>
      </c>
      <c r="AN37" s="13">
        <f t="shared" si="9"/>
        <v>0</v>
      </c>
      <c r="AO37" s="13">
        <f t="shared" si="10"/>
        <v>0</v>
      </c>
      <c r="AP37" s="13">
        <f t="shared" si="11"/>
        <v>0</v>
      </c>
      <c r="AQ37" s="13">
        <f t="shared" si="12"/>
        <v>0</v>
      </c>
      <c r="AR37" s="13">
        <f t="shared" si="13"/>
        <v>0</v>
      </c>
      <c r="AS37" s="13">
        <f t="shared" si="14"/>
        <v>0</v>
      </c>
      <c r="AT37" s="13">
        <f t="shared" si="15"/>
        <v>0</v>
      </c>
      <c r="AU37" s="13">
        <f t="shared" si="16"/>
        <v>0</v>
      </c>
      <c r="AV37" s="13">
        <f t="shared" si="17"/>
        <v>0</v>
      </c>
      <c r="AW37" s="13">
        <f t="shared" si="18"/>
        <v>0</v>
      </c>
      <c r="AX37" s="3"/>
      <c r="AY37" s="2"/>
      <c r="BC37" s="2"/>
      <c r="BD37" s="2"/>
      <c r="BE37" s="2"/>
    </row>
    <row r="38" spans="1:57" ht="12.75" customHeight="1">
      <c r="A38" s="8" t="str">
        <f>IF(C38=Форма!$B$7*1,"1 месяц",IF(C38&gt;Форма!$B$7,(LEFT(A37,SEARCH(" ",A37,1)-1)+1)&amp;" месяц",""))</f>
        <v/>
      </c>
      <c r="B38" s="32" t="str">
        <f>IF(SUM($E$6:$L38)=0,"-",IF(SUM($E38:$L38)&gt;0,IF(AND($C38&gt;=$B$1,$C38&lt;=$B$2)*1=1,$A$1,"факт"),"прогноз"))</f>
        <v>-</v>
      </c>
      <c r="C38" s="33">
        <v>42248</v>
      </c>
      <c r="D38" s="34">
        <f>VLOOKUP($C38,'F1'!$A:$B,2,0)</f>
        <v>22</v>
      </c>
      <c r="E38" s="14"/>
      <c r="F38" s="14"/>
      <c r="G38" s="14"/>
      <c r="H38" s="14"/>
      <c r="I38" s="14"/>
      <c r="J38" s="14"/>
      <c r="K38" s="14"/>
      <c r="L38" s="14"/>
      <c r="M38" s="187">
        <f t="shared" si="26"/>
        <v>0</v>
      </c>
      <c r="N38" s="15">
        <f t="shared" si="25"/>
        <v>0</v>
      </c>
      <c r="O38" s="15">
        <f t="shared" si="25"/>
        <v>0</v>
      </c>
      <c r="P38" s="15">
        <f t="shared" si="25"/>
        <v>0</v>
      </c>
      <c r="Q38" s="187">
        <f t="shared" si="25"/>
        <v>0</v>
      </c>
      <c r="R38" s="15">
        <f t="shared" si="25"/>
        <v>0</v>
      </c>
      <c r="S38" s="15">
        <f t="shared" si="25"/>
        <v>0</v>
      </c>
      <c r="T38" s="15">
        <f t="shared" si="25"/>
        <v>0</v>
      </c>
      <c r="U38" s="9">
        <f t="shared" si="19"/>
        <v>0</v>
      </c>
      <c r="V38" s="9">
        <f t="shared" si="20"/>
        <v>0</v>
      </c>
      <c r="W38" s="28">
        <f t="shared" si="21"/>
        <v>0</v>
      </c>
      <c r="X38" s="9">
        <f t="shared" si="22"/>
        <v>0</v>
      </c>
      <c r="Y38" s="9">
        <f t="shared" si="23"/>
        <v>0</v>
      </c>
      <c r="Z38" s="28">
        <f t="shared" si="24"/>
        <v>0</v>
      </c>
      <c r="AA38" s="8"/>
      <c r="AB38" s="154">
        <f>IF(OR($M38="",$M38=0),0,IF(AB$2&lt;10,VLOOKUP(TEXT($C38,"МММ"),'Расчет нагрузки'!$AA$2:$AE$13,AB$2,0),$D38*AB$2))</f>
        <v>0</v>
      </c>
      <c r="AC38" s="154">
        <f>IF(OR($Q38="",$Q38=0),0,IF(AC$2&lt;10,VLOOKUP(TEXT($C38,"МММ"),'Расчет нагрузки'!$AA$2:$AE$13,AC$2,0),$D38*AC$2))</f>
        <v>0</v>
      </c>
      <c r="AD38" s="8"/>
      <c r="AE38" s="69">
        <v>1</v>
      </c>
      <c r="AF38" s="69">
        <v>1</v>
      </c>
      <c r="AG38" s="8"/>
      <c r="AH38" s="13">
        <f t="shared" si="3"/>
        <v>0</v>
      </c>
      <c r="AI38" s="13">
        <f t="shared" si="4"/>
        <v>0</v>
      </c>
      <c r="AJ38" s="13">
        <f t="shared" si="5"/>
        <v>0</v>
      </c>
      <c r="AK38" s="13">
        <f t="shared" si="6"/>
        <v>0</v>
      </c>
      <c r="AL38" s="13">
        <f t="shared" si="7"/>
        <v>0</v>
      </c>
      <c r="AM38" s="13">
        <f t="shared" si="8"/>
        <v>0</v>
      </c>
      <c r="AN38" s="13">
        <f t="shared" si="9"/>
        <v>0</v>
      </c>
      <c r="AO38" s="13">
        <f t="shared" si="10"/>
        <v>0</v>
      </c>
      <c r="AP38" s="13">
        <f t="shared" si="11"/>
        <v>0</v>
      </c>
      <c r="AQ38" s="13">
        <f t="shared" si="12"/>
        <v>0</v>
      </c>
      <c r="AR38" s="13">
        <f t="shared" si="13"/>
        <v>0</v>
      </c>
      <c r="AS38" s="13">
        <f t="shared" si="14"/>
        <v>0</v>
      </c>
      <c r="AT38" s="13">
        <f t="shared" si="15"/>
        <v>0</v>
      </c>
      <c r="AU38" s="13">
        <f t="shared" si="16"/>
        <v>0</v>
      </c>
      <c r="AV38" s="13">
        <f t="shared" si="17"/>
        <v>0</v>
      </c>
      <c r="AW38" s="13">
        <f t="shared" si="18"/>
        <v>0</v>
      </c>
      <c r="AX38" s="3"/>
    </row>
    <row r="39" spans="1:57">
      <c r="A39" s="8" t="str">
        <f>IF(C39=Форма!$B$7*1,"1 месяц",IF(C39&gt;Форма!$B$7,(LEFT(A38,SEARCH(" ",A38,1)-1)+1)&amp;" месяц",""))</f>
        <v/>
      </c>
      <c r="B39" s="32" t="str">
        <f>IF(SUM($E$6:$L39)=0,"-",IF(SUM($E39:$L39)&gt;0,IF(AND($C39&gt;=$B$1,$C39&lt;=$B$2)*1=1,$A$1,"факт"),"прогноз"))</f>
        <v>-</v>
      </c>
      <c r="C39" s="33">
        <v>42278</v>
      </c>
      <c r="D39" s="34">
        <f>VLOOKUP($C39,'F1'!$A:$B,2,0)</f>
        <v>22</v>
      </c>
      <c r="E39" s="14"/>
      <c r="F39" s="14"/>
      <c r="G39" s="14"/>
      <c r="H39" s="14"/>
      <c r="I39" s="14"/>
      <c r="J39" s="14"/>
      <c r="K39" s="14"/>
      <c r="L39" s="14"/>
      <c r="M39" s="187">
        <f t="shared" si="26"/>
        <v>0</v>
      </c>
      <c r="N39" s="15">
        <f t="shared" si="25"/>
        <v>0</v>
      </c>
      <c r="O39" s="15">
        <f t="shared" si="25"/>
        <v>0</v>
      </c>
      <c r="P39" s="15">
        <f t="shared" si="25"/>
        <v>0</v>
      </c>
      <c r="Q39" s="187">
        <f t="shared" si="25"/>
        <v>0</v>
      </c>
      <c r="R39" s="15">
        <f t="shared" si="25"/>
        <v>0</v>
      </c>
      <c r="S39" s="15">
        <f t="shared" si="25"/>
        <v>0</v>
      </c>
      <c r="T39" s="15">
        <f t="shared" si="25"/>
        <v>0</v>
      </c>
      <c r="U39" s="9">
        <f t="shared" si="19"/>
        <v>0</v>
      </c>
      <c r="V39" s="9">
        <f t="shared" si="20"/>
        <v>0</v>
      </c>
      <c r="W39" s="28">
        <f t="shared" si="21"/>
        <v>0</v>
      </c>
      <c r="X39" s="9">
        <f t="shared" si="22"/>
        <v>0</v>
      </c>
      <c r="Y39" s="9">
        <f t="shared" si="23"/>
        <v>0</v>
      </c>
      <c r="Z39" s="28">
        <f t="shared" si="24"/>
        <v>0</v>
      </c>
      <c r="AA39" s="8"/>
      <c r="AB39" s="154">
        <f>IF(OR($M39="",$M39=0),0,IF(AB$2&lt;10,VLOOKUP(TEXT($C39,"МММ"),'Расчет нагрузки'!$AA$2:$AE$13,AB$2,0),$D39*AB$2))</f>
        <v>0</v>
      </c>
      <c r="AC39" s="154">
        <f>IF(OR($Q39="",$Q39=0),0,IF(AC$2&lt;10,VLOOKUP(TEXT($C39,"МММ"),'Расчет нагрузки'!$AA$2:$AE$13,AC$2,0),$D39*AC$2))</f>
        <v>0</v>
      </c>
      <c r="AD39" s="8"/>
      <c r="AE39" s="69">
        <v>1</v>
      </c>
      <c r="AF39" s="69">
        <v>1</v>
      </c>
      <c r="AG39" s="8"/>
      <c r="AH39" s="13">
        <f t="shared" si="3"/>
        <v>0</v>
      </c>
      <c r="AI39" s="13">
        <f t="shared" si="4"/>
        <v>0</v>
      </c>
      <c r="AJ39" s="13">
        <f t="shared" si="5"/>
        <v>0</v>
      </c>
      <c r="AK39" s="13">
        <f t="shared" si="6"/>
        <v>0</v>
      </c>
      <c r="AL39" s="13">
        <f t="shared" si="7"/>
        <v>0</v>
      </c>
      <c r="AM39" s="13">
        <f t="shared" si="8"/>
        <v>0</v>
      </c>
      <c r="AN39" s="13">
        <f t="shared" si="9"/>
        <v>0</v>
      </c>
      <c r="AO39" s="13">
        <f t="shared" si="10"/>
        <v>0</v>
      </c>
      <c r="AP39" s="13">
        <f t="shared" si="11"/>
        <v>0</v>
      </c>
      <c r="AQ39" s="13">
        <f t="shared" si="12"/>
        <v>0</v>
      </c>
      <c r="AR39" s="13">
        <f t="shared" si="13"/>
        <v>0</v>
      </c>
      <c r="AS39" s="13">
        <f t="shared" si="14"/>
        <v>0</v>
      </c>
      <c r="AT39" s="13">
        <f t="shared" si="15"/>
        <v>0</v>
      </c>
      <c r="AU39" s="13">
        <f t="shared" si="16"/>
        <v>0</v>
      </c>
      <c r="AV39" s="13">
        <f t="shared" si="17"/>
        <v>0</v>
      </c>
      <c r="AW39" s="13">
        <f t="shared" si="18"/>
        <v>0</v>
      </c>
      <c r="AX39" s="3"/>
    </row>
    <row r="40" spans="1:57">
      <c r="A40" s="8" t="str">
        <f>IF(C40=Форма!$B$7*1,"1 месяц",IF(C40&gt;Форма!$B$7,(LEFT(A39,SEARCH(" ",A39,1)-1)+1)&amp;" месяц",""))</f>
        <v/>
      </c>
      <c r="B40" s="32" t="str">
        <f>IF(SUM($E$6:$L40)=0,"-",IF(SUM($E40:$L40)&gt;0,IF(AND($C40&gt;=$B$1,$C40&lt;=$B$2)*1=1,$A$1,"факт"),"прогноз"))</f>
        <v>-</v>
      </c>
      <c r="C40" s="33">
        <v>42309</v>
      </c>
      <c r="D40" s="34">
        <f>VLOOKUP($C40,'F1'!$A:$B,2,0)</f>
        <v>20</v>
      </c>
      <c r="E40" s="14"/>
      <c r="F40" s="14"/>
      <c r="G40" s="14"/>
      <c r="H40" s="14"/>
      <c r="I40" s="14"/>
      <c r="J40" s="14"/>
      <c r="K40" s="14"/>
      <c r="L40" s="14"/>
      <c r="M40" s="187">
        <f t="shared" si="26"/>
        <v>0</v>
      </c>
      <c r="N40" s="15">
        <f t="shared" si="25"/>
        <v>0</v>
      </c>
      <c r="O40" s="15">
        <f t="shared" si="25"/>
        <v>0</v>
      </c>
      <c r="P40" s="15">
        <f t="shared" si="25"/>
        <v>0</v>
      </c>
      <c r="Q40" s="187">
        <f t="shared" si="25"/>
        <v>0</v>
      </c>
      <c r="R40" s="15">
        <f t="shared" si="25"/>
        <v>0</v>
      </c>
      <c r="S40" s="15">
        <f t="shared" si="25"/>
        <v>0</v>
      </c>
      <c r="T40" s="15">
        <f t="shared" si="25"/>
        <v>0</v>
      </c>
      <c r="U40" s="9">
        <f t="shared" si="19"/>
        <v>0</v>
      </c>
      <c r="V40" s="9">
        <f t="shared" si="20"/>
        <v>0</v>
      </c>
      <c r="W40" s="28">
        <f t="shared" si="21"/>
        <v>0</v>
      </c>
      <c r="X40" s="9">
        <f t="shared" si="22"/>
        <v>0</v>
      </c>
      <c r="Y40" s="9">
        <f t="shared" si="23"/>
        <v>0</v>
      </c>
      <c r="Z40" s="28">
        <f t="shared" si="24"/>
        <v>0</v>
      </c>
      <c r="AA40" s="8"/>
      <c r="AB40" s="154">
        <f>IF(OR($M40="",$M40=0),0,IF(AB$2&lt;10,VLOOKUP(TEXT($C40,"МММ"),'Расчет нагрузки'!$AA$2:$AE$13,AB$2,0),$D40*AB$2))</f>
        <v>0</v>
      </c>
      <c r="AC40" s="154">
        <f>IF(OR($Q40="",$Q40=0),0,IF(AC$2&lt;10,VLOOKUP(TEXT($C40,"МММ"),'Расчет нагрузки'!$AA$2:$AE$13,AC$2,0),$D40*AC$2))</f>
        <v>0</v>
      </c>
      <c r="AD40" s="8"/>
      <c r="AE40" s="69">
        <v>1</v>
      </c>
      <c r="AF40" s="69">
        <v>1</v>
      </c>
      <c r="AG40" s="8"/>
      <c r="AH40" s="13">
        <f t="shared" si="3"/>
        <v>0</v>
      </c>
      <c r="AI40" s="13">
        <f t="shared" si="4"/>
        <v>0</v>
      </c>
      <c r="AJ40" s="13">
        <f t="shared" si="5"/>
        <v>0</v>
      </c>
      <c r="AK40" s="13">
        <f t="shared" si="6"/>
        <v>0</v>
      </c>
      <c r="AL40" s="13">
        <f t="shared" si="7"/>
        <v>0</v>
      </c>
      <c r="AM40" s="13">
        <f t="shared" si="8"/>
        <v>0</v>
      </c>
      <c r="AN40" s="13">
        <f t="shared" si="9"/>
        <v>0</v>
      </c>
      <c r="AO40" s="13">
        <f t="shared" si="10"/>
        <v>0</v>
      </c>
      <c r="AP40" s="13">
        <f t="shared" si="11"/>
        <v>0</v>
      </c>
      <c r="AQ40" s="13">
        <f t="shared" si="12"/>
        <v>0</v>
      </c>
      <c r="AR40" s="13">
        <f t="shared" si="13"/>
        <v>0</v>
      </c>
      <c r="AS40" s="13">
        <f t="shared" si="14"/>
        <v>0</v>
      </c>
      <c r="AT40" s="13">
        <f t="shared" si="15"/>
        <v>0</v>
      </c>
      <c r="AU40" s="13">
        <f t="shared" si="16"/>
        <v>0</v>
      </c>
      <c r="AV40" s="13">
        <f t="shared" si="17"/>
        <v>0</v>
      </c>
      <c r="AW40" s="13">
        <f t="shared" si="18"/>
        <v>0</v>
      </c>
      <c r="AX40" s="4"/>
    </row>
    <row r="41" spans="1:57">
      <c r="A41" s="8" t="str">
        <f>IF(C41=Форма!$B$7*1,"1 месяц",IF(C41&gt;Форма!$B$7,(LEFT(A40,SEARCH(" ",A40,1)-1)+1)&amp;" месяц",""))</f>
        <v/>
      </c>
      <c r="B41" s="32" t="str">
        <f>IF(SUM($E$6:$L41)=0,"-",IF(SUM($E41:$L41)&gt;0,IF(AND($C41&gt;=$B$1,$C41&lt;=$B$2)*1=1,$A$1,"факт"),"прогноз"))</f>
        <v>-</v>
      </c>
      <c r="C41" s="33">
        <v>42339</v>
      </c>
      <c r="D41" s="34">
        <f>VLOOKUP($C41,'F1'!$A:$B,2,0)</f>
        <v>23</v>
      </c>
      <c r="E41" s="14"/>
      <c r="F41" s="14"/>
      <c r="G41" s="14"/>
      <c r="H41" s="14"/>
      <c r="I41" s="14"/>
      <c r="J41" s="14"/>
      <c r="K41" s="14"/>
      <c r="L41" s="14"/>
      <c r="M41" s="187">
        <f t="shared" si="26"/>
        <v>0</v>
      </c>
      <c r="N41" s="15">
        <f t="shared" si="25"/>
        <v>0</v>
      </c>
      <c r="O41" s="15">
        <f t="shared" si="25"/>
        <v>0</v>
      </c>
      <c r="P41" s="15">
        <f t="shared" si="25"/>
        <v>0</v>
      </c>
      <c r="Q41" s="187">
        <f t="shared" si="25"/>
        <v>0</v>
      </c>
      <c r="R41" s="15">
        <f t="shared" si="25"/>
        <v>0</v>
      </c>
      <c r="S41" s="15">
        <f t="shared" si="25"/>
        <v>0</v>
      </c>
      <c r="T41" s="15">
        <f t="shared" si="25"/>
        <v>0</v>
      </c>
      <c r="U41" s="9">
        <f t="shared" si="19"/>
        <v>0</v>
      </c>
      <c r="V41" s="9">
        <f t="shared" si="20"/>
        <v>0</v>
      </c>
      <c r="W41" s="28">
        <f t="shared" si="21"/>
        <v>0</v>
      </c>
      <c r="X41" s="9">
        <f t="shared" si="22"/>
        <v>0</v>
      </c>
      <c r="Y41" s="9">
        <f t="shared" si="23"/>
        <v>0</v>
      </c>
      <c r="Z41" s="28">
        <f t="shared" si="24"/>
        <v>0</v>
      </c>
      <c r="AA41" s="8"/>
      <c r="AB41" s="154">
        <f>IF(OR($M41="",$M41=0),0,IF(AB$2&lt;10,VLOOKUP(TEXT($C41,"МММ"),'Расчет нагрузки'!$AA$2:$AE$13,AB$2,0),$D41*AB$2))</f>
        <v>0</v>
      </c>
      <c r="AC41" s="154">
        <f>IF(OR($Q41="",$Q41=0),0,IF(AC$2&lt;10,VLOOKUP(TEXT($C41,"МММ"),'Расчет нагрузки'!$AA$2:$AE$13,AC$2,0),$D41*AC$2))</f>
        <v>0</v>
      </c>
      <c r="AD41" s="8"/>
      <c r="AE41" s="69">
        <v>1</v>
      </c>
      <c r="AF41" s="69">
        <v>1</v>
      </c>
      <c r="AG41" s="8"/>
      <c r="AH41" s="13">
        <f t="shared" si="3"/>
        <v>0</v>
      </c>
      <c r="AI41" s="13">
        <f t="shared" si="4"/>
        <v>0</v>
      </c>
      <c r="AJ41" s="13">
        <f t="shared" si="5"/>
        <v>0</v>
      </c>
      <c r="AK41" s="13">
        <f t="shared" si="6"/>
        <v>0</v>
      </c>
      <c r="AL41" s="13">
        <f t="shared" si="7"/>
        <v>0</v>
      </c>
      <c r="AM41" s="13">
        <f t="shared" si="8"/>
        <v>0</v>
      </c>
      <c r="AN41" s="13">
        <f t="shared" si="9"/>
        <v>0</v>
      </c>
      <c r="AO41" s="13">
        <f t="shared" si="10"/>
        <v>0</v>
      </c>
      <c r="AP41" s="13">
        <f t="shared" si="11"/>
        <v>0</v>
      </c>
      <c r="AQ41" s="13">
        <f t="shared" si="12"/>
        <v>0</v>
      </c>
      <c r="AR41" s="13">
        <f t="shared" si="13"/>
        <v>0</v>
      </c>
      <c r="AS41" s="13">
        <f t="shared" si="14"/>
        <v>0</v>
      </c>
      <c r="AT41" s="13">
        <f t="shared" si="15"/>
        <v>0</v>
      </c>
      <c r="AU41" s="13">
        <f t="shared" si="16"/>
        <v>0</v>
      </c>
      <c r="AV41" s="13">
        <f t="shared" si="17"/>
        <v>0</v>
      </c>
      <c r="AW41" s="13">
        <f t="shared" si="18"/>
        <v>0</v>
      </c>
      <c r="AX41" s="4"/>
    </row>
    <row r="42" spans="1:57">
      <c r="A42" s="8" t="str">
        <f>IF(C42=Форма!$B$7*1,"1 месяц",IF(C42&gt;Форма!$B$7,(LEFT(A41,SEARCH(" ",A41,1)-1)+1)&amp;" месяц",""))</f>
        <v/>
      </c>
      <c r="B42" s="32" t="str">
        <f>IF(SUM($E$6:$L42)=0,"-",IF(SUM($E42:$L42)&gt;0,IF(AND($C42&gt;=$B$1,$C42&lt;=$B$2)*1=1,$A$1,"факт"),"прогноз"))</f>
        <v>-</v>
      </c>
      <c r="C42" s="33">
        <v>42370</v>
      </c>
      <c r="D42" s="34">
        <f>VLOOKUP($C42,'F1'!$A:$B,2,0)</f>
        <v>15</v>
      </c>
      <c r="E42" s="14"/>
      <c r="F42" s="14"/>
      <c r="G42" s="14"/>
      <c r="H42" s="14"/>
      <c r="I42" s="14"/>
      <c r="J42" s="14"/>
      <c r="K42" s="14"/>
      <c r="L42" s="14"/>
      <c r="M42" s="187">
        <f t="shared" si="26"/>
        <v>0</v>
      </c>
      <c r="N42" s="15">
        <f t="shared" si="25"/>
        <v>0</v>
      </c>
      <c r="O42" s="15">
        <f t="shared" si="25"/>
        <v>0</v>
      </c>
      <c r="P42" s="15">
        <f t="shared" si="25"/>
        <v>0</v>
      </c>
      <c r="Q42" s="187">
        <f t="shared" si="25"/>
        <v>0</v>
      </c>
      <c r="R42" s="15">
        <f t="shared" si="25"/>
        <v>0</v>
      </c>
      <c r="S42" s="15">
        <f t="shared" si="25"/>
        <v>0</v>
      </c>
      <c r="T42" s="15">
        <f t="shared" si="25"/>
        <v>0</v>
      </c>
      <c r="U42" s="9">
        <f t="shared" si="19"/>
        <v>0</v>
      </c>
      <c r="V42" s="9">
        <f t="shared" si="20"/>
        <v>0</v>
      </c>
      <c r="W42" s="28">
        <f t="shared" si="21"/>
        <v>0</v>
      </c>
      <c r="X42" s="9">
        <f t="shared" si="22"/>
        <v>0</v>
      </c>
      <c r="Y42" s="9">
        <f t="shared" si="23"/>
        <v>0</v>
      </c>
      <c r="Z42" s="28">
        <f t="shared" si="24"/>
        <v>0</v>
      </c>
      <c r="AA42" s="8"/>
      <c r="AB42" s="154">
        <f>IF(OR($M42="",$M42=0),0,IF(AB$2&lt;10,VLOOKUP(TEXT($C42,"МММ"),'Расчет нагрузки'!$AA$2:$AE$13,AB$2,0),$D42*AB$2))</f>
        <v>0</v>
      </c>
      <c r="AC42" s="154">
        <f>IF(OR($Q42="",$Q42=0),0,IF(AC$2&lt;10,VLOOKUP(TEXT($C42,"МММ"),'Расчет нагрузки'!$AA$2:$AE$13,AC$2,0),$D42*AC$2))</f>
        <v>0</v>
      </c>
      <c r="AD42" s="8"/>
      <c r="AE42" s="69">
        <v>1</v>
      </c>
      <c r="AF42" s="69">
        <v>1</v>
      </c>
      <c r="AG42" s="8"/>
      <c r="AH42" s="13">
        <f t="shared" si="3"/>
        <v>0</v>
      </c>
      <c r="AI42" s="13">
        <f t="shared" si="4"/>
        <v>0</v>
      </c>
      <c r="AJ42" s="13">
        <f t="shared" si="5"/>
        <v>0</v>
      </c>
      <c r="AK42" s="13">
        <f t="shared" si="6"/>
        <v>0</v>
      </c>
      <c r="AL42" s="13">
        <f t="shared" si="7"/>
        <v>0</v>
      </c>
      <c r="AM42" s="13">
        <f t="shared" si="8"/>
        <v>0</v>
      </c>
      <c r="AN42" s="13">
        <f t="shared" si="9"/>
        <v>0</v>
      </c>
      <c r="AO42" s="13">
        <f t="shared" si="10"/>
        <v>0</v>
      </c>
      <c r="AP42" s="13">
        <f t="shared" si="11"/>
        <v>0</v>
      </c>
      <c r="AQ42" s="13">
        <f t="shared" si="12"/>
        <v>0</v>
      </c>
      <c r="AR42" s="13">
        <f t="shared" si="13"/>
        <v>0</v>
      </c>
      <c r="AS42" s="13">
        <f t="shared" si="14"/>
        <v>0</v>
      </c>
      <c r="AT42" s="13">
        <f t="shared" si="15"/>
        <v>0</v>
      </c>
      <c r="AU42" s="13">
        <f t="shared" si="16"/>
        <v>0</v>
      </c>
      <c r="AV42" s="13">
        <f t="shared" si="17"/>
        <v>0</v>
      </c>
      <c r="AW42" s="13">
        <f t="shared" si="18"/>
        <v>0</v>
      </c>
      <c r="AX42" s="4"/>
    </row>
    <row r="43" spans="1:57">
      <c r="A43" s="8" t="str">
        <f>IF(C43=Форма!$B$7*1,"1 месяц",IF(C43&gt;Форма!$B$7,(LEFT(A42,SEARCH(" ",A42,1)-1)+1)&amp;" месяц",""))</f>
        <v/>
      </c>
      <c r="B43" s="32" t="str">
        <f>IF(SUM($E$6:$L43)=0,"-",IF(SUM($E43:$L43)&gt;0,IF(AND($C43&gt;=$B$1,$C43&lt;=$B$2)*1=1,$A$1,"факт"),"прогноз"))</f>
        <v>-</v>
      </c>
      <c r="C43" s="33">
        <v>42401</v>
      </c>
      <c r="D43" s="34">
        <f>VLOOKUP($C43,'F1'!$A:$B,2,0)</f>
        <v>20</v>
      </c>
      <c r="E43" s="14"/>
      <c r="F43" s="14"/>
      <c r="G43" s="14"/>
      <c r="H43" s="14"/>
      <c r="I43" s="14"/>
      <c r="J43" s="14"/>
      <c r="K43" s="14"/>
      <c r="L43" s="14"/>
      <c r="M43" s="187">
        <f t="shared" si="26"/>
        <v>0</v>
      </c>
      <c r="N43" s="15">
        <f t="shared" si="25"/>
        <v>0</v>
      </c>
      <c r="O43" s="15">
        <f t="shared" si="25"/>
        <v>0</v>
      </c>
      <c r="P43" s="15">
        <f t="shared" si="25"/>
        <v>0</v>
      </c>
      <c r="Q43" s="187">
        <f t="shared" si="25"/>
        <v>0</v>
      </c>
      <c r="R43" s="15">
        <f t="shared" si="25"/>
        <v>0</v>
      </c>
      <c r="S43" s="15">
        <f t="shared" si="25"/>
        <v>0</v>
      </c>
      <c r="T43" s="15">
        <f t="shared" si="25"/>
        <v>0</v>
      </c>
      <c r="U43" s="9">
        <f t="shared" si="19"/>
        <v>0</v>
      </c>
      <c r="V43" s="9">
        <f t="shared" si="20"/>
        <v>0</v>
      </c>
      <c r="W43" s="28">
        <f t="shared" si="21"/>
        <v>0</v>
      </c>
      <c r="X43" s="9">
        <f t="shared" si="22"/>
        <v>0</v>
      </c>
      <c r="Y43" s="9">
        <f t="shared" si="23"/>
        <v>0</v>
      </c>
      <c r="Z43" s="28">
        <f t="shared" si="24"/>
        <v>0</v>
      </c>
      <c r="AA43" s="8"/>
      <c r="AB43" s="154">
        <f>IF(OR($M43="",$M43=0),0,IF(AB$2&lt;10,VLOOKUP(TEXT($C43,"МММ"),'Расчет нагрузки'!$AA$2:$AE$13,AB$2,0),$D43*AB$2))</f>
        <v>0</v>
      </c>
      <c r="AC43" s="154">
        <f>IF(OR($Q43="",$Q43=0),0,IF(AC$2&lt;10,VLOOKUP(TEXT($C43,"МММ"),'Расчет нагрузки'!$AA$2:$AE$13,AC$2,0),$D43*AC$2))</f>
        <v>0</v>
      </c>
      <c r="AD43" s="8"/>
      <c r="AE43" s="69">
        <v>1</v>
      </c>
      <c r="AF43" s="69">
        <v>1</v>
      </c>
      <c r="AG43" s="8"/>
      <c r="AH43" s="13">
        <f t="shared" si="3"/>
        <v>0</v>
      </c>
      <c r="AI43" s="13">
        <f t="shared" si="4"/>
        <v>0</v>
      </c>
      <c r="AJ43" s="13">
        <f t="shared" si="5"/>
        <v>0</v>
      </c>
      <c r="AK43" s="13">
        <f t="shared" si="6"/>
        <v>0</v>
      </c>
      <c r="AL43" s="13">
        <f t="shared" si="7"/>
        <v>0</v>
      </c>
      <c r="AM43" s="13">
        <f t="shared" si="8"/>
        <v>0</v>
      </c>
      <c r="AN43" s="13">
        <f t="shared" si="9"/>
        <v>0</v>
      </c>
      <c r="AO43" s="13">
        <f t="shared" si="10"/>
        <v>0</v>
      </c>
      <c r="AP43" s="13">
        <f t="shared" si="11"/>
        <v>0</v>
      </c>
      <c r="AQ43" s="13">
        <f t="shared" si="12"/>
        <v>0</v>
      </c>
      <c r="AR43" s="13">
        <f t="shared" si="13"/>
        <v>0</v>
      </c>
      <c r="AS43" s="13">
        <f t="shared" si="14"/>
        <v>0</v>
      </c>
      <c r="AT43" s="13">
        <f t="shared" si="15"/>
        <v>0</v>
      </c>
      <c r="AU43" s="13">
        <f t="shared" si="16"/>
        <v>0</v>
      </c>
      <c r="AV43" s="13">
        <f t="shared" si="17"/>
        <v>0</v>
      </c>
      <c r="AW43" s="13">
        <f t="shared" si="18"/>
        <v>0</v>
      </c>
      <c r="AX43" s="4"/>
    </row>
    <row r="44" spans="1:57">
      <c r="A44" s="8" t="str">
        <f>IF(C44=Форма!$B$7*1,"1 месяц",IF(C44&gt;Форма!$B$7,(LEFT(A43,SEARCH(" ",A43,1)-1)+1)&amp;" месяц",""))</f>
        <v/>
      </c>
      <c r="B44" s="32" t="str">
        <f>IF(SUM($E$6:$L44)=0,"-",IF(SUM($E44:$L44)&gt;0,IF(AND($C44&gt;=$B$1,$C44&lt;=$B$2)*1=1,$A$1,"факт"),"прогноз"))</f>
        <v>-</v>
      </c>
      <c r="C44" s="33">
        <v>42430</v>
      </c>
      <c r="D44" s="34">
        <f>VLOOKUP($C44,'F1'!$A:$B,2,0)</f>
        <v>21</v>
      </c>
      <c r="E44" s="14"/>
      <c r="F44" s="14"/>
      <c r="G44" s="14"/>
      <c r="H44" s="14"/>
      <c r="I44" s="14"/>
      <c r="J44" s="14"/>
      <c r="K44" s="14"/>
      <c r="L44" s="14"/>
      <c r="M44" s="187">
        <f t="shared" si="26"/>
        <v>0</v>
      </c>
      <c r="N44" s="15">
        <f t="shared" si="25"/>
        <v>0</v>
      </c>
      <c r="O44" s="15">
        <f t="shared" si="25"/>
        <v>0</v>
      </c>
      <c r="P44" s="15">
        <f t="shared" si="25"/>
        <v>0</v>
      </c>
      <c r="Q44" s="187">
        <f t="shared" si="25"/>
        <v>0</v>
      </c>
      <c r="R44" s="15">
        <f t="shared" si="25"/>
        <v>0</v>
      </c>
      <c r="S44" s="15">
        <f t="shared" si="25"/>
        <v>0</v>
      </c>
      <c r="T44" s="15">
        <f t="shared" si="25"/>
        <v>0</v>
      </c>
      <c r="U44" s="9">
        <f t="shared" si="19"/>
        <v>0</v>
      </c>
      <c r="V44" s="9">
        <f t="shared" si="20"/>
        <v>0</v>
      </c>
      <c r="W44" s="28">
        <f t="shared" si="21"/>
        <v>0</v>
      </c>
      <c r="X44" s="9">
        <f t="shared" si="22"/>
        <v>0</v>
      </c>
      <c r="Y44" s="9">
        <f t="shared" si="23"/>
        <v>0</v>
      </c>
      <c r="Z44" s="28">
        <f t="shared" si="24"/>
        <v>0</v>
      </c>
      <c r="AA44" s="8"/>
      <c r="AB44" s="154">
        <f>IF(OR($M44="",$M44=0),0,IF(AB$2&lt;10,VLOOKUP(TEXT($C44,"МММ"),'Расчет нагрузки'!$AA$2:$AE$13,AB$2,0),$D44*AB$2))</f>
        <v>0</v>
      </c>
      <c r="AC44" s="154">
        <f>IF(OR($Q44="",$Q44=0),0,IF(AC$2&lt;10,VLOOKUP(TEXT($C44,"МММ"),'Расчет нагрузки'!$AA$2:$AE$13,AC$2,0),$D44*AC$2))</f>
        <v>0</v>
      </c>
      <c r="AD44" s="8"/>
      <c r="AE44" s="69">
        <v>1</v>
      </c>
      <c r="AF44" s="69">
        <v>1</v>
      </c>
      <c r="AG44" s="8"/>
      <c r="AH44" s="13">
        <f t="shared" si="3"/>
        <v>0</v>
      </c>
      <c r="AI44" s="13">
        <f t="shared" si="4"/>
        <v>0</v>
      </c>
      <c r="AJ44" s="13">
        <f t="shared" si="5"/>
        <v>0</v>
      </c>
      <c r="AK44" s="13">
        <f t="shared" si="6"/>
        <v>0</v>
      </c>
      <c r="AL44" s="13">
        <f t="shared" si="7"/>
        <v>0</v>
      </c>
      <c r="AM44" s="13">
        <f t="shared" si="8"/>
        <v>0</v>
      </c>
      <c r="AN44" s="13">
        <f t="shared" si="9"/>
        <v>0</v>
      </c>
      <c r="AO44" s="13">
        <f t="shared" si="10"/>
        <v>0</v>
      </c>
      <c r="AP44" s="13">
        <f t="shared" si="11"/>
        <v>0</v>
      </c>
      <c r="AQ44" s="13">
        <f t="shared" si="12"/>
        <v>0</v>
      </c>
      <c r="AR44" s="13">
        <f t="shared" si="13"/>
        <v>0</v>
      </c>
      <c r="AS44" s="13">
        <f t="shared" si="14"/>
        <v>0</v>
      </c>
      <c r="AT44" s="13">
        <f t="shared" si="15"/>
        <v>0</v>
      </c>
      <c r="AU44" s="13">
        <f t="shared" si="16"/>
        <v>0</v>
      </c>
      <c r="AV44" s="13">
        <f t="shared" si="17"/>
        <v>0</v>
      </c>
      <c r="AW44" s="13">
        <f t="shared" si="18"/>
        <v>0</v>
      </c>
      <c r="AX44" s="4"/>
    </row>
    <row r="45" spans="1:57">
      <c r="A45" s="8" t="str">
        <f>IF(C45=Форма!$B$7*1,"1 месяц",IF(C45&gt;Форма!$B$7,(LEFT(A44,SEARCH(" ",A44,1)-1)+1)&amp;" месяц",""))</f>
        <v/>
      </c>
      <c r="B45" s="32" t="str">
        <f>IF(SUM($E$6:$L45)=0,"-",IF(SUM($E45:$L45)&gt;0,IF(AND($C45&gt;=$B$1,$C45&lt;=$B$2)*1=1,$A$1,"факт"),"прогноз"))</f>
        <v>-</v>
      </c>
      <c r="C45" s="33">
        <v>42461</v>
      </c>
      <c r="D45" s="34">
        <f>VLOOKUP($C45,'F1'!$A:$B,2,0)</f>
        <v>21</v>
      </c>
      <c r="E45" s="14"/>
      <c r="F45" s="14"/>
      <c r="G45" s="14"/>
      <c r="H45" s="14"/>
      <c r="I45" s="14"/>
      <c r="J45" s="14"/>
      <c r="K45" s="14"/>
      <c r="L45" s="14"/>
      <c r="M45" s="187">
        <f t="shared" si="26"/>
        <v>0</v>
      </c>
      <c r="N45" s="15">
        <f t="shared" si="25"/>
        <v>0</v>
      </c>
      <c r="O45" s="15">
        <f t="shared" si="25"/>
        <v>0</v>
      </c>
      <c r="P45" s="15">
        <f t="shared" si="25"/>
        <v>0</v>
      </c>
      <c r="Q45" s="187">
        <f t="shared" si="25"/>
        <v>0</v>
      </c>
      <c r="R45" s="15">
        <f t="shared" si="25"/>
        <v>0</v>
      </c>
      <c r="S45" s="15">
        <f t="shared" si="25"/>
        <v>0</v>
      </c>
      <c r="T45" s="15">
        <f t="shared" si="25"/>
        <v>0</v>
      </c>
      <c r="U45" s="9">
        <f t="shared" si="19"/>
        <v>0</v>
      </c>
      <c r="V45" s="9">
        <f t="shared" si="20"/>
        <v>0</v>
      </c>
      <c r="W45" s="28">
        <f t="shared" si="21"/>
        <v>0</v>
      </c>
      <c r="X45" s="9">
        <f t="shared" si="22"/>
        <v>0</v>
      </c>
      <c r="Y45" s="9">
        <f t="shared" si="23"/>
        <v>0</v>
      </c>
      <c r="Z45" s="28">
        <f t="shared" si="24"/>
        <v>0</v>
      </c>
      <c r="AA45" s="8"/>
      <c r="AB45" s="154">
        <f>IF(OR($M45="",$M45=0),0,IF(AB$2&lt;10,VLOOKUP(TEXT($C45,"МММ"),'Расчет нагрузки'!$AA$2:$AE$13,AB$2,0),$D45*AB$2))</f>
        <v>0</v>
      </c>
      <c r="AC45" s="154">
        <f>IF(OR($Q45="",$Q45=0),0,IF(AC$2&lt;10,VLOOKUP(TEXT($C45,"МММ"),'Расчет нагрузки'!$AA$2:$AE$13,AC$2,0),$D45*AC$2))</f>
        <v>0</v>
      </c>
      <c r="AD45" s="8"/>
      <c r="AE45" s="69">
        <v>1</v>
      </c>
      <c r="AF45" s="69">
        <v>1</v>
      </c>
      <c r="AG45" s="8"/>
      <c r="AH45" s="13">
        <f t="shared" si="3"/>
        <v>0</v>
      </c>
      <c r="AI45" s="13">
        <f t="shared" si="4"/>
        <v>0</v>
      </c>
      <c r="AJ45" s="13">
        <f t="shared" si="5"/>
        <v>0</v>
      </c>
      <c r="AK45" s="13">
        <f t="shared" si="6"/>
        <v>0</v>
      </c>
      <c r="AL45" s="13">
        <f t="shared" si="7"/>
        <v>0</v>
      </c>
      <c r="AM45" s="13">
        <f t="shared" si="8"/>
        <v>0</v>
      </c>
      <c r="AN45" s="13">
        <f t="shared" si="9"/>
        <v>0</v>
      </c>
      <c r="AO45" s="13">
        <f t="shared" si="10"/>
        <v>0</v>
      </c>
      <c r="AP45" s="13">
        <f t="shared" si="11"/>
        <v>0</v>
      </c>
      <c r="AQ45" s="13">
        <f t="shared" si="12"/>
        <v>0</v>
      </c>
      <c r="AR45" s="13">
        <f t="shared" si="13"/>
        <v>0</v>
      </c>
      <c r="AS45" s="13">
        <f t="shared" si="14"/>
        <v>0</v>
      </c>
      <c r="AT45" s="13">
        <f t="shared" si="15"/>
        <v>0</v>
      </c>
      <c r="AU45" s="13">
        <f t="shared" si="16"/>
        <v>0</v>
      </c>
      <c r="AV45" s="13">
        <f t="shared" si="17"/>
        <v>0</v>
      </c>
      <c r="AW45" s="13">
        <f t="shared" si="18"/>
        <v>0</v>
      </c>
      <c r="AX45" s="4"/>
    </row>
    <row r="46" spans="1:57">
      <c r="A46" s="8" t="str">
        <f>IF(C46=Форма!$B$7*1,"1 месяц",IF(C46&gt;Форма!$B$7,(LEFT(A45,SEARCH(" ",A45,1)-1)+1)&amp;" месяц",""))</f>
        <v/>
      </c>
      <c r="B46" s="32" t="str">
        <f>IF(SUM($E$6:$L46)=0,"-",IF(SUM($E46:$L46)&gt;0,IF(AND($C46&gt;=$B$1,$C46&lt;=$B$2)*1=1,$A$1,"факт"),"прогноз"))</f>
        <v>-</v>
      </c>
      <c r="C46" s="33">
        <v>42491</v>
      </c>
      <c r="D46" s="34">
        <f>VLOOKUP($C46,'F1'!$A:$B,2,0)</f>
        <v>19</v>
      </c>
      <c r="E46" s="14"/>
      <c r="F46" s="14"/>
      <c r="G46" s="14"/>
      <c r="H46" s="14"/>
      <c r="I46" s="14"/>
      <c r="J46" s="14"/>
      <c r="K46" s="14"/>
      <c r="L46" s="14"/>
      <c r="M46" s="187">
        <f t="shared" si="26"/>
        <v>0</v>
      </c>
      <c r="N46" s="15">
        <f t="shared" si="25"/>
        <v>0</v>
      </c>
      <c r="O46" s="15">
        <f t="shared" si="25"/>
        <v>0</v>
      </c>
      <c r="P46" s="15">
        <f t="shared" si="25"/>
        <v>0</v>
      </c>
      <c r="Q46" s="187">
        <f t="shared" si="25"/>
        <v>0</v>
      </c>
      <c r="R46" s="15">
        <f t="shared" si="25"/>
        <v>0</v>
      </c>
      <c r="S46" s="15">
        <f t="shared" si="25"/>
        <v>0</v>
      </c>
      <c r="T46" s="15">
        <f t="shared" si="25"/>
        <v>0</v>
      </c>
      <c r="U46" s="9">
        <f t="shared" si="19"/>
        <v>0</v>
      </c>
      <c r="V46" s="9">
        <f t="shared" si="20"/>
        <v>0</v>
      </c>
      <c r="W46" s="28">
        <f t="shared" si="21"/>
        <v>0</v>
      </c>
      <c r="X46" s="9">
        <f t="shared" si="22"/>
        <v>0</v>
      </c>
      <c r="Y46" s="9">
        <f t="shared" si="23"/>
        <v>0</v>
      </c>
      <c r="Z46" s="28">
        <f t="shared" si="24"/>
        <v>0</v>
      </c>
      <c r="AA46" s="8"/>
      <c r="AB46" s="154">
        <f>IF(OR($M46="",$M46=0),0,IF(AB$2&lt;10,VLOOKUP(TEXT($C46,"МММ"),'Расчет нагрузки'!$AA$2:$AE$13,AB$2,0),$D46*AB$2))</f>
        <v>0</v>
      </c>
      <c r="AC46" s="154">
        <f>IF(OR($Q46="",$Q46=0),0,IF(AC$2&lt;10,VLOOKUP(TEXT($C46,"МММ"),'Расчет нагрузки'!$AA$2:$AE$13,AC$2,0),$D46*AC$2))</f>
        <v>0</v>
      </c>
      <c r="AD46" s="8"/>
      <c r="AE46" s="69">
        <v>1</v>
      </c>
      <c r="AF46" s="69">
        <v>1</v>
      </c>
      <c r="AG46" s="8"/>
      <c r="AH46" s="13">
        <f t="shared" si="3"/>
        <v>0</v>
      </c>
      <c r="AI46" s="13">
        <f t="shared" si="4"/>
        <v>0</v>
      </c>
      <c r="AJ46" s="13">
        <f t="shared" si="5"/>
        <v>0</v>
      </c>
      <c r="AK46" s="13">
        <f t="shared" si="6"/>
        <v>0</v>
      </c>
      <c r="AL46" s="13">
        <f t="shared" si="7"/>
        <v>0</v>
      </c>
      <c r="AM46" s="13">
        <f t="shared" si="8"/>
        <v>0</v>
      </c>
      <c r="AN46" s="13">
        <f t="shared" si="9"/>
        <v>0</v>
      </c>
      <c r="AO46" s="13">
        <f t="shared" si="10"/>
        <v>0</v>
      </c>
      <c r="AP46" s="13">
        <f t="shared" si="11"/>
        <v>0</v>
      </c>
      <c r="AQ46" s="13">
        <f t="shared" si="12"/>
        <v>0</v>
      </c>
      <c r="AR46" s="13">
        <f t="shared" si="13"/>
        <v>0</v>
      </c>
      <c r="AS46" s="13">
        <f t="shared" si="14"/>
        <v>0</v>
      </c>
      <c r="AT46" s="13">
        <f t="shared" si="15"/>
        <v>0</v>
      </c>
      <c r="AU46" s="13">
        <f t="shared" si="16"/>
        <v>0</v>
      </c>
      <c r="AV46" s="13">
        <f t="shared" si="17"/>
        <v>0</v>
      </c>
      <c r="AW46" s="13">
        <f t="shared" si="18"/>
        <v>0</v>
      </c>
      <c r="AX46" s="4"/>
    </row>
    <row r="47" spans="1:57">
      <c r="A47" s="8" t="str">
        <f>IF(C47=Форма!$B$7*1,"1 месяц",IF(C47&gt;Форма!$B$7,(LEFT(A46,SEARCH(" ",A46,1)-1)+1)&amp;" месяц",""))</f>
        <v/>
      </c>
      <c r="B47" s="32" t="str">
        <f>IF(SUM($E$6:$L47)=0,"-",IF(SUM($E47:$L47)&gt;0,IF(AND($C47&gt;=$B$1,$C47&lt;=$B$2)*1=1,$A$1,"факт"),"прогноз"))</f>
        <v>-</v>
      </c>
      <c r="C47" s="33">
        <v>42522</v>
      </c>
      <c r="D47" s="34">
        <f>VLOOKUP($C47,'F1'!$A:$B,2,0)</f>
        <v>21</v>
      </c>
      <c r="E47" s="14"/>
      <c r="F47" s="14"/>
      <c r="G47" s="14"/>
      <c r="H47" s="14"/>
      <c r="I47" s="14"/>
      <c r="J47" s="14"/>
      <c r="K47" s="14"/>
      <c r="L47" s="14"/>
      <c r="M47" s="187">
        <f t="shared" si="26"/>
        <v>0</v>
      </c>
      <c r="N47" s="15">
        <f t="shared" si="26"/>
        <v>0</v>
      </c>
      <c r="O47" s="15">
        <f t="shared" si="26"/>
        <v>0</v>
      </c>
      <c r="P47" s="15">
        <f t="shared" si="26"/>
        <v>0</v>
      </c>
      <c r="Q47" s="187">
        <f t="shared" si="26"/>
        <v>0</v>
      </c>
      <c r="R47" s="15">
        <f t="shared" si="26"/>
        <v>0</v>
      </c>
      <c r="S47" s="15">
        <f t="shared" si="26"/>
        <v>0</v>
      </c>
      <c r="T47" s="15">
        <f t="shared" si="26"/>
        <v>0</v>
      </c>
      <c r="U47" s="9">
        <f t="shared" si="19"/>
        <v>0</v>
      </c>
      <c r="V47" s="9">
        <f t="shared" si="20"/>
        <v>0</v>
      </c>
      <c r="W47" s="28">
        <f t="shared" si="21"/>
        <v>0</v>
      </c>
      <c r="X47" s="9">
        <f t="shared" si="22"/>
        <v>0</v>
      </c>
      <c r="Y47" s="9">
        <f t="shared" si="23"/>
        <v>0</v>
      </c>
      <c r="Z47" s="28">
        <f t="shared" si="24"/>
        <v>0</v>
      </c>
      <c r="AA47" s="8"/>
      <c r="AB47" s="154">
        <f>IF(OR($M47="",$M47=0),0,IF(AB$2&lt;10,VLOOKUP(TEXT($C47,"МММ"),'Расчет нагрузки'!$AA$2:$AE$13,AB$2,0),$D47*AB$2))</f>
        <v>0</v>
      </c>
      <c r="AC47" s="154">
        <f>IF(OR($Q47="",$Q47=0),0,IF(AC$2&lt;10,VLOOKUP(TEXT($C47,"МММ"),'Расчет нагрузки'!$AA$2:$AE$13,AC$2,0),$D47*AC$2))</f>
        <v>0</v>
      </c>
      <c r="AD47" s="8"/>
      <c r="AE47" s="69">
        <v>1</v>
      </c>
      <c r="AF47" s="69">
        <v>1</v>
      </c>
      <c r="AG47" s="8"/>
      <c r="AH47" s="13">
        <f t="shared" ref="AH47:AH49" si="27">E47</f>
        <v>0</v>
      </c>
      <c r="AI47" s="13">
        <f t="shared" ref="AI47:AI49" si="28">F47</f>
        <v>0</v>
      </c>
      <c r="AJ47" s="13">
        <f t="shared" ref="AJ47:AJ49" si="29">G47</f>
        <v>0</v>
      </c>
      <c r="AK47" s="13">
        <f t="shared" ref="AK47:AK49" si="30">H47</f>
        <v>0</v>
      </c>
      <c r="AL47" s="13">
        <f t="shared" ref="AL47:AL49" si="31">I47</f>
        <v>0</v>
      </c>
      <c r="AM47" s="13">
        <f t="shared" ref="AM47:AM49" si="32">J47</f>
        <v>0</v>
      </c>
      <c r="AN47" s="13">
        <f t="shared" ref="AN47:AN49" si="33">K47</f>
        <v>0</v>
      </c>
      <c r="AO47" s="13">
        <f t="shared" ref="AO47:AO49" si="34">L47</f>
        <v>0</v>
      </c>
      <c r="AP47" s="13">
        <f t="shared" ref="AP47:AP49" si="35">E47</f>
        <v>0</v>
      </c>
      <c r="AQ47" s="13">
        <f t="shared" ref="AQ47:AQ49" si="36">F47</f>
        <v>0</v>
      </c>
      <c r="AR47" s="13">
        <f t="shared" ref="AR47:AR49" si="37">G47</f>
        <v>0</v>
      </c>
      <c r="AS47" s="13">
        <f t="shared" ref="AS47:AS49" si="38">H47</f>
        <v>0</v>
      </c>
      <c r="AT47" s="13">
        <f t="shared" ref="AT47:AT49" si="39">I47</f>
        <v>0</v>
      </c>
      <c r="AU47" s="13">
        <f t="shared" ref="AU47:AU49" si="40">J47</f>
        <v>0</v>
      </c>
      <c r="AV47" s="13">
        <f t="shared" ref="AV47:AV49" si="41">K47</f>
        <v>0</v>
      </c>
      <c r="AW47" s="13">
        <f t="shared" ref="AW47:AW49" si="42">L47</f>
        <v>0</v>
      </c>
      <c r="AX47" s="4"/>
    </row>
    <row r="48" spans="1:57">
      <c r="A48" s="8" t="str">
        <f>IF(C48=Форма!$B$7*1,"1 месяц",IF(C48&gt;Форма!$B$7,(LEFT(A47,SEARCH(" ",A47,1)-1)+1)&amp;" месяц",""))</f>
        <v/>
      </c>
      <c r="B48" s="32" t="str">
        <f>IF(SUM($E$6:$L48)=0,"-",IF(SUM($E48:$L48)&gt;0,IF(AND($C48&gt;=$B$1,$C48&lt;=$B$2)*1=1,$A$1,"факт"),"прогноз"))</f>
        <v>-</v>
      </c>
      <c r="C48" s="33">
        <v>42552</v>
      </c>
      <c r="D48" s="34">
        <f>VLOOKUP($C48,'F1'!$A:$B,2,0)</f>
        <v>21</v>
      </c>
      <c r="E48" s="14"/>
      <c r="F48" s="14"/>
      <c r="G48" s="14"/>
      <c r="H48" s="14"/>
      <c r="I48" s="14"/>
      <c r="J48" s="14"/>
      <c r="K48" s="14"/>
      <c r="L48" s="14"/>
      <c r="M48" s="187">
        <f t="shared" si="26"/>
        <v>0</v>
      </c>
      <c r="N48" s="15">
        <f t="shared" si="26"/>
        <v>0</v>
      </c>
      <c r="O48" s="15">
        <f t="shared" si="26"/>
        <v>0</v>
      </c>
      <c r="P48" s="15">
        <f t="shared" si="26"/>
        <v>0</v>
      </c>
      <c r="Q48" s="187">
        <f t="shared" si="26"/>
        <v>0</v>
      </c>
      <c r="R48" s="15">
        <f t="shared" si="26"/>
        <v>0</v>
      </c>
      <c r="S48" s="15">
        <f t="shared" si="26"/>
        <v>0</v>
      </c>
      <c r="T48" s="15">
        <f t="shared" si="26"/>
        <v>0</v>
      </c>
      <c r="U48" s="9">
        <f t="shared" si="19"/>
        <v>0</v>
      </c>
      <c r="V48" s="9">
        <f t="shared" si="20"/>
        <v>0</v>
      </c>
      <c r="W48" s="28">
        <f t="shared" si="21"/>
        <v>0</v>
      </c>
      <c r="X48" s="9">
        <f t="shared" si="22"/>
        <v>0</v>
      </c>
      <c r="Y48" s="9">
        <f t="shared" si="23"/>
        <v>0</v>
      </c>
      <c r="Z48" s="28">
        <f t="shared" si="24"/>
        <v>0</v>
      </c>
      <c r="AA48" s="8"/>
      <c r="AB48" s="154">
        <f>IF(OR($M48="",$M48=0),0,IF(AB$2&lt;10,VLOOKUP(TEXT($C48,"МММ"),'Расчет нагрузки'!$AA$2:$AE$13,AB$2,0),$D48*AB$2))</f>
        <v>0</v>
      </c>
      <c r="AC48" s="154">
        <f>IF(OR($Q48="",$Q48=0),0,IF(AC$2&lt;10,VLOOKUP(TEXT($C48,"МММ"),'Расчет нагрузки'!$AA$2:$AE$13,AC$2,0),$D48*AC$2))</f>
        <v>0</v>
      </c>
      <c r="AD48" s="8"/>
      <c r="AE48" s="69">
        <v>1</v>
      </c>
      <c r="AF48" s="69">
        <v>1</v>
      </c>
      <c r="AG48" s="8"/>
      <c r="AH48" s="13">
        <f t="shared" si="27"/>
        <v>0</v>
      </c>
      <c r="AI48" s="13">
        <f t="shared" si="28"/>
        <v>0</v>
      </c>
      <c r="AJ48" s="13">
        <f t="shared" si="29"/>
        <v>0</v>
      </c>
      <c r="AK48" s="13">
        <f t="shared" si="30"/>
        <v>0</v>
      </c>
      <c r="AL48" s="13">
        <f t="shared" si="31"/>
        <v>0</v>
      </c>
      <c r="AM48" s="13">
        <f t="shared" si="32"/>
        <v>0</v>
      </c>
      <c r="AN48" s="13">
        <f t="shared" si="33"/>
        <v>0</v>
      </c>
      <c r="AO48" s="13">
        <f t="shared" si="34"/>
        <v>0</v>
      </c>
      <c r="AP48" s="13">
        <f t="shared" si="35"/>
        <v>0</v>
      </c>
      <c r="AQ48" s="13">
        <f t="shared" si="36"/>
        <v>0</v>
      </c>
      <c r="AR48" s="13">
        <f t="shared" si="37"/>
        <v>0</v>
      </c>
      <c r="AS48" s="13">
        <f t="shared" si="38"/>
        <v>0</v>
      </c>
      <c r="AT48" s="13">
        <f t="shared" si="39"/>
        <v>0</v>
      </c>
      <c r="AU48" s="13">
        <f t="shared" si="40"/>
        <v>0</v>
      </c>
      <c r="AV48" s="13">
        <f t="shared" si="41"/>
        <v>0</v>
      </c>
      <c r="AW48" s="13">
        <f t="shared" si="42"/>
        <v>0</v>
      </c>
      <c r="AX48" s="4"/>
    </row>
    <row r="49" spans="1:50">
      <c r="A49" s="8" t="str">
        <f>IF(C49=Форма!$B$7*1,"1 месяц",IF(C49&gt;Форма!$B$7,(LEFT(A48,SEARCH(" ",A48,1)-1)+1)&amp;" месяц",""))</f>
        <v/>
      </c>
      <c r="B49" s="32" t="str">
        <f>IF(SUM($E$6:$L49)=0,"-",IF(SUM($E49:$L49)&gt;0,IF(AND($C49&gt;=$B$1,$C49&lt;=$B$2)*1=1,$A$1,"факт"),"прогноз"))</f>
        <v>-</v>
      </c>
      <c r="C49" s="33">
        <v>42583</v>
      </c>
      <c r="D49" s="34">
        <f>VLOOKUP($C49,'F1'!$A:$B,2,0)</f>
        <v>23</v>
      </c>
      <c r="E49" s="14"/>
      <c r="F49" s="14"/>
      <c r="G49" s="14"/>
      <c r="H49" s="14"/>
      <c r="I49" s="14"/>
      <c r="J49" s="14"/>
      <c r="K49" s="14"/>
      <c r="L49" s="14"/>
      <c r="M49" s="187">
        <f t="shared" si="26"/>
        <v>0</v>
      </c>
      <c r="N49" s="15">
        <f t="shared" si="26"/>
        <v>0</v>
      </c>
      <c r="O49" s="15">
        <f t="shared" si="26"/>
        <v>0</v>
      </c>
      <c r="P49" s="15">
        <f t="shared" si="26"/>
        <v>0</v>
      </c>
      <c r="Q49" s="187">
        <f t="shared" si="26"/>
        <v>0</v>
      </c>
      <c r="R49" s="15">
        <f t="shared" si="26"/>
        <v>0</v>
      </c>
      <c r="S49" s="15">
        <f t="shared" si="26"/>
        <v>0</v>
      </c>
      <c r="T49" s="15">
        <f t="shared" si="26"/>
        <v>0</v>
      </c>
      <c r="U49" s="9">
        <f t="shared" si="19"/>
        <v>0</v>
      </c>
      <c r="V49" s="9">
        <f t="shared" si="20"/>
        <v>0</v>
      </c>
      <c r="W49" s="28">
        <f t="shared" si="21"/>
        <v>0</v>
      </c>
      <c r="X49" s="9">
        <f t="shared" si="22"/>
        <v>0</v>
      </c>
      <c r="Y49" s="9">
        <f t="shared" si="23"/>
        <v>0</v>
      </c>
      <c r="Z49" s="28">
        <f t="shared" si="24"/>
        <v>0</v>
      </c>
      <c r="AA49" s="8"/>
      <c r="AB49" s="154">
        <f>IF(OR($M49="",$M49=0),0,IF(AB$2&lt;10,VLOOKUP(TEXT($C49,"МММ"),'Расчет нагрузки'!$AA$2:$AE$13,AB$2,0),$D49*AB$2))</f>
        <v>0</v>
      </c>
      <c r="AC49" s="154">
        <f>IF(OR($Q49="",$Q49=0),0,IF(AC$2&lt;10,VLOOKUP(TEXT($C49,"МММ"),'Расчет нагрузки'!$AA$2:$AE$13,AC$2,0),$D49*AC$2))</f>
        <v>0</v>
      </c>
      <c r="AD49" s="8"/>
      <c r="AE49" s="69">
        <v>1</v>
      </c>
      <c r="AF49" s="69">
        <v>1</v>
      </c>
      <c r="AG49" s="8"/>
      <c r="AH49" s="13">
        <f t="shared" si="27"/>
        <v>0</v>
      </c>
      <c r="AI49" s="13">
        <f t="shared" si="28"/>
        <v>0</v>
      </c>
      <c r="AJ49" s="13">
        <f t="shared" si="29"/>
        <v>0</v>
      </c>
      <c r="AK49" s="13">
        <f t="shared" si="30"/>
        <v>0</v>
      </c>
      <c r="AL49" s="13">
        <f t="shared" si="31"/>
        <v>0</v>
      </c>
      <c r="AM49" s="13">
        <f t="shared" si="32"/>
        <v>0</v>
      </c>
      <c r="AN49" s="13">
        <f t="shared" si="33"/>
        <v>0</v>
      </c>
      <c r="AO49" s="13">
        <f t="shared" si="34"/>
        <v>0</v>
      </c>
      <c r="AP49" s="13">
        <f t="shared" si="35"/>
        <v>0</v>
      </c>
      <c r="AQ49" s="13">
        <f t="shared" si="36"/>
        <v>0</v>
      </c>
      <c r="AR49" s="13">
        <f t="shared" si="37"/>
        <v>0</v>
      </c>
      <c r="AS49" s="13">
        <f t="shared" si="38"/>
        <v>0</v>
      </c>
      <c r="AT49" s="13">
        <f t="shared" si="39"/>
        <v>0</v>
      </c>
      <c r="AU49" s="13">
        <f t="shared" si="40"/>
        <v>0</v>
      </c>
      <c r="AV49" s="13">
        <f t="shared" si="41"/>
        <v>0</v>
      </c>
      <c r="AW49" s="13">
        <f t="shared" si="42"/>
        <v>0</v>
      </c>
      <c r="AX49" s="4"/>
    </row>
    <row r="50" spans="1:50">
      <c r="A50" s="8" t="str">
        <f>IF(C50=Форма!$B$7*1,"1 месяц",IF(C50&gt;Форма!$B$7,(LEFT(A49,SEARCH(" ",A49,1)-1)+1)&amp;" месяц",""))</f>
        <v/>
      </c>
      <c r="B50" s="32" t="str">
        <f>IF(SUM($E$6:$L50)=0,"-",IF(SUM($E50:$L50)&gt;0,IF(AND($C50&gt;=$B$1,$C50&lt;=$B$2)*1=1,$A$1,"факт"),"прогноз"))</f>
        <v>-</v>
      </c>
      <c r="C50" s="33">
        <v>42614</v>
      </c>
      <c r="D50" s="34">
        <f>VLOOKUP($C50,'F1'!$A:$B,2,0)</f>
        <v>22</v>
      </c>
      <c r="E50" s="14"/>
      <c r="F50" s="14"/>
      <c r="G50" s="14"/>
      <c r="H50" s="14"/>
      <c r="I50" s="14"/>
      <c r="J50" s="14"/>
      <c r="K50" s="14"/>
      <c r="L50" s="14"/>
      <c r="M50" s="187">
        <f t="shared" si="26"/>
        <v>0</v>
      </c>
      <c r="N50" s="15">
        <f t="shared" si="26"/>
        <v>0</v>
      </c>
      <c r="O50" s="15">
        <f t="shared" si="26"/>
        <v>0</v>
      </c>
      <c r="P50" s="15">
        <f t="shared" si="26"/>
        <v>0</v>
      </c>
      <c r="Q50" s="187">
        <f t="shared" si="26"/>
        <v>0</v>
      </c>
      <c r="R50" s="15">
        <f t="shared" si="26"/>
        <v>0</v>
      </c>
      <c r="S50" s="15">
        <f t="shared" si="26"/>
        <v>0</v>
      </c>
      <c r="T50" s="15">
        <f t="shared" si="26"/>
        <v>0</v>
      </c>
      <c r="U50" s="9">
        <f t="shared" si="19"/>
        <v>0</v>
      </c>
      <c r="V50" s="9">
        <f t="shared" si="20"/>
        <v>0</v>
      </c>
      <c r="W50" s="28">
        <f t="shared" si="21"/>
        <v>0</v>
      </c>
      <c r="X50" s="9">
        <f t="shared" si="22"/>
        <v>0</v>
      </c>
      <c r="Y50" s="9">
        <f t="shared" si="23"/>
        <v>0</v>
      </c>
      <c r="Z50" s="28">
        <f t="shared" si="24"/>
        <v>0</v>
      </c>
      <c r="AA50" s="8"/>
      <c r="AB50" s="154">
        <f>IF(OR($M50="",$M50=0),0,IF(AB$2&lt;10,VLOOKUP(TEXT($C50,"МММ"),'Расчет нагрузки'!$AA$2:$AE$13,AB$2,0),$D50*AB$2))</f>
        <v>0</v>
      </c>
      <c r="AC50" s="154">
        <f>IF(OR($Q50="",$Q50=0),0,IF(AC$2&lt;10,VLOOKUP(TEXT($C50,"МММ"),'Расчет нагрузки'!$AA$2:$AE$13,AC$2,0),$D50*AC$2))</f>
        <v>0</v>
      </c>
      <c r="AD50" s="8"/>
      <c r="AE50" s="69">
        <v>1</v>
      </c>
      <c r="AF50" s="69">
        <v>1</v>
      </c>
      <c r="AG50" s="8"/>
      <c r="AH50" s="13">
        <f t="shared" ref="AH50" si="43">E50</f>
        <v>0</v>
      </c>
      <c r="AI50" s="13">
        <f t="shared" ref="AI50" si="44">F50</f>
        <v>0</v>
      </c>
      <c r="AJ50" s="13">
        <f t="shared" ref="AJ50" si="45">G50</f>
        <v>0</v>
      </c>
      <c r="AK50" s="13">
        <f t="shared" ref="AK50" si="46">H50</f>
        <v>0</v>
      </c>
      <c r="AL50" s="13">
        <f t="shared" ref="AL50" si="47">I50</f>
        <v>0</v>
      </c>
      <c r="AM50" s="13">
        <f t="shared" ref="AM50" si="48">J50</f>
        <v>0</v>
      </c>
      <c r="AN50" s="13">
        <f t="shared" ref="AN50" si="49">K50</f>
        <v>0</v>
      </c>
      <c r="AO50" s="13">
        <f t="shared" ref="AO50" si="50">L50</f>
        <v>0</v>
      </c>
      <c r="AP50" s="13">
        <f t="shared" ref="AP50" si="51">E50</f>
        <v>0</v>
      </c>
      <c r="AQ50" s="13">
        <f t="shared" ref="AQ50" si="52">F50</f>
        <v>0</v>
      </c>
      <c r="AR50" s="13">
        <f t="shared" ref="AR50" si="53">G50</f>
        <v>0</v>
      </c>
      <c r="AS50" s="13">
        <f t="shared" ref="AS50" si="54">H50</f>
        <v>0</v>
      </c>
      <c r="AT50" s="13">
        <f t="shared" ref="AT50" si="55">I50</f>
        <v>0</v>
      </c>
      <c r="AU50" s="13">
        <f t="shared" ref="AU50" si="56">J50</f>
        <v>0</v>
      </c>
      <c r="AV50" s="13">
        <f t="shared" ref="AV50" si="57">K50</f>
        <v>0</v>
      </c>
      <c r="AW50" s="13">
        <f t="shared" ref="AW50" si="58">L50</f>
        <v>0</v>
      </c>
      <c r="AX50" s="4"/>
    </row>
    <row r="51" spans="1:50">
      <c r="A51" s="8" t="str">
        <f>IF(C51=Форма!$B$7*1,"1 месяц",IF(C51&gt;Форма!$B$7,(LEFT(A50,SEARCH(" ",A50,1)-1)+1)&amp;" месяц",""))</f>
        <v/>
      </c>
      <c r="B51" s="32" t="str">
        <f>IF(SUM($E$6:$L51)=0,"-",IF(SUM($E51:$L51)&gt;0,IF(AND($C51&gt;=$B$1,$C51&lt;=$B$2)*1=1,$A$1,"факт"),"прогноз"))</f>
        <v>-</v>
      </c>
      <c r="C51" s="33">
        <v>42644</v>
      </c>
      <c r="D51" s="34">
        <f>VLOOKUP($C51,'F1'!$A:$B,2,0)</f>
        <v>21</v>
      </c>
      <c r="E51" s="14"/>
      <c r="F51" s="14"/>
      <c r="G51" s="14"/>
      <c r="H51" s="14"/>
      <c r="I51" s="14"/>
      <c r="J51" s="14"/>
      <c r="K51" s="14"/>
      <c r="L51" s="14"/>
      <c r="M51" s="187">
        <f t="shared" ref="M51" si="59">E51/$D51</f>
        <v>0</v>
      </c>
      <c r="N51" s="15">
        <f t="shared" ref="N51" si="60">F51/$D51</f>
        <v>0</v>
      </c>
      <c r="O51" s="15">
        <f t="shared" ref="O51" si="61">G51/$D51</f>
        <v>0</v>
      </c>
      <c r="P51" s="15">
        <f t="shared" ref="P51" si="62">H51/$D51</f>
        <v>0</v>
      </c>
      <c r="Q51" s="187">
        <f t="shared" ref="Q51" si="63">I51/$D51</f>
        <v>0</v>
      </c>
      <c r="R51" s="15">
        <f t="shared" ref="R51" si="64">J51/$D51</f>
        <v>0</v>
      </c>
      <c r="S51" s="15">
        <f t="shared" ref="S51" si="65">K51/$D51</f>
        <v>0</v>
      </c>
      <c r="T51" s="15">
        <f t="shared" ref="T51" si="66">L51/$D51</f>
        <v>0</v>
      </c>
      <c r="U51" s="9">
        <f t="shared" si="19"/>
        <v>0</v>
      </c>
      <c r="V51" s="9">
        <f t="shared" si="20"/>
        <v>0</v>
      </c>
      <c r="W51" s="28">
        <f t="shared" si="21"/>
        <v>0</v>
      </c>
      <c r="X51" s="9">
        <f t="shared" si="22"/>
        <v>0</v>
      </c>
      <c r="Y51" s="9">
        <f t="shared" si="23"/>
        <v>0</v>
      </c>
      <c r="Z51" s="28">
        <f t="shared" si="24"/>
        <v>0</v>
      </c>
      <c r="AA51" s="8"/>
      <c r="AB51" s="154">
        <f>IF(OR($M51="",$M51=0),0,IF(AB$2&lt;10,VLOOKUP(TEXT($C51,"МММ"),'Расчет нагрузки'!$AA$2:$AE$13,AB$2,0),$D51*AB$2))</f>
        <v>0</v>
      </c>
      <c r="AC51" s="154">
        <f>IF(OR($Q51="",$Q51=0),0,IF(AC$2&lt;10,VLOOKUP(TEXT($C51,"МММ"),'Расчет нагрузки'!$AA$2:$AE$13,AC$2,0),$D51*AC$2))</f>
        <v>0</v>
      </c>
      <c r="AD51" s="8"/>
      <c r="AE51" s="69">
        <v>1</v>
      </c>
      <c r="AF51" s="69">
        <v>1</v>
      </c>
      <c r="AG51" s="8"/>
      <c r="AH51" s="13">
        <f t="shared" ref="AH51" si="67">E51</f>
        <v>0</v>
      </c>
      <c r="AI51" s="13">
        <f t="shared" ref="AI51" si="68">F51</f>
        <v>0</v>
      </c>
      <c r="AJ51" s="13">
        <f t="shared" ref="AJ51" si="69">G51</f>
        <v>0</v>
      </c>
      <c r="AK51" s="13">
        <f t="shared" ref="AK51" si="70">H51</f>
        <v>0</v>
      </c>
      <c r="AL51" s="13">
        <f t="shared" ref="AL51" si="71">I51</f>
        <v>0</v>
      </c>
      <c r="AM51" s="13">
        <f t="shared" ref="AM51" si="72">J51</f>
        <v>0</v>
      </c>
      <c r="AN51" s="13">
        <f t="shared" ref="AN51" si="73">K51</f>
        <v>0</v>
      </c>
      <c r="AO51" s="13">
        <f t="shared" ref="AO51" si="74">L51</f>
        <v>0</v>
      </c>
      <c r="AP51" s="13">
        <f t="shared" ref="AP51" si="75">E51</f>
        <v>0</v>
      </c>
      <c r="AQ51" s="13">
        <f t="shared" ref="AQ51" si="76">F51</f>
        <v>0</v>
      </c>
      <c r="AR51" s="13">
        <f t="shared" ref="AR51" si="77">G51</f>
        <v>0</v>
      </c>
      <c r="AS51" s="13">
        <f t="shared" ref="AS51" si="78">H51</f>
        <v>0</v>
      </c>
      <c r="AT51" s="13">
        <f t="shared" ref="AT51" si="79">I51</f>
        <v>0</v>
      </c>
      <c r="AU51" s="13">
        <f t="shared" ref="AU51" si="80">J51</f>
        <v>0</v>
      </c>
      <c r="AV51" s="13">
        <f t="shared" ref="AV51" si="81">K51</f>
        <v>0</v>
      </c>
      <c r="AW51" s="13">
        <f t="shared" ref="AW51" si="82">L51</f>
        <v>0</v>
      </c>
      <c r="AX51" s="4"/>
    </row>
    <row r="52" spans="1:50">
      <c r="A52" s="8" t="str">
        <f>IF(C52=Форма!$B$7*1,"1 месяц",IF(C52&gt;Форма!$B$7,(LEFT(A51,SEARCH(" ",A51,1)-1)+1)&amp;" месяц",""))</f>
        <v/>
      </c>
      <c r="B52" s="32" t="str">
        <f>IF(SUM($E$6:$L52)=0,"-",IF(SUM($E52:$L52)&gt;0,IF(AND($C52&gt;=$B$1,$C52&lt;=$B$2)*1=1,$A$1,"факт"),"прогноз"))</f>
        <v>-</v>
      </c>
      <c r="C52" s="33">
        <v>42675</v>
      </c>
      <c r="D52" s="34">
        <f>VLOOKUP($C52,'F1'!$A:$B,2,0)</f>
        <v>21</v>
      </c>
      <c r="E52" s="14"/>
      <c r="F52" s="14"/>
      <c r="G52" s="14"/>
      <c r="H52" s="14"/>
      <c r="I52" s="14"/>
      <c r="J52" s="14"/>
      <c r="K52" s="14"/>
      <c r="L52" s="14"/>
      <c r="M52" s="187">
        <f t="shared" ref="M52:M53" si="83">E52/$D52</f>
        <v>0</v>
      </c>
      <c r="N52" s="15">
        <f t="shared" ref="N52:N53" si="84">F52/$D52</f>
        <v>0</v>
      </c>
      <c r="O52" s="15">
        <f t="shared" ref="O52:O53" si="85">G52/$D52</f>
        <v>0</v>
      </c>
      <c r="P52" s="15">
        <f t="shared" ref="P52:P53" si="86">H52/$D52</f>
        <v>0</v>
      </c>
      <c r="Q52" s="187">
        <f t="shared" ref="Q52:Q53" si="87">I52/$D52</f>
        <v>0</v>
      </c>
      <c r="R52" s="15">
        <f t="shared" ref="R52:R53" si="88">J52/$D52</f>
        <v>0</v>
      </c>
      <c r="S52" s="15">
        <f t="shared" ref="S52:S53" si="89">K52/$D52</f>
        <v>0</v>
      </c>
      <c r="T52" s="15">
        <f t="shared" ref="T52:T53" si="90">L52/$D52</f>
        <v>0</v>
      </c>
      <c r="U52" s="9">
        <f t="shared" si="19"/>
        <v>0</v>
      </c>
      <c r="V52" s="9">
        <f t="shared" si="20"/>
        <v>0</v>
      </c>
      <c r="W52" s="28">
        <f t="shared" si="21"/>
        <v>0</v>
      </c>
      <c r="X52" s="9">
        <f t="shared" si="22"/>
        <v>0</v>
      </c>
      <c r="Y52" s="9">
        <f t="shared" si="23"/>
        <v>0</v>
      </c>
      <c r="Z52" s="28">
        <f t="shared" si="24"/>
        <v>0</v>
      </c>
      <c r="AA52" s="8"/>
      <c r="AB52" s="154">
        <f>IF(OR($M52="",$M52=0),0,IF(AB$2&lt;10,VLOOKUP(TEXT($C52,"МММ"),'Расчет нагрузки'!$AA$2:$AE$13,AB$2,0),$D52*AB$2))</f>
        <v>0</v>
      </c>
      <c r="AC52" s="154">
        <f>IF(OR($Q52="",$Q52=0),0,IF(AC$2&lt;10,VLOOKUP(TEXT($C52,"МММ"),'Расчет нагрузки'!$AA$2:$AE$13,AC$2,0),$D52*AC$2))</f>
        <v>0</v>
      </c>
      <c r="AD52" s="8"/>
      <c r="AE52" s="69">
        <v>1</v>
      </c>
      <c r="AF52" s="69">
        <v>1</v>
      </c>
      <c r="AG52" s="8"/>
      <c r="AH52" s="13">
        <f t="shared" ref="AH52:AH54" si="91">E52</f>
        <v>0</v>
      </c>
      <c r="AI52" s="13">
        <f t="shared" ref="AI52:AI54" si="92">F52</f>
        <v>0</v>
      </c>
      <c r="AJ52" s="13">
        <f t="shared" ref="AJ52:AJ54" si="93">G52</f>
        <v>0</v>
      </c>
      <c r="AK52" s="13">
        <f t="shared" ref="AK52:AK54" si="94">H52</f>
        <v>0</v>
      </c>
      <c r="AL52" s="13">
        <f t="shared" ref="AL52:AL54" si="95">I52</f>
        <v>0</v>
      </c>
      <c r="AM52" s="13">
        <f t="shared" ref="AM52:AM54" si="96">J52</f>
        <v>0</v>
      </c>
      <c r="AN52" s="13">
        <f t="shared" ref="AN52:AN54" si="97">K52</f>
        <v>0</v>
      </c>
      <c r="AO52" s="13">
        <f t="shared" ref="AO52:AO54" si="98">L52</f>
        <v>0</v>
      </c>
      <c r="AP52" s="13">
        <f t="shared" ref="AP52:AP54" si="99">E52</f>
        <v>0</v>
      </c>
      <c r="AQ52" s="13">
        <f t="shared" ref="AQ52:AQ54" si="100">F52</f>
        <v>0</v>
      </c>
      <c r="AR52" s="13">
        <f t="shared" ref="AR52:AR54" si="101">G52</f>
        <v>0</v>
      </c>
      <c r="AS52" s="13">
        <f t="shared" ref="AS52:AS54" si="102">H52</f>
        <v>0</v>
      </c>
      <c r="AT52" s="13">
        <f t="shared" ref="AT52:AT54" si="103">I52</f>
        <v>0</v>
      </c>
      <c r="AU52" s="13">
        <f t="shared" ref="AU52:AU54" si="104">J52</f>
        <v>0</v>
      </c>
      <c r="AV52" s="13">
        <f t="shared" ref="AV52:AV54" si="105">K52</f>
        <v>0</v>
      </c>
      <c r="AW52" s="13">
        <f t="shared" ref="AW52:AW54" si="106">L52</f>
        <v>0</v>
      </c>
      <c r="AX52" s="4"/>
    </row>
    <row r="53" spans="1:50">
      <c r="A53" s="8" t="str">
        <f>IF(C53=Форма!$B$7*1,"1 месяц",IF(C53&gt;Форма!$B$7,(LEFT(A52,SEARCH(" ",A52,1)-1)+1)&amp;" месяц",""))</f>
        <v/>
      </c>
      <c r="B53" s="32" t="str">
        <f>IF(SUM($E$6:$L53)=0,"-",IF(SUM($E53:$L53)&gt;0,IF(AND($C53&gt;=$B$1,$C53&lt;=$B$2)*1=1,$A$1,"факт"),"прогноз"))</f>
        <v>-</v>
      </c>
      <c r="C53" s="33">
        <v>42705</v>
      </c>
      <c r="D53" s="34">
        <f>VLOOKUP($C53,'F1'!$A:$B,2,0)</f>
        <v>22</v>
      </c>
      <c r="E53" s="14"/>
      <c r="F53" s="14"/>
      <c r="G53" s="14"/>
      <c r="H53" s="14"/>
      <c r="I53" s="14"/>
      <c r="J53" s="14"/>
      <c r="K53" s="14"/>
      <c r="L53" s="14"/>
      <c r="M53" s="187">
        <f t="shared" si="83"/>
        <v>0</v>
      </c>
      <c r="N53" s="15">
        <f t="shared" si="84"/>
        <v>0</v>
      </c>
      <c r="O53" s="15">
        <f t="shared" si="85"/>
        <v>0</v>
      </c>
      <c r="P53" s="15">
        <f t="shared" si="86"/>
        <v>0</v>
      </c>
      <c r="Q53" s="187">
        <f t="shared" si="87"/>
        <v>0</v>
      </c>
      <c r="R53" s="15">
        <f t="shared" si="88"/>
        <v>0</v>
      </c>
      <c r="S53" s="15">
        <f t="shared" si="89"/>
        <v>0</v>
      </c>
      <c r="T53" s="15">
        <f t="shared" si="90"/>
        <v>0</v>
      </c>
      <c r="U53" s="9">
        <f t="shared" si="19"/>
        <v>0</v>
      </c>
      <c r="V53" s="9">
        <f t="shared" si="20"/>
        <v>0</v>
      </c>
      <c r="W53" s="28">
        <f t="shared" si="21"/>
        <v>0</v>
      </c>
      <c r="X53" s="9">
        <f t="shared" si="22"/>
        <v>0</v>
      </c>
      <c r="Y53" s="9">
        <f t="shared" si="23"/>
        <v>0</v>
      </c>
      <c r="Z53" s="28">
        <f t="shared" si="24"/>
        <v>0</v>
      </c>
      <c r="AA53" s="8"/>
      <c r="AB53" s="154">
        <f>IF(OR($M53="",$M53=0),0,IF(AB$2&lt;10,VLOOKUP(TEXT($C53,"МММ"),'Расчет нагрузки'!$AA$2:$AE$13,AB$2,0),$D53*AB$2))</f>
        <v>0</v>
      </c>
      <c r="AC53" s="154">
        <f>IF(OR($Q53="",$Q53=0),0,IF(AC$2&lt;10,VLOOKUP(TEXT($C53,"МММ"),'Расчет нагрузки'!$AA$2:$AE$13,AC$2,0),$D53*AC$2))</f>
        <v>0</v>
      </c>
      <c r="AD53" s="8"/>
      <c r="AE53" s="69">
        <v>1</v>
      </c>
      <c r="AF53" s="69">
        <v>1</v>
      </c>
      <c r="AG53" s="8"/>
      <c r="AH53" s="13">
        <f t="shared" si="91"/>
        <v>0</v>
      </c>
      <c r="AI53" s="13">
        <f t="shared" si="92"/>
        <v>0</v>
      </c>
      <c r="AJ53" s="13">
        <f t="shared" si="93"/>
        <v>0</v>
      </c>
      <c r="AK53" s="13">
        <f t="shared" si="94"/>
        <v>0</v>
      </c>
      <c r="AL53" s="13">
        <f t="shared" si="95"/>
        <v>0</v>
      </c>
      <c r="AM53" s="13">
        <f t="shared" si="96"/>
        <v>0</v>
      </c>
      <c r="AN53" s="13">
        <f t="shared" si="97"/>
        <v>0</v>
      </c>
      <c r="AO53" s="13">
        <f t="shared" si="98"/>
        <v>0</v>
      </c>
      <c r="AP53" s="13">
        <f t="shared" si="99"/>
        <v>0</v>
      </c>
      <c r="AQ53" s="13">
        <f t="shared" si="100"/>
        <v>0</v>
      </c>
      <c r="AR53" s="13">
        <f t="shared" si="101"/>
        <v>0</v>
      </c>
      <c r="AS53" s="13">
        <f t="shared" si="102"/>
        <v>0</v>
      </c>
      <c r="AT53" s="13">
        <f t="shared" si="103"/>
        <v>0</v>
      </c>
      <c r="AU53" s="13">
        <f t="shared" si="104"/>
        <v>0</v>
      </c>
      <c r="AV53" s="13">
        <f t="shared" si="105"/>
        <v>0</v>
      </c>
      <c r="AW53" s="13">
        <f t="shared" si="106"/>
        <v>0</v>
      </c>
      <c r="AX53" s="4"/>
    </row>
    <row r="54" spans="1:50">
      <c r="A54" s="8" t="str">
        <f>IF(C54=Форма!$B$7*1,"1 месяц",IF(C54&gt;Форма!$B$7,(LEFT(A53,SEARCH(" ",A53,1)-1)+1)&amp;" месяц",""))</f>
        <v/>
      </c>
      <c r="B54" s="32" t="str">
        <f>IF(SUM($E$6:$L54)=0,"-",IF(SUM($E54:$L54)&gt;0,IF(AND($C54&gt;=$B$1,$C54&lt;=$B$2)*1=1,$A$1,"факт"),"прогноз"))</f>
        <v>-</v>
      </c>
      <c r="C54" s="33">
        <v>42736</v>
      </c>
      <c r="D54" s="34">
        <f>VLOOKUP($C54,'F1'!$A:$B,2,0)</f>
        <v>17</v>
      </c>
      <c r="E54" s="14"/>
      <c r="F54" s="14"/>
      <c r="G54" s="14"/>
      <c r="H54" s="14"/>
      <c r="I54" s="14"/>
      <c r="J54" s="14"/>
      <c r="K54" s="14"/>
      <c r="L54" s="14"/>
      <c r="M54" s="187">
        <f t="shared" ref="M54:T54" si="107">E54/$D54</f>
        <v>0</v>
      </c>
      <c r="N54" s="15">
        <f t="shared" si="107"/>
        <v>0</v>
      </c>
      <c r="O54" s="15">
        <f t="shared" si="107"/>
        <v>0</v>
      </c>
      <c r="P54" s="15">
        <f t="shared" si="107"/>
        <v>0</v>
      </c>
      <c r="Q54" s="187">
        <f t="shared" si="107"/>
        <v>0</v>
      </c>
      <c r="R54" s="15">
        <f t="shared" si="107"/>
        <v>0</v>
      </c>
      <c r="S54" s="15">
        <f t="shared" si="107"/>
        <v>0</v>
      </c>
      <c r="T54" s="15">
        <f t="shared" si="107"/>
        <v>0</v>
      </c>
      <c r="U54" s="9">
        <f>IFERROR(N54/M54,)</f>
        <v>0</v>
      </c>
      <c r="V54" s="9">
        <f>IFERROR(O54/M54,)</f>
        <v>0</v>
      </c>
      <c r="W54" s="28">
        <f>IFERROR(P54/M54,)</f>
        <v>0</v>
      </c>
      <c r="X54" s="9">
        <f>IFERROR(R54/Q54,)</f>
        <v>0</v>
      </c>
      <c r="Y54" s="9">
        <f>IFERROR(S54/Q54,)</f>
        <v>0</v>
      </c>
      <c r="Z54" s="28">
        <f>IFERROR(T54/Q54,)</f>
        <v>0</v>
      </c>
      <c r="AA54" s="8"/>
      <c r="AB54" s="154">
        <f>IF(OR($M54="",$M54=0),0,IF(AB$2&lt;10,VLOOKUP(TEXT($C54,"МММ"),'Расчет нагрузки'!$AA$2:$AE$13,AB$2,0),$D54*AB$2))</f>
        <v>0</v>
      </c>
      <c r="AC54" s="154">
        <f>IF(OR($Q54="",$Q54=0),0,IF(AC$2&lt;10,VLOOKUP(TEXT($C54,"МММ"),'Расчет нагрузки'!$AA$2:$AE$13,AC$2,0),$D54*AC$2))</f>
        <v>0</v>
      </c>
      <c r="AD54" s="8"/>
      <c r="AE54" s="69">
        <v>1</v>
      </c>
      <c r="AF54" s="69">
        <v>1</v>
      </c>
      <c r="AG54" s="8"/>
      <c r="AH54" s="13">
        <f t="shared" si="91"/>
        <v>0</v>
      </c>
      <c r="AI54" s="13">
        <f t="shared" si="92"/>
        <v>0</v>
      </c>
      <c r="AJ54" s="13">
        <f t="shared" si="93"/>
        <v>0</v>
      </c>
      <c r="AK54" s="13">
        <f t="shared" si="94"/>
        <v>0</v>
      </c>
      <c r="AL54" s="13">
        <f t="shared" si="95"/>
        <v>0</v>
      </c>
      <c r="AM54" s="13">
        <f t="shared" si="96"/>
        <v>0</v>
      </c>
      <c r="AN54" s="13">
        <f t="shared" si="97"/>
        <v>0</v>
      </c>
      <c r="AO54" s="13">
        <f t="shared" si="98"/>
        <v>0</v>
      </c>
      <c r="AP54" s="13">
        <f t="shared" si="99"/>
        <v>0</v>
      </c>
      <c r="AQ54" s="13">
        <f t="shared" si="100"/>
        <v>0</v>
      </c>
      <c r="AR54" s="13">
        <f t="shared" si="101"/>
        <v>0</v>
      </c>
      <c r="AS54" s="13">
        <f t="shared" si="102"/>
        <v>0</v>
      </c>
      <c r="AT54" s="13">
        <f t="shared" si="103"/>
        <v>0</v>
      </c>
      <c r="AU54" s="13">
        <f t="shared" si="104"/>
        <v>0</v>
      </c>
      <c r="AV54" s="13">
        <f t="shared" si="105"/>
        <v>0</v>
      </c>
      <c r="AW54" s="13">
        <f t="shared" si="106"/>
        <v>0</v>
      </c>
      <c r="AX54" s="4"/>
    </row>
    <row r="55" spans="1:50">
      <c r="A55" s="8" t="str">
        <f>IF(C55=Форма!$B$7*1,"1 месяц",IF(C55&gt;Форма!$B$7,(LEFT(A54,SEARCH(" ",A54,1)-1)+1)&amp;" месяц",""))</f>
        <v/>
      </c>
      <c r="B55" s="32" t="str">
        <f>IF(SUM($E$6:$L55)=0,"-",IF(SUM($E55:$L55)&gt;0,IF(AND($C55&gt;=$B$1,$C55&lt;=$B$2)*1=1,$A$1,"факт"),"прогноз"))</f>
        <v>-</v>
      </c>
      <c r="C55" s="33">
        <v>42767</v>
      </c>
      <c r="D55" s="34">
        <f>VLOOKUP($C55,'F1'!$A:$B,2,0)</f>
        <v>18</v>
      </c>
      <c r="E55" s="14"/>
      <c r="F55" s="14"/>
      <c r="G55" s="14"/>
      <c r="H55" s="14"/>
      <c r="I55" s="14"/>
      <c r="J55" s="14"/>
      <c r="K55" s="14"/>
      <c r="L55" s="14"/>
      <c r="M55" s="187">
        <f t="shared" ref="M55:M72" si="108">E55/$D55</f>
        <v>0</v>
      </c>
      <c r="N55" s="15">
        <f t="shared" ref="N55:N72" si="109">F55/$D55</f>
        <v>0</v>
      </c>
      <c r="O55" s="15">
        <f t="shared" ref="O55:O72" si="110">G55/$D55</f>
        <v>0</v>
      </c>
      <c r="P55" s="15">
        <f t="shared" ref="P55:P72" si="111">H55/$D55</f>
        <v>0</v>
      </c>
      <c r="Q55" s="187">
        <f t="shared" ref="Q55:Q72" si="112">I55/$D55</f>
        <v>0</v>
      </c>
      <c r="R55" s="15">
        <f t="shared" ref="R55:R72" si="113">J55/$D55</f>
        <v>0</v>
      </c>
      <c r="S55" s="15">
        <f t="shared" ref="S55:S72" si="114">K55/$D55</f>
        <v>0</v>
      </c>
      <c r="T55" s="15">
        <f t="shared" ref="T55:T72" si="115">L55/$D55</f>
        <v>0</v>
      </c>
      <c r="U55" s="9">
        <f t="shared" ref="U55:U72" si="116">IFERROR(N55/M55,)</f>
        <v>0</v>
      </c>
      <c r="V55" s="9">
        <f t="shared" ref="V55:V72" si="117">IFERROR(O55/M55,)</f>
        <v>0</v>
      </c>
      <c r="W55" s="28">
        <f t="shared" ref="W55:W72" si="118">IFERROR(P55/M55,)</f>
        <v>0</v>
      </c>
      <c r="X55" s="9">
        <f t="shared" ref="X55:X72" si="119">IFERROR(R55/Q55,)</f>
        <v>0</v>
      </c>
      <c r="Y55" s="9">
        <f t="shared" ref="Y55:Y72" si="120">IFERROR(S55/Q55,)</f>
        <v>0</v>
      </c>
      <c r="Z55" s="28">
        <f t="shared" ref="Z55:Z72" si="121">IFERROR(T55/Q55,)</f>
        <v>0</v>
      </c>
      <c r="AA55" s="8"/>
      <c r="AB55" s="154">
        <f>IF(OR($M55="",$M55=0),0,IF(AB$2&lt;10,VLOOKUP(TEXT($C55,"МММ"),'Расчет нагрузки'!$AA$2:$AE$13,AB$2,0),$D55*AB$2))</f>
        <v>0</v>
      </c>
      <c r="AC55" s="154">
        <f>IF(OR($Q55="",$Q55=0),0,IF(AC$2&lt;10,VLOOKUP(TEXT($C55,"МММ"),'Расчет нагрузки'!$AA$2:$AE$13,AC$2,0),$D55*AC$2))</f>
        <v>0</v>
      </c>
      <c r="AD55" s="8"/>
      <c r="AE55" s="69">
        <v>1</v>
      </c>
      <c r="AF55" s="69">
        <v>1</v>
      </c>
      <c r="AG55" s="8"/>
      <c r="AH55" s="13">
        <f t="shared" ref="AH55" si="122">E55</f>
        <v>0</v>
      </c>
      <c r="AI55" s="13">
        <f t="shared" ref="AI55" si="123">F55</f>
        <v>0</v>
      </c>
      <c r="AJ55" s="13">
        <f t="shared" ref="AJ55" si="124">G55</f>
        <v>0</v>
      </c>
      <c r="AK55" s="13">
        <f t="shared" ref="AK55" si="125">H55</f>
        <v>0</v>
      </c>
      <c r="AL55" s="13">
        <f t="shared" ref="AL55" si="126">I55</f>
        <v>0</v>
      </c>
      <c r="AM55" s="13">
        <f t="shared" ref="AM55" si="127">J55</f>
        <v>0</v>
      </c>
      <c r="AN55" s="13">
        <f t="shared" ref="AN55" si="128">K55</f>
        <v>0</v>
      </c>
      <c r="AO55" s="13">
        <f t="shared" ref="AO55" si="129">L55</f>
        <v>0</v>
      </c>
      <c r="AP55" s="13">
        <f t="shared" ref="AP55" si="130">E55</f>
        <v>0</v>
      </c>
      <c r="AQ55" s="13">
        <f t="shared" ref="AQ55" si="131">F55</f>
        <v>0</v>
      </c>
      <c r="AR55" s="13">
        <f t="shared" ref="AR55" si="132">G55</f>
        <v>0</v>
      </c>
      <c r="AS55" s="13">
        <f t="shared" ref="AS55" si="133">H55</f>
        <v>0</v>
      </c>
      <c r="AT55" s="13">
        <f t="shared" ref="AT55" si="134">I55</f>
        <v>0</v>
      </c>
      <c r="AU55" s="13">
        <f t="shared" ref="AU55" si="135">J55</f>
        <v>0</v>
      </c>
      <c r="AV55" s="13">
        <f t="shared" ref="AV55" si="136">K55</f>
        <v>0</v>
      </c>
      <c r="AW55" s="13">
        <f t="shared" ref="AW55" si="137">L55</f>
        <v>0</v>
      </c>
      <c r="AX55" s="4"/>
    </row>
    <row r="56" spans="1:50">
      <c r="A56" s="8" t="str">
        <f>IF(C56=Форма!$B$7*1,"1 месяц",IF(C56&gt;Форма!$B$7,(LEFT(A55,SEARCH(" ",A55,1)-1)+1)&amp;" месяц",""))</f>
        <v/>
      </c>
      <c r="B56" s="32" t="str">
        <f>IF(SUM($E$6:$L56)=0,"-",IF(SUM($E56:$L56)&gt;0,IF(AND($C56&gt;=$B$1,$C56&lt;=$B$2)*1=1,$A$1,"факт"),"прогноз"))</f>
        <v>-</v>
      </c>
      <c r="C56" s="33">
        <v>42795</v>
      </c>
      <c r="D56" s="34">
        <f>VLOOKUP($C56,'F1'!$A:$B,2,0)</f>
        <v>22</v>
      </c>
      <c r="E56" s="14"/>
      <c r="F56" s="14"/>
      <c r="G56" s="14"/>
      <c r="H56" s="14"/>
      <c r="I56" s="14"/>
      <c r="J56" s="14"/>
      <c r="K56" s="14"/>
      <c r="L56" s="14"/>
      <c r="M56" s="187">
        <f t="shared" si="108"/>
        <v>0</v>
      </c>
      <c r="N56" s="15">
        <f t="shared" si="109"/>
        <v>0</v>
      </c>
      <c r="O56" s="15">
        <f t="shared" si="110"/>
        <v>0</v>
      </c>
      <c r="P56" s="15">
        <f t="shared" si="111"/>
        <v>0</v>
      </c>
      <c r="Q56" s="187">
        <f t="shared" si="112"/>
        <v>0</v>
      </c>
      <c r="R56" s="15">
        <f t="shared" si="113"/>
        <v>0</v>
      </c>
      <c r="S56" s="15">
        <f t="shared" si="114"/>
        <v>0</v>
      </c>
      <c r="T56" s="15">
        <f t="shared" si="115"/>
        <v>0</v>
      </c>
      <c r="U56" s="9">
        <f t="shared" si="116"/>
        <v>0</v>
      </c>
      <c r="V56" s="9">
        <f t="shared" si="117"/>
        <v>0</v>
      </c>
      <c r="W56" s="28">
        <f t="shared" si="118"/>
        <v>0</v>
      </c>
      <c r="X56" s="9">
        <f t="shared" si="119"/>
        <v>0</v>
      </c>
      <c r="Y56" s="9">
        <f t="shared" si="120"/>
        <v>0</v>
      </c>
      <c r="Z56" s="28">
        <f t="shared" si="121"/>
        <v>0</v>
      </c>
      <c r="AA56" s="8"/>
      <c r="AB56" s="154">
        <f>IF(OR($M56="",$M56=0),0,IF(AB$2&lt;10,VLOOKUP(TEXT($C56,"МММ"),'Расчет нагрузки'!$AA$2:$AE$13,AB$2,0),$D56*AB$2))</f>
        <v>0</v>
      </c>
      <c r="AC56" s="154">
        <f>IF(OR($Q56="",$Q56=0),0,IF(AC$2&lt;10,VLOOKUP(TEXT($C56,"МММ"),'Расчет нагрузки'!$AA$2:$AE$13,AC$2,0),$D56*AC$2))</f>
        <v>0</v>
      </c>
      <c r="AD56" s="8"/>
      <c r="AE56" s="69">
        <v>1</v>
      </c>
      <c r="AF56" s="69">
        <v>1</v>
      </c>
      <c r="AG56" s="8"/>
      <c r="AH56" s="13">
        <f t="shared" ref="AH56" si="138">E56</f>
        <v>0</v>
      </c>
      <c r="AI56" s="13">
        <f t="shared" ref="AI56" si="139">F56</f>
        <v>0</v>
      </c>
      <c r="AJ56" s="13">
        <f t="shared" ref="AJ56" si="140">G56</f>
        <v>0</v>
      </c>
      <c r="AK56" s="13">
        <f t="shared" ref="AK56" si="141">H56</f>
        <v>0</v>
      </c>
      <c r="AL56" s="13">
        <f t="shared" ref="AL56" si="142">I56</f>
        <v>0</v>
      </c>
      <c r="AM56" s="13">
        <f t="shared" ref="AM56" si="143">J56</f>
        <v>0</v>
      </c>
      <c r="AN56" s="13">
        <f t="shared" ref="AN56" si="144">K56</f>
        <v>0</v>
      </c>
      <c r="AO56" s="13">
        <f t="shared" ref="AO56" si="145">L56</f>
        <v>0</v>
      </c>
      <c r="AP56" s="13">
        <f t="shared" ref="AP56" si="146">E56</f>
        <v>0</v>
      </c>
      <c r="AQ56" s="13">
        <f t="shared" ref="AQ56" si="147">F56</f>
        <v>0</v>
      </c>
      <c r="AR56" s="13">
        <f t="shared" ref="AR56" si="148">G56</f>
        <v>0</v>
      </c>
      <c r="AS56" s="13">
        <f t="shared" ref="AS56" si="149">H56</f>
        <v>0</v>
      </c>
      <c r="AT56" s="13">
        <f t="shared" ref="AT56" si="150">I56</f>
        <v>0</v>
      </c>
      <c r="AU56" s="13">
        <f t="shared" ref="AU56" si="151">J56</f>
        <v>0</v>
      </c>
      <c r="AV56" s="13">
        <f t="shared" ref="AV56" si="152">K56</f>
        <v>0</v>
      </c>
      <c r="AW56" s="13">
        <f t="shared" ref="AW56" si="153">L56</f>
        <v>0</v>
      </c>
      <c r="AX56" s="4"/>
    </row>
    <row r="57" spans="1:50" ht="12.75" customHeight="1" outlineLevel="1">
      <c r="A57" s="8" t="str">
        <f>IF(C57=Форма!$B$7*1,"1 месяц",IF(C57&gt;Форма!$B$7,(LEFT(A56,SEARCH(" ",A56,1)-1)+1)&amp;" месяц",""))</f>
        <v/>
      </c>
      <c r="B57" s="32" t="str">
        <f>IF(SUM($E$6:$L57)=0,"-",IF(SUM($E57:$L57)&gt;0,IF(AND($C57&gt;=$B$1,$C57&lt;=$B$2)*1=1,$A$1,"факт"),"прогноз"))</f>
        <v>-</v>
      </c>
      <c r="C57" s="33">
        <v>42826</v>
      </c>
      <c r="D57" s="34">
        <f>VLOOKUP($C57,'F1'!$A:$B,2,0)</f>
        <v>20</v>
      </c>
      <c r="E57" s="14"/>
      <c r="F57" s="14"/>
      <c r="G57" s="14"/>
      <c r="H57" s="14"/>
      <c r="I57" s="14"/>
      <c r="J57" s="14"/>
      <c r="K57" s="14"/>
      <c r="L57" s="14"/>
      <c r="M57" s="187">
        <f t="shared" si="108"/>
        <v>0</v>
      </c>
      <c r="N57" s="15">
        <f t="shared" si="109"/>
        <v>0</v>
      </c>
      <c r="O57" s="15">
        <f t="shared" si="110"/>
        <v>0</v>
      </c>
      <c r="P57" s="15">
        <f t="shared" si="111"/>
        <v>0</v>
      </c>
      <c r="Q57" s="187">
        <f t="shared" si="112"/>
        <v>0</v>
      </c>
      <c r="R57" s="15">
        <f t="shared" si="113"/>
        <v>0</v>
      </c>
      <c r="S57" s="15">
        <f t="shared" si="114"/>
        <v>0</v>
      </c>
      <c r="T57" s="15">
        <f t="shared" si="115"/>
        <v>0</v>
      </c>
      <c r="U57" s="9">
        <f t="shared" si="116"/>
        <v>0</v>
      </c>
      <c r="V57" s="9">
        <f t="shared" si="117"/>
        <v>0</v>
      </c>
      <c r="W57" s="28">
        <f t="shared" si="118"/>
        <v>0</v>
      </c>
      <c r="X57" s="9">
        <f t="shared" si="119"/>
        <v>0</v>
      </c>
      <c r="Y57" s="9">
        <f t="shared" si="120"/>
        <v>0</v>
      </c>
      <c r="Z57" s="28">
        <f t="shared" si="121"/>
        <v>0</v>
      </c>
      <c r="AA57" s="8"/>
      <c r="AB57" s="154">
        <f>IF(OR($M57="",$M57=0),0,IF(AB$2&lt;10,VLOOKUP(TEXT($C57,"МММ"),'Расчет нагрузки'!$AA$2:$AE$13,AB$2,0),$D57*AB$2))</f>
        <v>0</v>
      </c>
      <c r="AC57" s="154">
        <f>IF(OR($Q57="",$Q57=0),0,IF(AC$2&lt;10,VLOOKUP(TEXT($C57,"МММ"),'Расчет нагрузки'!$AA$2:$AE$13,AC$2,0),$D57*AC$2))</f>
        <v>0</v>
      </c>
      <c r="AD57" s="8"/>
      <c r="AE57" s="69">
        <v>1</v>
      </c>
      <c r="AF57" s="69">
        <v>1</v>
      </c>
      <c r="AG57" s="8"/>
      <c r="AH57" s="13">
        <f t="shared" ref="AH57" si="154">E57</f>
        <v>0</v>
      </c>
      <c r="AI57" s="13">
        <f t="shared" ref="AI57" si="155">F57</f>
        <v>0</v>
      </c>
      <c r="AJ57" s="13">
        <f t="shared" ref="AJ57" si="156">G57</f>
        <v>0</v>
      </c>
      <c r="AK57" s="13">
        <f t="shared" ref="AK57" si="157">H57</f>
        <v>0</v>
      </c>
      <c r="AL57" s="13">
        <f t="shared" ref="AL57" si="158">I57</f>
        <v>0</v>
      </c>
      <c r="AM57" s="13">
        <f t="shared" ref="AM57" si="159">J57</f>
        <v>0</v>
      </c>
      <c r="AN57" s="13">
        <f t="shared" ref="AN57" si="160">K57</f>
        <v>0</v>
      </c>
      <c r="AO57" s="13">
        <f t="shared" ref="AO57" si="161">L57</f>
        <v>0</v>
      </c>
      <c r="AP57" s="13">
        <f t="shared" ref="AP57" si="162">E57</f>
        <v>0</v>
      </c>
      <c r="AQ57" s="13">
        <f t="shared" ref="AQ57" si="163">F57</f>
        <v>0</v>
      </c>
      <c r="AR57" s="13">
        <f t="shared" ref="AR57" si="164">G57</f>
        <v>0</v>
      </c>
      <c r="AS57" s="13">
        <f t="shared" ref="AS57" si="165">H57</f>
        <v>0</v>
      </c>
      <c r="AT57" s="13">
        <f t="shared" ref="AT57" si="166">I57</f>
        <v>0</v>
      </c>
      <c r="AU57" s="13">
        <f t="shared" ref="AU57" si="167">J57</f>
        <v>0</v>
      </c>
      <c r="AV57" s="13">
        <f t="shared" ref="AV57" si="168">K57</f>
        <v>0</v>
      </c>
      <c r="AW57" s="13">
        <f t="shared" ref="AW57" si="169">L57</f>
        <v>0</v>
      </c>
      <c r="AX57" s="4"/>
    </row>
    <row r="58" spans="1:50" ht="12.75" customHeight="1" outlineLevel="1">
      <c r="A58" s="8" t="str">
        <f>IF(C58=Форма!$B$7*1,"1 месяц",IF(C58&gt;Форма!$B$7,(LEFT(A57,SEARCH(" ",A57,1)-1)+1)&amp;" месяц",""))</f>
        <v/>
      </c>
      <c r="B58" s="32" t="str">
        <f>IF(SUM($E$6:$L58)=0,"-",IF(SUM($E58:$L58)&gt;0,IF(AND($C58&gt;=$B$1,$C58&lt;=$B$2)*1=1,$A$1,"факт"),"прогноз"))</f>
        <v>-</v>
      </c>
      <c r="C58" s="33">
        <v>42856</v>
      </c>
      <c r="D58" s="34">
        <f>VLOOKUP($C58,'F1'!$A:$B,2,0)</f>
        <v>20</v>
      </c>
      <c r="E58" s="14"/>
      <c r="F58" s="14"/>
      <c r="G58" s="14"/>
      <c r="H58" s="14"/>
      <c r="I58" s="14"/>
      <c r="J58" s="14"/>
      <c r="K58" s="14"/>
      <c r="L58" s="14"/>
      <c r="M58" s="187">
        <f t="shared" si="108"/>
        <v>0</v>
      </c>
      <c r="N58" s="15">
        <f t="shared" si="109"/>
        <v>0</v>
      </c>
      <c r="O58" s="15">
        <f t="shared" si="110"/>
        <v>0</v>
      </c>
      <c r="P58" s="15">
        <f t="shared" si="111"/>
        <v>0</v>
      </c>
      <c r="Q58" s="187">
        <f t="shared" si="112"/>
        <v>0</v>
      </c>
      <c r="R58" s="15">
        <f t="shared" si="113"/>
        <v>0</v>
      </c>
      <c r="S58" s="15">
        <f t="shared" si="114"/>
        <v>0</v>
      </c>
      <c r="T58" s="15">
        <f t="shared" si="115"/>
        <v>0</v>
      </c>
      <c r="U58" s="9">
        <f t="shared" si="116"/>
        <v>0</v>
      </c>
      <c r="V58" s="9">
        <f t="shared" si="117"/>
        <v>0</v>
      </c>
      <c r="W58" s="28">
        <f t="shared" si="118"/>
        <v>0</v>
      </c>
      <c r="X58" s="9">
        <f t="shared" si="119"/>
        <v>0</v>
      </c>
      <c r="Y58" s="9">
        <f t="shared" si="120"/>
        <v>0</v>
      </c>
      <c r="Z58" s="28">
        <f t="shared" si="121"/>
        <v>0</v>
      </c>
      <c r="AA58" s="8"/>
      <c r="AB58" s="154">
        <f>IF(OR($M58="",$M58=0),0,IF(AB$2&lt;10,VLOOKUP(TEXT($C58,"МММ"),'Расчет нагрузки'!$AA$2:$AE$13,AB$2,0),$D58*AB$2))</f>
        <v>0</v>
      </c>
      <c r="AC58" s="154">
        <f>IF(OR($Q58="",$Q58=0),0,IF(AC$2&lt;10,VLOOKUP(TEXT($C58,"МММ"),'Расчет нагрузки'!$AA$2:$AE$13,AC$2,0),$D58*AC$2))</f>
        <v>0</v>
      </c>
      <c r="AD58" s="8"/>
      <c r="AE58" s="69">
        <v>1</v>
      </c>
      <c r="AF58" s="69">
        <v>1</v>
      </c>
      <c r="AG58" s="8"/>
      <c r="AH58" s="13">
        <f t="shared" ref="AH58" si="170">E58</f>
        <v>0</v>
      </c>
      <c r="AI58" s="13">
        <f t="shared" ref="AI58" si="171">F58</f>
        <v>0</v>
      </c>
      <c r="AJ58" s="13">
        <f t="shared" ref="AJ58" si="172">G58</f>
        <v>0</v>
      </c>
      <c r="AK58" s="13">
        <f t="shared" ref="AK58" si="173">H58</f>
        <v>0</v>
      </c>
      <c r="AL58" s="13">
        <f t="shared" ref="AL58" si="174">I58</f>
        <v>0</v>
      </c>
      <c r="AM58" s="13">
        <f t="shared" ref="AM58" si="175">J58</f>
        <v>0</v>
      </c>
      <c r="AN58" s="13">
        <f t="shared" ref="AN58" si="176">K58</f>
        <v>0</v>
      </c>
      <c r="AO58" s="13">
        <f t="shared" ref="AO58" si="177">L58</f>
        <v>0</v>
      </c>
      <c r="AP58" s="13">
        <f t="shared" ref="AP58" si="178">E58</f>
        <v>0</v>
      </c>
      <c r="AQ58" s="13">
        <f t="shared" ref="AQ58" si="179">F58</f>
        <v>0</v>
      </c>
      <c r="AR58" s="13">
        <f t="shared" ref="AR58" si="180">G58</f>
        <v>0</v>
      </c>
      <c r="AS58" s="13">
        <f t="shared" ref="AS58" si="181">H58</f>
        <v>0</v>
      </c>
      <c r="AT58" s="13">
        <f t="shared" ref="AT58" si="182">I58</f>
        <v>0</v>
      </c>
      <c r="AU58" s="13">
        <f t="shared" ref="AU58" si="183">J58</f>
        <v>0</v>
      </c>
      <c r="AV58" s="13">
        <f t="shared" ref="AV58" si="184">K58</f>
        <v>0</v>
      </c>
      <c r="AW58" s="13">
        <f t="shared" ref="AW58" si="185">L58</f>
        <v>0</v>
      </c>
      <c r="AX58" s="4"/>
    </row>
    <row r="59" spans="1:50" ht="12.75" customHeight="1" outlineLevel="1">
      <c r="A59" s="8" t="str">
        <f>IF(C59=Форма!$B$7*1,"1 месяц",IF(C59&gt;Форма!$B$7,(LEFT(A58,SEARCH(" ",A58,1)-1)+1)&amp;" месяц",""))</f>
        <v/>
      </c>
      <c r="B59" s="32" t="str">
        <f>IF(SUM($E$6:$L59)=0,"-",IF(SUM($E59:$L59)&gt;0,IF(AND($C59&gt;=$B$1,$C59&lt;=$B$2)*1=1,$A$1,"факт"),"прогноз"))</f>
        <v>-</v>
      </c>
      <c r="C59" s="33">
        <v>42887</v>
      </c>
      <c r="D59" s="34">
        <f>VLOOKUP($C59,'F1'!$A:$B,2,0)</f>
        <v>21</v>
      </c>
      <c r="E59" s="14"/>
      <c r="F59" s="14"/>
      <c r="G59" s="14"/>
      <c r="H59" s="14"/>
      <c r="I59" s="14"/>
      <c r="J59" s="14"/>
      <c r="K59" s="14"/>
      <c r="L59" s="14"/>
      <c r="M59" s="187">
        <f t="shared" si="108"/>
        <v>0</v>
      </c>
      <c r="N59" s="15">
        <f t="shared" si="109"/>
        <v>0</v>
      </c>
      <c r="O59" s="15">
        <f t="shared" si="110"/>
        <v>0</v>
      </c>
      <c r="P59" s="15">
        <f t="shared" si="111"/>
        <v>0</v>
      </c>
      <c r="Q59" s="187">
        <f t="shared" si="112"/>
        <v>0</v>
      </c>
      <c r="R59" s="15">
        <f t="shared" si="113"/>
        <v>0</v>
      </c>
      <c r="S59" s="15">
        <f t="shared" si="114"/>
        <v>0</v>
      </c>
      <c r="T59" s="15">
        <f t="shared" si="115"/>
        <v>0</v>
      </c>
      <c r="U59" s="9">
        <f t="shared" si="116"/>
        <v>0</v>
      </c>
      <c r="V59" s="9">
        <f t="shared" si="117"/>
        <v>0</v>
      </c>
      <c r="W59" s="28">
        <f t="shared" si="118"/>
        <v>0</v>
      </c>
      <c r="X59" s="9">
        <f t="shared" si="119"/>
        <v>0</v>
      </c>
      <c r="Y59" s="9">
        <f t="shared" si="120"/>
        <v>0</v>
      </c>
      <c r="Z59" s="28">
        <f t="shared" si="121"/>
        <v>0</v>
      </c>
      <c r="AA59" s="8"/>
      <c r="AB59" s="154">
        <f>IF(OR($M59="",$M59=0),0,IF(AB$2&lt;10,VLOOKUP(TEXT($C59,"МММ"),'Расчет нагрузки'!$AA$2:$AE$13,AB$2,0),$D59*AB$2))</f>
        <v>0</v>
      </c>
      <c r="AC59" s="154">
        <f>IF(OR($Q59="",$Q59=0),0,IF(AC$2&lt;10,VLOOKUP(TEXT($C59,"МММ"),'Расчет нагрузки'!$AA$2:$AE$13,AC$2,0),$D59*AC$2))</f>
        <v>0</v>
      </c>
      <c r="AD59" s="8"/>
      <c r="AE59" s="69">
        <v>1</v>
      </c>
      <c r="AF59" s="69">
        <v>1</v>
      </c>
      <c r="AG59" s="8"/>
      <c r="AH59" s="13">
        <f t="shared" ref="AH59" si="186">E59</f>
        <v>0</v>
      </c>
      <c r="AI59" s="13">
        <f t="shared" ref="AI59" si="187">F59</f>
        <v>0</v>
      </c>
      <c r="AJ59" s="13">
        <f t="shared" ref="AJ59" si="188">G59</f>
        <v>0</v>
      </c>
      <c r="AK59" s="13">
        <f t="shared" ref="AK59" si="189">H59</f>
        <v>0</v>
      </c>
      <c r="AL59" s="13">
        <f t="shared" ref="AL59" si="190">I59</f>
        <v>0</v>
      </c>
      <c r="AM59" s="13">
        <f t="shared" ref="AM59" si="191">J59</f>
        <v>0</v>
      </c>
      <c r="AN59" s="13">
        <f t="shared" ref="AN59" si="192">K59</f>
        <v>0</v>
      </c>
      <c r="AO59" s="13">
        <f t="shared" ref="AO59" si="193">L59</f>
        <v>0</v>
      </c>
      <c r="AP59" s="13">
        <f t="shared" ref="AP59" si="194">E59</f>
        <v>0</v>
      </c>
      <c r="AQ59" s="13">
        <f t="shared" ref="AQ59" si="195">F59</f>
        <v>0</v>
      </c>
      <c r="AR59" s="13">
        <f t="shared" ref="AR59" si="196">G59</f>
        <v>0</v>
      </c>
      <c r="AS59" s="13">
        <f t="shared" ref="AS59" si="197">H59</f>
        <v>0</v>
      </c>
      <c r="AT59" s="13">
        <f t="shared" ref="AT59" si="198">I59</f>
        <v>0</v>
      </c>
      <c r="AU59" s="13">
        <f t="shared" ref="AU59" si="199">J59</f>
        <v>0</v>
      </c>
      <c r="AV59" s="13">
        <f t="shared" ref="AV59" si="200">K59</f>
        <v>0</v>
      </c>
      <c r="AW59" s="13">
        <f t="shared" ref="AW59" si="201">L59</f>
        <v>0</v>
      </c>
      <c r="AX59" s="4"/>
    </row>
    <row r="60" spans="1:50" ht="12.75" customHeight="1" outlineLevel="1">
      <c r="A60" s="8" t="str">
        <f>IF(C60=Форма!$B$7*1,"1 месяц",IF(C60&gt;Форма!$B$7,(LEFT(A59,SEARCH(" ",A59,1)-1)+1)&amp;" месяц",""))</f>
        <v/>
      </c>
      <c r="B60" s="32" t="str">
        <f>IF(SUM($E$6:$L60)=0,"-",IF(SUM($E60:$L60)&gt;0,IF(AND($C60&gt;=$B$1,$C60&lt;=$B$2)*1=1,$A$1,"факт"),"прогноз"))</f>
        <v>-</v>
      </c>
      <c r="C60" s="33">
        <v>42917</v>
      </c>
      <c r="D60" s="34">
        <f>VLOOKUP($C60,'F1'!$A:$B,2,0)</f>
        <v>21</v>
      </c>
      <c r="E60" s="14"/>
      <c r="F60" s="14"/>
      <c r="G60" s="14"/>
      <c r="H60" s="14"/>
      <c r="I60" s="14"/>
      <c r="J60" s="14"/>
      <c r="K60" s="14"/>
      <c r="L60" s="14"/>
      <c r="M60" s="187">
        <f t="shared" si="108"/>
        <v>0</v>
      </c>
      <c r="N60" s="15">
        <f t="shared" si="109"/>
        <v>0</v>
      </c>
      <c r="O60" s="15">
        <f t="shared" si="110"/>
        <v>0</v>
      </c>
      <c r="P60" s="15">
        <f t="shared" si="111"/>
        <v>0</v>
      </c>
      <c r="Q60" s="187">
        <f t="shared" si="112"/>
        <v>0</v>
      </c>
      <c r="R60" s="15">
        <f t="shared" si="113"/>
        <v>0</v>
      </c>
      <c r="S60" s="15">
        <f t="shared" si="114"/>
        <v>0</v>
      </c>
      <c r="T60" s="15">
        <f t="shared" si="115"/>
        <v>0</v>
      </c>
      <c r="U60" s="9">
        <f t="shared" si="116"/>
        <v>0</v>
      </c>
      <c r="V60" s="9">
        <f t="shared" si="117"/>
        <v>0</v>
      </c>
      <c r="W60" s="28">
        <f t="shared" si="118"/>
        <v>0</v>
      </c>
      <c r="X60" s="9">
        <f t="shared" si="119"/>
        <v>0</v>
      </c>
      <c r="Y60" s="9">
        <f t="shared" si="120"/>
        <v>0</v>
      </c>
      <c r="Z60" s="28">
        <f t="shared" si="121"/>
        <v>0</v>
      </c>
      <c r="AA60" s="8"/>
      <c r="AB60" s="154">
        <f>IF(OR($M60="",$M60=0),0,IF(AB$2&lt;10,VLOOKUP(TEXT($C60,"МММ"),'Расчет нагрузки'!$AA$2:$AE$13,AB$2,0),$D60*AB$2))</f>
        <v>0</v>
      </c>
      <c r="AC60" s="154">
        <f>IF(OR($Q60="",$Q60=0),0,IF(AC$2&lt;10,VLOOKUP(TEXT($C60,"МММ"),'Расчет нагрузки'!$AA$2:$AE$13,AC$2,0),$D60*AC$2))</f>
        <v>0</v>
      </c>
      <c r="AD60" s="8"/>
      <c r="AE60" s="69">
        <v>1</v>
      </c>
      <c r="AF60" s="69">
        <v>1</v>
      </c>
      <c r="AG60" s="8"/>
      <c r="AH60" s="13">
        <f t="shared" ref="AH60" si="202">E60</f>
        <v>0</v>
      </c>
      <c r="AI60" s="13">
        <f t="shared" ref="AI60" si="203">F60</f>
        <v>0</v>
      </c>
      <c r="AJ60" s="13">
        <f t="shared" ref="AJ60" si="204">G60</f>
        <v>0</v>
      </c>
      <c r="AK60" s="13">
        <f t="shared" ref="AK60" si="205">H60</f>
        <v>0</v>
      </c>
      <c r="AL60" s="13">
        <f t="shared" ref="AL60" si="206">I60</f>
        <v>0</v>
      </c>
      <c r="AM60" s="13">
        <f t="shared" ref="AM60" si="207">J60</f>
        <v>0</v>
      </c>
      <c r="AN60" s="13">
        <f t="shared" ref="AN60" si="208">K60</f>
        <v>0</v>
      </c>
      <c r="AO60" s="13">
        <f t="shared" ref="AO60" si="209">L60</f>
        <v>0</v>
      </c>
      <c r="AP60" s="13">
        <f t="shared" ref="AP60" si="210">E60</f>
        <v>0</v>
      </c>
      <c r="AQ60" s="13">
        <f t="shared" ref="AQ60" si="211">F60</f>
        <v>0</v>
      </c>
      <c r="AR60" s="13">
        <f t="shared" ref="AR60" si="212">G60</f>
        <v>0</v>
      </c>
      <c r="AS60" s="13">
        <f t="shared" ref="AS60" si="213">H60</f>
        <v>0</v>
      </c>
      <c r="AT60" s="13">
        <f t="shared" ref="AT60" si="214">I60</f>
        <v>0</v>
      </c>
      <c r="AU60" s="13">
        <f t="shared" ref="AU60" si="215">J60</f>
        <v>0</v>
      </c>
      <c r="AV60" s="13">
        <f t="shared" ref="AV60" si="216">K60</f>
        <v>0</v>
      </c>
      <c r="AW60" s="13">
        <f t="shared" ref="AW60" si="217">L60</f>
        <v>0</v>
      </c>
      <c r="AX60" s="4"/>
    </row>
    <row r="61" spans="1:50" ht="12.75" customHeight="1" outlineLevel="1">
      <c r="A61" s="8" t="str">
        <f>IF(C61=Форма!$B$7*1,"1 месяц",IF(C61&gt;Форма!$B$7,(LEFT(A60,SEARCH(" ",A60,1)-1)+1)&amp;" месяц",""))</f>
        <v/>
      </c>
      <c r="B61" s="32" t="str">
        <f>IF(SUM($E$6:$L61)=0,"-",IF(SUM($E61:$L61)&gt;0,IF(AND($C61&gt;=$B$1,$C61&lt;=$B$2)*1=1,$A$1,"факт"),"прогноз"))</f>
        <v>-</v>
      </c>
      <c r="C61" s="33">
        <v>42948</v>
      </c>
      <c r="D61" s="34">
        <f>VLOOKUP($C61,'F1'!$A:$B,2,0)</f>
        <v>23</v>
      </c>
      <c r="E61" s="14"/>
      <c r="F61" s="14"/>
      <c r="G61" s="14"/>
      <c r="H61" s="14"/>
      <c r="I61" s="14"/>
      <c r="J61" s="14"/>
      <c r="K61" s="14"/>
      <c r="L61" s="14"/>
      <c r="M61" s="187">
        <f t="shared" si="108"/>
        <v>0</v>
      </c>
      <c r="N61" s="15">
        <f t="shared" si="109"/>
        <v>0</v>
      </c>
      <c r="O61" s="15">
        <f t="shared" si="110"/>
        <v>0</v>
      </c>
      <c r="P61" s="15">
        <f t="shared" si="111"/>
        <v>0</v>
      </c>
      <c r="Q61" s="187">
        <f t="shared" si="112"/>
        <v>0</v>
      </c>
      <c r="R61" s="15">
        <f t="shared" si="113"/>
        <v>0</v>
      </c>
      <c r="S61" s="15">
        <f t="shared" si="114"/>
        <v>0</v>
      </c>
      <c r="T61" s="15">
        <f t="shared" si="115"/>
        <v>0</v>
      </c>
      <c r="U61" s="9">
        <f t="shared" si="116"/>
        <v>0</v>
      </c>
      <c r="V61" s="9">
        <f t="shared" si="117"/>
        <v>0</v>
      </c>
      <c r="W61" s="28">
        <f t="shared" si="118"/>
        <v>0</v>
      </c>
      <c r="X61" s="9">
        <f t="shared" si="119"/>
        <v>0</v>
      </c>
      <c r="Y61" s="9">
        <f t="shared" si="120"/>
        <v>0</v>
      </c>
      <c r="Z61" s="28">
        <f t="shared" si="121"/>
        <v>0</v>
      </c>
      <c r="AA61" s="8"/>
      <c r="AB61" s="154">
        <f>IF(OR($M61="",$M61=0),0,IF(AB$2&lt;10,VLOOKUP(TEXT($C61,"МММ"),'Расчет нагрузки'!$AA$2:$AE$13,AB$2,0),$D61*AB$2))</f>
        <v>0</v>
      </c>
      <c r="AC61" s="154">
        <f>IF(OR($Q61="",$Q61=0),0,IF(AC$2&lt;10,VLOOKUP(TEXT($C61,"МММ"),'Расчет нагрузки'!$AA$2:$AE$13,AC$2,0),$D61*AC$2))</f>
        <v>0</v>
      </c>
      <c r="AD61" s="8"/>
      <c r="AE61" s="69">
        <v>1</v>
      </c>
      <c r="AF61" s="69">
        <v>1</v>
      </c>
      <c r="AG61" s="8"/>
      <c r="AH61" s="13">
        <f t="shared" ref="AH61" si="218">E61</f>
        <v>0</v>
      </c>
      <c r="AI61" s="13">
        <f t="shared" ref="AI61" si="219">F61</f>
        <v>0</v>
      </c>
      <c r="AJ61" s="13">
        <f t="shared" ref="AJ61" si="220">G61</f>
        <v>0</v>
      </c>
      <c r="AK61" s="13">
        <f t="shared" ref="AK61" si="221">H61</f>
        <v>0</v>
      </c>
      <c r="AL61" s="13">
        <f t="shared" ref="AL61" si="222">I61</f>
        <v>0</v>
      </c>
      <c r="AM61" s="13">
        <f t="shared" ref="AM61" si="223">J61</f>
        <v>0</v>
      </c>
      <c r="AN61" s="13">
        <f t="shared" ref="AN61" si="224">K61</f>
        <v>0</v>
      </c>
      <c r="AO61" s="13">
        <f t="shared" ref="AO61" si="225">L61</f>
        <v>0</v>
      </c>
      <c r="AP61" s="13">
        <f t="shared" ref="AP61" si="226">E61</f>
        <v>0</v>
      </c>
      <c r="AQ61" s="13">
        <f t="shared" ref="AQ61" si="227">F61</f>
        <v>0</v>
      </c>
      <c r="AR61" s="13">
        <f t="shared" ref="AR61" si="228">G61</f>
        <v>0</v>
      </c>
      <c r="AS61" s="13">
        <f t="shared" ref="AS61" si="229">H61</f>
        <v>0</v>
      </c>
      <c r="AT61" s="13">
        <f t="shared" ref="AT61" si="230">I61</f>
        <v>0</v>
      </c>
      <c r="AU61" s="13">
        <f t="shared" ref="AU61" si="231">J61</f>
        <v>0</v>
      </c>
      <c r="AV61" s="13">
        <f t="shared" ref="AV61" si="232">K61</f>
        <v>0</v>
      </c>
      <c r="AW61" s="13">
        <f t="shared" ref="AW61" si="233">L61</f>
        <v>0</v>
      </c>
      <c r="AX61" s="4"/>
    </row>
    <row r="62" spans="1:50" ht="12.75" customHeight="1" outlineLevel="1">
      <c r="A62" s="8" t="str">
        <f>IF(C62=Форма!$B$7*1,"1 месяц",IF(C62&gt;Форма!$B$7,(LEFT(A61,SEARCH(" ",A61,1)-1)+1)&amp;" месяц",""))</f>
        <v/>
      </c>
      <c r="B62" s="32" t="str">
        <f>IF(SUM($E$6:$L62)=0,"-",IF(SUM($E62:$L62)&gt;0,IF(AND($C62&gt;=$B$1,$C62&lt;=$B$2)*1=1,$A$1,"факт"),"прогноз"))</f>
        <v>-</v>
      </c>
      <c r="C62" s="33">
        <v>42979</v>
      </c>
      <c r="D62" s="34">
        <f>VLOOKUP($C62,'F1'!$A:$B,2,0)</f>
        <v>21</v>
      </c>
      <c r="E62" s="14"/>
      <c r="F62" s="14"/>
      <c r="G62" s="14"/>
      <c r="H62" s="14"/>
      <c r="I62" s="14"/>
      <c r="J62" s="14"/>
      <c r="K62" s="14"/>
      <c r="L62" s="14"/>
      <c r="M62" s="187">
        <f t="shared" si="108"/>
        <v>0</v>
      </c>
      <c r="N62" s="15">
        <f t="shared" si="109"/>
        <v>0</v>
      </c>
      <c r="O62" s="15">
        <f t="shared" si="110"/>
        <v>0</v>
      </c>
      <c r="P62" s="15">
        <f t="shared" si="111"/>
        <v>0</v>
      </c>
      <c r="Q62" s="187">
        <f t="shared" si="112"/>
        <v>0</v>
      </c>
      <c r="R62" s="15">
        <f t="shared" si="113"/>
        <v>0</v>
      </c>
      <c r="S62" s="15">
        <f t="shared" si="114"/>
        <v>0</v>
      </c>
      <c r="T62" s="15">
        <f t="shared" si="115"/>
        <v>0</v>
      </c>
      <c r="U62" s="9">
        <f t="shared" si="116"/>
        <v>0</v>
      </c>
      <c r="V62" s="9">
        <f t="shared" si="117"/>
        <v>0</v>
      </c>
      <c r="W62" s="28">
        <f t="shared" si="118"/>
        <v>0</v>
      </c>
      <c r="X62" s="9">
        <f t="shared" si="119"/>
        <v>0</v>
      </c>
      <c r="Y62" s="9">
        <f t="shared" si="120"/>
        <v>0</v>
      </c>
      <c r="Z62" s="28">
        <f t="shared" si="121"/>
        <v>0</v>
      </c>
      <c r="AA62" s="8"/>
      <c r="AB62" s="154">
        <f>IF(OR($M62="",$M62=0),0,IF(AB$2&lt;10,VLOOKUP(TEXT($C62,"МММ"),'Расчет нагрузки'!$AA$2:$AE$13,AB$2,0),$D62*AB$2))</f>
        <v>0</v>
      </c>
      <c r="AC62" s="154">
        <f>IF(OR($Q62="",$Q62=0),0,IF(AC$2&lt;10,VLOOKUP(TEXT($C62,"МММ"),'Расчет нагрузки'!$AA$2:$AE$13,AC$2,0),$D62*AC$2))</f>
        <v>0</v>
      </c>
      <c r="AD62" s="8"/>
      <c r="AE62" s="69">
        <v>1</v>
      </c>
      <c r="AF62" s="69">
        <v>1</v>
      </c>
      <c r="AG62" s="8"/>
      <c r="AH62" s="13">
        <f t="shared" ref="AH62:AH72" si="234">E62</f>
        <v>0</v>
      </c>
      <c r="AI62" s="13">
        <f t="shared" ref="AI62:AI72" si="235">F62</f>
        <v>0</v>
      </c>
      <c r="AJ62" s="13">
        <f t="shared" ref="AJ62:AJ72" si="236">G62</f>
        <v>0</v>
      </c>
      <c r="AK62" s="13">
        <f t="shared" ref="AK62:AK72" si="237">H62</f>
        <v>0</v>
      </c>
      <c r="AL62" s="13">
        <f t="shared" ref="AL62:AL72" si="238">I62</f>
        <v>0</v>
      </c>
      <c r="AM62" s="13">
        <f t="shared" ref="AM62:AM72" si="239">J62</f>
        <v>0</v>
      </c>
      <c r="AN62" s="13">
        <f t="shared" ref="AN62:AN72" si="240">K62</f>
        <v>0</v>
      </c>
      <c r="AO62" s="13">
        <f t="shared" ref="AO62:AO72" si="241">L62</f>
        <v>0</v>
      </c>
      <c r="AP62" s="13">
        <f t="shared" ref="AP62:AP72" si="242">E62</f>
        <v>0</v>
      </c>
      <c r="AQ62" s="13">
        <f t="shared" ref="AQ62:AQ72" si="243">F62</f>
        <v>0</v>
      </c>
      <c r="AR62" s="13">
        <f t="shared" ref="AR62:AR72" si="244">G62</f>
        <v>0</v>
      </c>
      <c r="AS62" s="13">
        <f t="shared" ref="AS62:AS72" si="245">H62</f>
        <v>0</v>
      </c>
      <c r="AT62" s="13">
        <f t="shared" ref="AT62:AT72" si="246">I62</f>
        <v>0</v>
      </c>
      <c r="AU62" s="13">
        <f t="shared" ref="AU62:AU72" si="247">J62</f>
        <v>0</v>
      </c>
      <c r="AV62" s="13">
        <f t="shared" ref="AV62:AV72" si="248">K62</f>
        <v>0</v>
      </c>
      <c r="AW62" s="13">
        <f t="shared" ref="AW62:AW72" si="249">L62</f>
        <v>0</v>
      </c>
      <c r="AX62" s="4"/>
    </row>
    <row r="63" spans="1:50" ht="12.75" customHeight="1" outlineLevel="1">
      <c r="A63" s="8" t="str">
        <f>IF(C63=Форма!$B$7*1,"1 месяц",IF(C63&gt;Форма!$B$7,(LEFT(A62,SEARCH(" ",A62,1)-1)+1)&amp;" месяц",""))</f>
        <v/>
      </c>
      <c r="B63" s="32" t="str">
        <f>IF(SUM($E$6:$L63)=0,"-",IF(SUM($E63:$L63)&gt;0,IF(AND($C63&gt;=$B$1,$C63&lt;=$B$2)*1=1,$A$1,"факт"),"прогноз"))</f>
        <v>-</v>
      </c>
      <c r="C63" s="33">
        <v>43009</v>
      </c>
      <c r="D63" s="34">
        <f>VLOOKUP($C63,'F1'!$A:$B,2,0)</f>
        <v>22</v>
      </c>
      <c r="E63" s="14"/>
      <c r="F63" s="14"/>
      <c r="G63" s="14"/>
      <c r="H63" s="14"/>
      <c r="I63" s="14"/>
      <c r="J63" s="14"/>
      <c r="K63" s="14"/>
      <c r="L63" s="14"/>
      <c r="M63" s="187">
        <f t="shared" si="108"/>
        <v>0</v>
      </c>
      <c r="N63" s="15">
        <f t="shared" si="109"/>
        <v>0</v>
      </c>
      <c r="O63" s="15">
        <f t="shared" si="110"/>
        <v>0</v>
      </c>
      <c r="P63" s="15">
        <f t="shared" si="111"/>
        <v>0</v>
      </c>
      <c r="Q63" s="187">
        <f t="shared" si="112"/>
        <v>0</v>
      </c>
      <c r="R63" s="15">
        <f t="shared" si="113"/>
        <v>0</v>
      </c>
      <c r="S63" s="15">
        <f t="shared" si="114"/>
        <v>0</v>
      </c>
      <c r="T63" s="15">
        <f t="shared" si="115"/>
        <v>0</v>
      </c>
      <c r="U63" s="9">
        <f t="shared" si="116"/>
        <v>0</v>
      </c>
      <c r="V63" s="9">
        <f t="shared" si="117"/>
        <v>0</v>
      </c>
      <c r="W63" s="28">
        <f t="shared" si="118"/>
        <v>0</v>
      </c>
      <c r="X63" s="9">
        <f t="shared" si="119"/>
        <v>0</v>
      </c>
      <c r="Y63" s="9">
        <f t="shared" si="120"/>
        <v>0</v>
      </c>
      <c r="Z63" s="28">
        <f t="shared" si="121"/>
        <v>0</v>
      </c>
      <c r="AA63" s="8"/>
      <c r="AB63" s="154">
        <f>IF(OR($M63="",$M63=0),0,IF(AB$2&lt;10,VLOOKUP(TEXT($C63,"МММ"),'Расчет нагрузки'!$AA$2:$AE$13,AB$2,0),$D63*AB$2))</f>
        <v>0</v>
      </c>
      <c r="AC63" s="154">
        <f>IF(OR($Q63="",$Q63=0),0,IF(AC$2&lt;10,VLOOKUP(TEXT($C63,"МММ"),'Расчет нагрузки'!$AA$2:$AE$13,AC$2,0),$D63*AC$2))</f>
        <v>0</v>
      </c>
      <c r="AD63" s="8"/>
      <c r="AE63" s="69">
        <v>1</v>
      </c>
      <c r="AF63" s="69">
        <v>1</v>
      </c>
      <c r="AG63" s="8"/>
      <c r="AH63" s="13">
        <f t="shared" si="234"/>
        <v>0</v>
      </c>
      <c r="AI63" s="13">
        <f t="shared" si="235"/>
        <v>0</v>
      </c>
      <c r="AJ63" s="13">
        <f t="shared" si="236"/>
        <v>0</v>
      </c>
      <c r="AK63" s="13">
        <f t="shared" si="237"/>
        <v>0</v>
      </c>
      <c r="AL63" s="13">
        <f t="shared" si="238"/>
        <v>0</v>
      </c>
      <c r="AM63" s="13">
        <f t="shared" si="239"/>
        <v>0</v>
      </c>
      <c r="AN63" s="13">
        <f t="shared" si="240"/>
        <v>0</v>
      </c>
      <c r="AO63" s="13">
        <f t="shared" si="241"/>
        <v>0</v>
      </c>
      <c r="AP63" s="13">
        <f t="shared" si="242"/>
        <v>0</v>
      </c>
      <c r="AQ63" s="13">
        <f t="shared" si="243"/>
        <v>0</v>
      </c>
      <c r="AR63" s="13">
        <f t="shared" si="244"/>
        <v>0</v>
      </c>
      <c r="AS63" s="13">
        <f t="shared" si="245"/>
        <v>0</v>
      </c>
      <c r="AT63" s="13">
        <f t="shared" si="246"/>
        <v>0</v>
      </c>
      <c r="AU63" s="13">
        <f t="shared" si="247"/>
        <v>0</v>
      </c>
      <c r="AV63" s="13">
        <f t="shared" si="248"/>
        <v>0</v>
      </c>
      <c r="AW63" s="13">
        <f t="shared" si="249"/>
        <v>0</v>
      </c>
      <c r="AX63" s="4"/>
    </row>
    <row r="64" spans="1:50" ht="12.75" customHeight="1" outlineLevel="1">
      <c r="A64" s="8" t="str">
        <f>IF(C64=Форма!$B$7*1,"1 месяц",IF(C64&gt;Форма!$B$7,(LEFT(A63,SEARCH(" ",A63,1)-1)+1)&amp;" месяц",""))</f>
        <v/>
      </c>
      <c r="B64" s="32" t="str">
        <f>IF(SUM($E$6:$L64)=0,"-",IF(SUM($E64:$L64)&gt;0,IF(AND($C64&gt;=$B$1,$C64&lt;=$B$2)*1=1,$A$1,"факт"),"прогноз"))</f>
        <v>-</v>
      </c>
      <c r="C64" s="33">
        <v>43040</v>
      </c>
      <c r="D64" s="34">
        <f>VLOOKUP($C64,'F1'!$A:$B,2,0)</f>
        <v>21</v>
      </c>
      <c r="E64" s="14"/>
      <c r="F64" s="14"/>
      <c r="G64" s="14"/>
      <c r="H64" s="14"/>
      <c r="I64" s="14"/>
      <c r="J64" s="14"/>
      <c r="K64" s="14"/>
      <c r="L64" s="14"/>
      <c r="M64" s="187">
        <f t="shared" si="108"/>
        <v>0</v>
      </c>
      <c r="N64" s="15">
        <f t="shared" si="109"/>
        <v>0</v>
      </c>
      <c r="O64" s="15">
        <f t="shared" si="110"/>
        <v>0</v>
      </c>
      <c r="P64" s="15">
        <f t="shared" si="111"/>
        <v>0</v>
      </c>
      <c r="Q64" s="187">
        <f t="shared" si="112"/>
        <v>0</v>
      </c>
      <c r="R64" s="15">
        <f t="shared" si="113"/>
        <v>0</v>
      </c>
      <c r="S64" s="15">
        <f t="shared" si="114"/>
        <v>0</v>
      </c>
      <c r="T64" s="15">
        <f t="shared" si="115"/>
        <v>0</v>
      </c>
      <c r="U64" s="9">
        <f t="shared" si="116"/>
        <v>0</v>
      </c>
      <c r="V64" s="9">
        <f t="shared" si="117"/>
        <v>0</v>
      </c>
      <c r="W64" s="28">
        <f t="shared" si="118"/>
        <v>0</v>
      </c>
      <c r="X64" s="9">
        <f t="shared" si="119"/>
        <v>0</v>
      </c>
      <c r="Y64" s="9">
        <f t="shared" si="120"/>
        <v>0</v>
      </c>
      <c r="Z64" s="28">
        <f t="shared" si="121"/>
        <v>0</v>
      </c>
      <c r="AA64" s="8"/>
      <c r="AB64" s="154">
        <f>IF(OR($M64="",$M64=0),0,IF(AB$2&lt;10,VLOOKUP(TEXT($C64,"МММ"),'Расчет нагрузки'!$AA$2:$AE$13,AB$2,0),$D64*AB$2))</f>
        <v>0</v>
      </c>
      <c r="AC64" s="154">
        <f>IF(OR($Q64="",$Q64=0),0,IF(AC$2&lt;10,VLOOKUP(TEXT($C64,"МММ"),'Расчет нагрузки'!$AA$2:$AE$13,AC$2,0),$D64*AC$2))</f>
        <v>0</v>
      </c>
      <c r="AD64" s="8"/>
      <c r="AE64" s="69">
        <v>1</v>
      </c>
      <c r="AF64" s="69">
        <v>1</v>
      </c>
      <c r="AG64" s="8"/>
      <c r="AH64" s="13">
        <f t="shared" si="234"/>
        <v>0</v>
      </c>
      <c r="AI64" s="13">
        <f t="shared" si="235"/>
        <v>0</v>
      </c>
      <c r="AJ64" s="13">
        <f t="shared" si="236"/>
        <v>0</v>
      </c>
      <c r="AK64" s="13">
        <f t="shared" si="237"/>
        <v>0</v>
      </c>
      <c r="AL64" s="13">
        <f t="shared" si="238"/>
        <v>0</v>
      </c>
      <c r="AM64" s="13">
        <f t="shared" si="239"/>
        <v>0</v>
      </c>
      <c r="AN64" s="13">
        <f t="shared" si="240"/>
        <v>0</v>
      </c>
      <c r="AO64" s="13">
        <f t="shared" si="241"/>
        <v>0</v>
      </c>
      <c r="AP64" s="13">
        <f t="shared" si="242"/>
        <v>0</v>
      </c>
      <c r="AQ64" s="13">
        <f t="shared" si="243"/>
        <v>0</v>
      </c>
      <c r="AR64" s="13">
        <f t="shared" si="244"/>
        <v>0</v>
      </c>
      <c r="AS64" s="13">
        <f t="shared" si="245"/>
        <v>0</v>
      </c>
      <c r="AT64" s="13">
        <f t="shared" si="246"/>
        <v>0</v>
      </c>
      <c r="AU64" s="13">
        <f t="shared" si="247"/>
        <v>0</v>
      </c>
      <c r="AV64" s="13">
        <f t="shared" si="248"/>
        <v>0</v>
      </c>
      <c r="AW64" s="13">
        <f t="shared" si="249"/>
        <v>0</v>
      </c>
      <c r="AX64" s="4"/>
    </row>
    <row r="65" spans="1:50" ht="12.75" customHeight="1" outlineLevel="1">
      <c r="A65" s="8" t="str">
        <f>IF(C65=Форма!$B$7*1,"1 месяц",IF(C65&gt;Форма!$B$7,(LEFT(A64,SEARCH(" ",A64,1)-1)+1)&amp;" месяц",""))</f>
        <v/>
      </c>
      <c r="B65" s="32" t="str">
        <f>IF(SUM($E$6:$L65)=0,"-",IF(SUM($E65:$L65)&gt;0,IF(AND($C65&gt;=$B$1,$C65&lt;=$B$2)*1=1,$A$1,"факт"),"прогноз"))</f>
        <v>-</v>
      </c>
      <c r="C65" s="33">
        <v>43070</v>
      </c>
      <c r="D65" s="34">
        <f>VLOOKUP($C65,'F1'!$A:$B,2,0)</f>
        <v>21</v>
      </c>
      <c r="E65" s="14"/>
      <c r="F65" s="14"/>
      <c r="G65" s="14"/>
      <c r="H65" s="14"/>
      <c r="I65" s="14"/>
      <c r="J65" s="14"/>
      <c r="K65" s="14"/>
      <c r="L65" s="14"/>
      <c r="M65" s="187">
        <f t="shared" si="108"/>
        <v>0</v>
      </c>
      <c r="N65" s="15">
        <f t="shared" si="109"/>
        <v>0</v>
      </c>
      <c r="O65" s="15">
        <f t="shared" si="110"/>
        <v>0</v>
      </c>
      <c r="P65" s="15">
        <f t="shared" si="111"/>
        <v>0</v>
      </c>
      <c r="Q65" s="187">
        <f t="shared" si="112"/>
        <v>0</v>
      </c>
      <c r="R65" s="15">
        <f t="shared" si="113"/>
        <v>0</v>
      </c>
      <c r="S65" s="15">
        <f t="shared" si="114"/>
        <v>0</v>
      </c>
      <c r="T65" s="15">
        <f t="shared" si="115"/>
        <v>0</v>
      </c>
      <c r="U65" s="9">
        <f t="shared" si="116"/>
        <v>0</v>
      </c>
      <c r="V65" s="9">
        <f t="shared" si="117"/>
        <v>0</v>
      </c>
      <c r="W65" s="28">
        <f t="shared" si="118"/>
        <v>0</v>
      </c>
      <c r="X65" s="9">
        <f t="shared" si="119"/>
        <v>0</v>
      </c>
      <c r="Y65" s="9">
        <f t="shared" si="120"/>
        <v>0</v>
      </c>
      <c r="Z65" s="28">
        <f t="shared" si="121"/>
        <v>0</v>
      </c>
      <c r="AA65" s="8"/>
      <c r="AB65" s="154">
        <f>IF(OR($M65="",$M65=0),0,IF(AB$2&lt;10,VLOOKUP(TEXT($C65,"МММ"),'Расчет нагрузки'!$AA$2:$AE$13,AB$2,0),$D65*AB$2))</f>
        <v>0</v>
      </c>
      <c r="AC65" s="154">
        <f>IF(OR($Q65="",$Q65=0),0,IF(AC$2&lt;10,VLOOKUP(TEXT($C65,"МММ"),'Расчет нагрузки'!$AA$2:$AE$13,AC$2,0),$D65*AC$2))</f>
        <v>0</v>
      </c>
      <c r="AD65" s="8"/>
      <c r="AE65" s="69">
        <v>1</v>
      </c>
      <c r="AF65" s="69">
        <v>1</v>
      </c>
      <c r="AG65" s="8"/>
      <c r="AH65" s="13">
        <f t="shared" si="234"/>
        <v>0</v>
      </c>
      <c r="AI65" s="13">
        <f t="shared" si="235"/>
        <v>0</v>
      </c>
      <c r="AJ65" s="13">
        <f t="shared" si="236"/>
        <v>0</v>
      </c>
      <c r="AK65" s="13">
        <f t="shared" si="237"/>
        <v>0</v>
      </c>
      <c r="AL65" s="13">
        <f t="shared" si="238"/>
        <v>0</v>
      </c>
      <c r="AM65" s="13">
        <f t="shared" si="239"/>
        <v>0</v>
      </c>
      <c r="AN65" s="13">
        <f t="shared" si="240"/>
        <v>0</v>
      </c>
      <c r="AO65" s="13">
        <f t="shared" si="241"/>
        <v>0</v>
      </c>
      <c r="AP65" s="13">
        <f t="shared" si="242"/>
        <v>0</v>
      </c>
      <c r="AQ65" s="13">
        <f t="shared" si="243"/>
        <v>0</v>
      </c>
      <c r="AR65" s="13">
        <f t="shared" si="244"/>
        <v>0</v>
      </c>
      <c r="AS65" s="13">
        <f t="shared" si="245"/>
        <v>0</v>
      </c>
      <c r="AT65" s="13">
        <f t="shared" si="246"/>
        <v>0</v>
      </c>
      <c r="AU65" s="13">
        <f t="shared" si="247"/>
        <v>0</v>
      </c>
      <c r="AV65" s="13">
        <f t="shared" si="248"/>
        <v>0</v>
      </c>
      <c r="AW65" s="13">
        <f t="shared" si="249"/>
        <v>0</v>
      </c>
      <c r="AX65" s="4"/>
    </row>
    <row r="66" spans="1:50" ht="12.75" customHeight="1" outlineLevel="1">
      <c r="A66" s="8" t="str">
        <f>IF(C66=Форма!$B$7*1,"1 месяц",IF(C66&gt;Форма!$B$7,(LEFT(A65,SEARCH(" ",A65,1)-1)+1)&amp;" месяц",""))</f>
        <v/>
      </c>
      <c r="B66" s="32" t="str">
        <f>IF(SUM($E$6:$L66)=0,"-",IF(SUM($E66:$L66)&gt;0,IF(AND($C66&gt;=$B$1,$C66&lt;=$B$2)*1=1,$A$1,"факт"),"прогноз"))</f>
        <v>-</v>
      </c>
      <c r="C66" s="33">
        <v>43101</v>
      </c>
      <c r="D66" s="34">
        <f>VLOOKUP($C66,'F1'!$A:$B,2,0)</f>
        <v>17</v>
      </c>
      <c r="E66" s="14"/>
      <c r="F66" s="14"/>
      <c r="G66" s="14"/>
      <c r="H66" s="14"/>
      <c r="I66" s="14"/>
      <c r="J66" s="14"/>
      <c r="K66" s="14"/>
      <c r="L66" s="14"/>
      <c r="M66" s="187">
        <f t="shared" si="108"/>
        <v>0</v>
      </c>
      <c r="N66" s="15">
        <f t="shared" si="109"/>
        <v>0</v>
      </c>
      <c r="O66" s="15">
        <f t="shared" si="110"/>
        <v>0</v>
      </c>
      <c r="P66" s="15">
        <f t="shared" si="111"/>
        <v>0</v>
      </c>
      <c r="Q66" s="187">
        <f t="shared" si="112"/>
        <v>0</v>
      </c>
      <c r="R66" s="15">
        <f t="shared" si="113"/>
        <v>0</v>
      </c>
      <c r="S66" s="15">
        <f t="shared" si="114"/>
        <v>0</v>
      </c>
      <c r="T66" s="15">
        <f t="shared" si="115"/>
        <v>0</v>
      </c>
      <c r="U66" s="9">
        <f t="shared" si="116"/>
        <v>0</v>
      </c>
      <c r="V66" s="9">
        <f t="shared" si="117"/>
        <v>0</v>
      </c>
      <c r="W66" s="28">
        <f t="shared" si="118"/>
        <v>0</v>
      </c>
      <c r="X66" s="9">
        <f t="shared" si="119"/>
        <v>0</v>
      </c>
      <c r="Y66" s="9">
        <f t="shared" si="120"/>
        <v>0</v>
      </c>
      <c r="Z66" s="28">
        <f t="shared" si="121"/>
        <v>0</v>
      </c>
      <c r="AA66" s="8"/>
      <c r="AB66" s="154">
        <f>IF(OR($M66="",$M66=0),0,IF(AB$2&lt;10,VLOOKUP(TEXT($C66,"МММ"),'Расчет нагрузки'!$AA$2:$AE$13,AB$2,0),$D66*AB$2))</f>
        <v>0</v>
      </c>
      <c r="AC66" s="154">
        <f>IF(OR($Q66="",$Q66=0),0,IF(AC$2&lt;10,VLOOKUP(TEXT($C66,"МММ"),'Расчет нагрузки'!$AA$2:$AE$13,AC$2,0),$D66*AC$2))</f>
        <v>0</v>
      </c>
      <c r="AD66" s="8"/>
      <c r="AE66" s="69">
        <v>1</v>
      </c>
      <c r="AF66" s="69">
        <v>1</v>
      </c>
      <c r="AG66" s="8"/>
      <c r="AH66" s="13">
        <f t="shared" si="234"/>
        <v>0</v>
      </c>
      <c r="AI66" s="13">
        <f t="shared" si="235"/>
        <v>0</v>
      </c>
      <c r="AJ66" s="13">
        <f t="shared" si="236"/>
        <v>0</v>
      </c>
      <c r="AK66" s="13">
        <f t="shared" si="237"/>
        <v>0</v>
      </c>
      <c r="AL66" s="13">
        <f t="shared" si="238"/>
        <v>0</v>
      </c>
      <c r="AM66" s="13">
        <f t="shared" si="239"/>
        <v>0</v>
      </c>
      <c r="AN66" s="13">
        <f t="shared" si="240"/>
        <v>0</v>
      </c>
      <c r="AO66" s="13">
        <f t="shared" si="241"/>
        <v>0</v>
      </c>
      <c r="AP66" s="13">
        <f t="shared" si="242"/>
        <v>0</v>
      </c>
      <c r="AQ66" s="13">
        <f t="shared" si="243"/>
        <v>0</v>
      </c>
      <c r="AR66" s="13">
        <f t="shared" si="244"/>
        <v>0</v>
      </c>
      <c r="AS66" s="13">
        <f t="shared" si="245"/>
        <v>0</v>
      </c>
      <c r="AT66" s="13">
        <f t="shared" si="246"/>
        <v>0</v>
      </c>
      <c r="AU66" s="13">
        <f t="shared" si="247"/>
        <v>0</v>
      </c>
      <c r="AV66" s="13">
        <f t="shared" si="248"/>
        <v>0</v>
      </c>
      <c r="AW66" s="13">
        <f t="shared" si="249"/>
        <v>0</v>
      </c>
      <c r="AX66" s="4"/>
    </row>
    <row r="67" spans="1:50" ht="12.75" customHeight="1" outlineLevel="1">
      <c r="A67" s="8" t="str">
        <f>IF(C67=Форма!$B$7*1,"1 месяц",IF(C67&gt;Форма!$B$7,(LEFT(A66,SEARCH(" ",A66,1)-1)+1)&amp;" месяц",""))</f>
        <v/>
      </c>
      <c r="B67" s="32" t="str">
        <f>IF(SUM($E$6:$L67)=0,"-",IF(SUM($E67:$L67)&gt;0,IF(AND($C67&gt;=$B$1,$C67&lt;=$B$2)*1=1,$A$1,"факт"),"прогноз"))</f>
        <v>-</v>
      </c>
      <c r="C67" s="33">
        <v>43132</v>
      </c>
      <c r="D67" s="34">
        <f>VLOOKUP($C67,'F1'!$A:$B,2,0)</f>
        <v>19</v>
      </c>
      <c r="E67" s="14"/>
      <c r="F67" s="14"/>
      <c r="G67" s="14"/>
      <c r="H67" s="14"/>
      <c r="I67" s="14"/>
      <c r="J67" s="14"/>
      <c r="K67" s="14"/>
      <c r="L67" s="14"/>
      <c r="M67" s="187">
        <f t="shared" si="108"/>
        <v>0</v>
      </c>
      <c r="N67" s="15">
        <f t="shared" si="109"/>
        <v>0</v>
      </c>
      <c r="O67" s="15">
        <f t="shared" si="110"/>
        <v>0</v>
      </c>
      <c r="P67" s="15">
        <f t="shared" si="111"/>
        <v>0</v>
      </c>
      <c r="Q67" s="187">
        <f t="shared" si="112"/>
        <v>0</v>
      </c>
      <c r="R67" s="15">
        <f t="shared" si="113"/>
        <v>0</v>
      </c>
      <c r="S67" s="15">
        <f t="shared" si="114"/>
        <v>0</v>
      </c>
      <c r="T67" s="15">
        <f t="shared" si="115"/>
        <v>0</v>
      </c>
      <c r="U67" s="9">
        <f t="shared" si="116"/>
        <v>0</v>
      </c>
      <c r="V67" s="9">
        <f t="shared" si="117"/>
        <v>0</v>
      </c>
      <c r="W67" s="28">
        <f t="shared" si="118"/>
        <v>0</v>
      </c>
      <c r="X67" s="9">
        <f t="shared" si="119"/>
        <v>0</v>
      </c>
      <c r="Y67" s="9">
        <f t="shared" si="120"/>
        <v>0</v>
      </c>
      <c r="Z67" s="28">
        <f t="shared" si="121"/>
        <v>0</v>
      </c>
      <c r="AA67" s="8"/>
      <c r="AB67" s="154">
        <f>IF(OR($M67="",$M67=0),0,IF(AB$2&lt;10,VLOOKUP(TEXT($C67,"МММ"),'Расчет нагрузки'!$AA$2:$AE$13,AB$2,0),$D67*AB$2))</f>
        <v>0</v>
      </c>
      <c r="AC67" s="154">
        <f>IF(OR($Q67="",$Q67=0),0,IF(AC$2&lt;10,VLOOKUP(TEXT($C67,"МММ"),'Расчет нагрузки'!$AA$2:$AE$13,AC$2,0),$D67*AC$2))</f>
        <v>0</v>
      </c>
      <c r="AD67" s="8"/>
      <c r="AE67" s="69">
        <v>1</v>
      </c>
      <c r="AF67" s="69">
        <v>1</v>
      </c>
      <c r="AG67" s="8"/>
      <c r="AH67" s="13">
        <f t="shared" si="234"/>
        <v>0</v>
      </c>
      <c r="AI67" s="13">
        <f t="shared" si="235"/>
        <v>0</v>
      </c>
      <c r="AJ67" s="13">
        <f t="shared" si="236"/>
        <v>0</v>
      </c>
      <c r="AK67" s="13">
        <f t="shared" si="237"/>
        <v>0</v>
      </c>
      <c r="AL67" s="13">
        <f t="shared" si="238"/>
        <v>0</v>
      </c>
      <c r="AM67" s="13">
        <f t="shared" si="239"/>
        <v>0</v>
      </c>
      <c r="AN67" s="13">
        <f t="shared" si="240"/>
        <v>0</v>
      </c>
      <c r="AO67" s="13">
        <f t="shared" si="241"/>
        <v>0</v>
      </c>
      <c r="AP67" s="13">
        <f t="shared" si="242"/>
        <v>0</v>
      </c>
      <c r="AQ67" s="13">
        <f t="shared" si="243"/>
        <v>0</v>
      </c>
      <c r="AR67" s="13">
        <f t="shared" si="244"/>
        <v>0</v>
      </c>
      <c r="AS67" s="13">
        <f t="shared" si="245"/>
        <v>0</v>
      </c>
      <c r="AT67" s="13">
        <f t="shared" si="246"/>
        <v>0</v>
      </c>
      <c r="AU67" s="13">
        <f t="shared" si="247"/>
        <v>0</v>
      </c>
      <c r="AV67" s="13">
        <f t="shared" si="248"/>
        <v>0</v>
      </c>
      <c r="AW67" s="13">
        <f t="shared" si="249"/>
        <v>0</v>
      </c>
      <c r="AX67" s="4"/>
    </row>
    <row r="68" spans="1:50" outlineLevel="1">
      <c r="A68" s="8" t="str">
        <f>IF(C68=Форма!$B$7*1,"1 месяц",IF(C68&gt;Форма!$B$7,(LEFT(A67,SEARCH(" ",A67,1)-1)+1)&amp;" месяц",""))</f>
        <v/>
      </c>
      <c r="B68" s="32" t="str">
        <f>IF(SUM($E$6:$L68)=0,"-",IF(SUM($E68:$L68)&gt;0,IF(AND($C68&gt;=$B$1,$C68&lt;=$B$2)*1=1,$A$1,"факт"),"прогноз"))</f>
        <v>-</v>
      </c>
      <c r="C68" s="33">
        <v>43160</v>
      </c>
      <c r="D68" s="34">
        <f>VLOOKUP($C68,'F1'!$A:$B,2,0)</f>
        <v>20</v>
      </c>
      <c r="E68" s="14"/>
      <c r="F68" s="14"/>
      <c r="G68" s="14"/>
      <c r="H68" s="14"/>
      <c r="I68" s="14"/>
      <c r="J68" s="14"/>
      <c r="K68" s="14"/>
      <c r="L68" s="14"/>
      <c r="M68" s="187">
        <f t="shared" si="108"/>
        <v>0</v>
      </c>
      <c r="N68" s="15">
        <f t="shared" si="109"/>
        <v>0</v>
      </c>
      <c r="O68" s="15">
        <f t="shared" si="110"/>
        <v>0</v>
      </c>
      <c r="P68" s="15">
        <f t="shared" si="111"/>
        <v>0</v>
      </c>
      <c r="Q68" s="187">
        <f t="shared" si="112"/>
        <v>0</v>
      </c>
      <c r="R68" s="15">
        <f t="shared" si="113"/>
        <v>0</v>
      </c>
      <c r="S68" s="15">
        <f t="shared" si="114"/>
        <v>0</v>
      </c>
      <c r="T68" s="15">
        <f t="shared" si="115"/>
        <v>0</v>
      </c>
      <c r="U68" s="9">
        <f t="shared" si="116"/>
        <v>0</v>
      </c>
      <c r="V68" s="9">
        <f t="shared" si="117"/>
        <v>0</v>
      </c>
      <c r="W68" s="28">
        <f t="shared" si="118"/>
        <v>0</v>
      </c>
      <c r="X68" s="9">
        <f t="shared" si="119"/>
        <v>0</v>
      </c>
      <c r="Y68" s="9">
        <f t="shared" si="120"/>
        <v>0</v>
      </c>
      <c r="Z68" s="28">
        <f t="shared" si="121"/>
        <v>0</v>
      </c>
      <c r="AA68" s="8"/>
      <c r="AB68" s="154">
        <f>IF(OR($M68="",$M68=0),0,IF(AB$2&lt;10,VLOOKUP(TEXT($C68,"МММ"),'Расчет нагрузки'!$AA$2:$AE$13,AB$2,0),$D68*AB$2))</f>
        <v>0</v>
      </c>
      <c r="AC68" s="154">
        <f>IF(OR($Q68="",$Q68=0),0,IF(AC$2&lt;10,VLOOKUP(TEXT($C68,"МММ"),'Расчет нагрузки'!$AA$2:$AE$13,AC$2,0),$D68*AC$2))</f>
        <v>0</v>
      </c>
      <c r="AD68" s="8"/>
      <c r="AE68" s="69">
        <v>1</v>
      </c>
      <c r="AF68" s="69">
        <v>1</v>
      </c>
      <c r="AG68" s="8"/>
      <c r="AH68" s="13">
        <f t="shared" si="234"/>
        <v>0</v>
      </c>
      <c r="AI68" s="13">
        <f t="shared" si="235"/>
        <v>0</v>
      </c>
      <c r="AJ68" s="13">
        <f t="shared" si="236"/>
        <v>0</v>
      </c>
      <c r="AK68" s="13">
        <f t="shared" si="237"/>
        <v>0</v>
      </c>
      <c r="AL68" s="13">
        <f t="shared" si="238"/>
        <v>0</v>
      </c>
      <c r="AM68" s="13">
        <f t="shared" si="239"/>
        <v>0</v>
      </c>
      <c r="AN68" s="13">
        <f t="shared" si="240"/>
        <v>0</v>
      </c>
      <c r="AO68" s="13">
        <f t="shared" si="241"/>
        <v>0</v>
      </c>
      <c r="AP68" s="13">
        <f t="shared" si="242"/>
        <v>0</v>
      </c>
      <c r="AQ68" s="13">
        <f t="shared" si="243"/>
        <v>0</v>
      </c>
      <c r="AR68" s="13">
        <f t="shared" si="244"/>
        <v>0</v>
      </c>
      <c r="AS68" s="13">
        <f t="shared" si="245"/>
        <v>0</v>
      </c>
      <c r="AT68" s="13">
        <f t="shared" si="246"/>
        <v>0</v>
      </c>
      <c r="AU68" s="13">
        <f t="shared" si="247"/>
        <v>0</v>
      </c>
      <c r="AV68" s="13">
        <f t="shared" si="248"/>
        <v>0</v>
      </c>
      <c r="AW68" s="13">
        <f t="shared" si="249"/>
        <v>0</v>
      </c>
      <c r="AX68" s="4"/>
    </row>
    <row r="69" spans="1:50" outlineLevel="1">
      <c r="A69" s="8" t="str">
        <f>IF(C69=Форма!$B$7*1,"1 месяц",IF(C69&gt;Форма!$B$7,(LEFT(A68,SEARCH(" ",A68,1)-1)+1)&amp;" месяц",""))</f>
        <v/>
      </c>
      <c r="B69" s="32" t="str">
        <f>IF(SUM($E$6:$L69)=0,"-",IF(SUM($E69:$L69)&gt;0,IF(AND($C69&gt;=$B$1,$C69&lt;=$B$2)*1=1,$A$1,"факт"),"прогноз"))</f>
        <v>-</v>
      </c>
      <c r="C69" s="33">
        <v>43191</v>
      </c>
      <c r="D69" s="34">
        <f>VLOOKUP($C69,'F1'!$A:$B,2,0)</f>
        <v>21</v>
      </c>
      <c r="E69" s="14"/>
      <c r="F69" s="14"/>
      <c r="G69" s="14"/>
      <c r="H69" s="14"/>
      <c r="I69" s="14"/>
      <c r="J69" s="14"/>
      <c r="K69" s="14"/>
      <c r="L69" s="14"/>
      <c r="M69" s="187">
        <f t="shared" si="108"/>
        <v>0</v>
      </c>
      <c r="N69" s="15">
        <f t="shared" si="109"/>
        <v>0</v>
      </c>
      <c r="O69" s="15">
        <f t="shared" si="110"/>
        <v>0</v>
      </c>
      <c r="P69" s="15">
        <f t="shared" si="111"/>
        <v>0</v>
      </c>
      <c r="Q69" s="187">
        <f t="shared" si="112"/>
        <v>0</v>
      </c>
      <c r="R69" s="15">
        <f t="shared" si="113"/>
        <v>0</v>
      </c>
      <c r="S69" s="15">
        <f t="shared" si="114"/>
        <v>0</v>
      </c>
      <c r="T69" s="15">
        <f t="shared" si="115"/>
        <v>0</v>
      </c>
      <c r="U69" s="9">
        <f t="shared" si="116"/>
        <v>0</v>
      </c>
      <c r="V69" s="9">
        <f t="shared" si="117"/>
        <v>0</v>
      </c>
      <c r="W69" s="28">
        <f t="shared" si="118"/>
        <v>0</v>
      </c>
      <c r="X69" s="9">
        <f t="shared" si="119"/>
        <v>0</v>
      </c>
      <c r="Y69" s="9">
        <f t="shared" si="120"/>
        <v>0</v>
      </c>
      <c r="Z69" s="28">
        <f t="shared" si="121"/>
        <v>0</v>
      </c>
      <c r="AA69" s="8"/>
      <c r="AB69" s="154">
        <f>IF(OR($M69="",$M69=0),0,IF(AB$2&lt;10,VLOOKUP(TEXT($C69,"МММ"),'Расчет нагрузки'!$AA$2:$AE$13,AB$2,0),$D69*AB$2))</f>
        <v>0</v>
      </c>
      <c r="AC69" s="154">
        <f>IF(OR($Q69="",$Q69=0),0,IF(AC$2&lt;10,VLOOKUP(TEXT($C69,"МММ"),'Расчет нагрузки'!$AA$2:$AE$13,AC$2,0),$D69*AC$2))</f>
        <v>0</v>
      </c>
      <c r="AD69" s="8"/>
      <c r="AE69" s="69">
        <v>1</v>
      </c>
      <c r="AF69" s="69">
        <v>1</v>
      </c>
      <c r="AG69" s="8"/>
      <c r="AH69" s="13">
        <f t="shared" si="234"/>
        <v>0</v>
      </c>
      <c r="AI69" s="13">
        <f t="shared" si="235"/>
        <v>0</v>
      </c>
      <c r="AJ69" s="13">
        <f t="shared" si="236"/>
        <v>0</v>
      </c>
      <c r="AK69" s="13">
        <f t="shared" si="237"/>
        <v>0</v>
      </c>
      <c r="AL69" s="13">
        <f t="shared" si="238"/>
        <v>0</v>
      </c>
      <c r="AM69" s="13">
        <f t="shared" si="239"/>
        <v>0</v>
      </c>
      <c r="AN69" s="13">
        <f t="shared" si="240"/>
        <v>0</v>
      </c>
      <c r="AO69" s="13">
        <f t="shared" si="241"/>
        <v>0</v>
      </c>
      <c r="AP69" s="13">
        <f t="shared" si="242"/>
        <v>0</v>
      </c>
      <c r="AQ69" s="13">
        <f t="shared" si="243"/>
        <v>0</v>
      </c>
      <c r="AR69" s="13">
        <f t="shared" si="244"/>
        <v>0</v>
      </c>
      <c r="AS69" s="13">
        <f t="shared" si="245"/>
        <v>0</v>
      </c>
      <c r="AT69" s="13">
        <f t="shared" si="246"/>
        <v>0</v>
      </c>
      <c r="AU69" s="13">
        <f t="shared" si="247"/>
        <v>0</v>
      </c>
      <c r="AV69" s="13">
        <f t="shared" si="248"/>
        <v>0</v>
      </c>
      <c r="AW69" s="13">
        <f t="shared" si="249"/>
        <v>0</v>
      </c>
      <c r="AX69" s="4"/>
    </row>
    <row r="70" spans="1:50" outlineLevel="1">
      <c r="A70" s="8" t="str">
        <f>IF(C70=Форма!$B$7*1,"1 месяц",IF(C70&gt;Форма!$B$7,(LEFT(A69,SEARCH(" ",A69,1)-1)+1)&amp;" месяц",""))</f>
        <v/>
      </c>
      <c r="B70" s="32" t="str">
        <f>IF(SUM($E$6:$L70)=0,"-",IF(SUM($E70:$L70)&gt;0,IF(AND($C70&gt;=$B$1,$C70&lt;=$B$2)*1=1,$A$1,"факт"),"прогноз"))</f>
        <v>-</v>
      </c>
      <c r="C70" s="33">
        <v>43221</v>
      </c>
      <c r="D70" s="34">
        <f>VLOOKUP($C70,'F1'!$A:$B,2,0)</f>
        <v>20</v>
      </c>
      <c r="E70" s="14"/>
      <c r="F70" s="14"/>
      <c r="G70" s="14"/>
      <c r="H70" s="14"/>
      <c r="I70" s="14"/>
      <c r="J70" s="14"/>
      <c r="K70" s="14"/>
      <c r="L70" s="14"/>
      <c r="M70" s="187">
        <f t="shared" si="108"/>
        <v>0</v>
      </c>
      <c r="N70" s="15">
        <f t="shared" si="109"/>
        <v>0</v>
      </c>
      <c r="O70" s="15">
        <f t="shared" si="110"/>
        <v>0</v>
      </c>
      <c r="P70" s="15">
        <f t="shared" si="111"/>
        <v>0</v>
      </c>
      <c r="Q70" s="187">
        <f t="shared" si="112"/>
        <v>0</v>
      </c>
      <c r="R70" s="15">
        <f t="shared" si="113"/>
        <v>0</v>
      </c>
      <c r="S70" s="15">
        <f t="shared" si="114"/>
        <v>0</v>
      </c>
      <c r="T70" s="15">
        <f t="shared" si="115"/>
        <v>0</v>
      </c>
      <c r="U70" s="9">
        <f t="shared" si="116"/>
        <v>0</v>
      </c>
      <c r="V70" s="9">
        <f t="shared" si="117"/>
        <v>0</v>
      </c>
      <c r="W70" s="28">
        <f t="shared" si="118"/>
        <v>0</v>
      </c>
      <c r="X70" s="9">
        <f t="shared" si="119"/>
        <v>0</v>
      </c>
      <c r="Y70" s="9">
        <f t="shared" si="120"/>
        <v>0</v>
      </c>
      <c r="Z70" s="28">
        <f t="shared" si="121"/>
        <v>0</v>
      </c>
      <c r="AA70" s="8"/>
      <c r="AB70" s="154">
        <f>IF(OR($M70="",$M70=0),0,IF(AB$2&lt;10,VLOOKUP(TEXT($C70,"МММ"),'Расчет нагрузки'!$AA$2:$AE$13,AB$2,0),$D70*AB$2))</f>
        <v>0</v>
      </c>
      <c r="AC70" s="154">
        <f>IF(OR($Q70="",$Q70=0),0,IF(AC$2&lt;10,VLOOKUP(TEXT($C70,"МММ"),'Расчет нагрузки'!$AA$2:$AE$13,AC$2,0),$D70*AC$2))</f>
        <v>0</v>
      </c>
      <c r="AD70" s="8"/>
      <c r="AE70" s="69">
        <v>1</v>
      </c>
      <c r="AF70" s="69">
        <v>1</v>
      </c>
      <c r="AG70" s="8"/>
      <c r="AH70" s="13">
        <f t="shared" si="234"/>
        <v>0</v>
      </c>
      <c r="AI70" s="13">
        <f t="shared" si="235"/>
        <v>0</v>
      </c>
      <c r="AJ70" s="13">
        <f t="shared" si="236"/>
        <v>0</v>
      </c>
      <c r="AK70" s="13">
        <f t="shared" si="237"/>
        <v>0</v>
      </c>
      <c r="AL70" s="13">
        <f t="shared" si="238"/>
        <v>0</v>
      </c>
      <c r="AM70" s="13">
        <f t="shared" si="239"/>
        <v>0</v>
      </c>
      <c r="AN70" s="13">
        <f t="shared" si="240"/>
        <v>0</v>
      </c>
      <c r="AO70" s="13">
        <f t="shared" si="241"/>
        <v>0</v>
      </c>
      <c r="AP70" s="13">
        <f t="shared" si="242"/>
        <v>0</v>
      </c>
      <c r="AQ70" s="13">
        <f t="shared" si="243"/>
        <v>0</v>
      </c>
      <c r="AR70" s="13">
        <f t="shared" si="244"/>
        <v>0</v>
      </c>
      <c r="AS70" s="13">
        <f t="shared" si="245"/>
        <v>0</v>
      </c>
      <c r="AT70" s="13">
        <f t="shared" si="246"/>
        <v>0</v>
      </c>
      <c r="AU70" s="13">
        <f t="shared" si="247"/>
        <v>0</v>
      </c>
      <c r="AV70" s="13">
        <f t="shared" si="248"/>
        <v>0</v>
      </c>
      <c r="AW70" s="13">
        <f t="shared" si="249"/>
        <v>0</v>
      </c>
      <c r="AX70" s="4"/>
    </row>
    <row r="71" spans="1:50" outlineLevel="1">
      <c r="A71" s="8" t="str">
        <f>IF(C71=Форма!$B$7*1,"1 месяц",IF(C71&gt;Форма!$B$7,(LEFT(A70,SEARCH(" ",A70,1)-1)+1)&amp;" месяц",""))</f>
        <v/>
      </c>
      <c r="B71" s="32" t="str">
        <f>IF(SUM($E$6:$L71)=0,"-",IF(SUM($E71:$L71)&gt;0,IF(AND($C71&gt;=$B$1,$C71&lt;=$B$2)*1=1,$A$1,"факт"),"прогноз"))</f>
        <v>-</v>
      </c>
      <c r="C71" s="33">
        <v>43252</v>
      </c>
      <c r="D71" s="34">
        <f>VLOOKUP($C71,'F1'!$A:$B,2,0)</f>
        <v>20</v>
      </c>
      <c r="E71" s="14"/>
      <c r="F71" s="14"/>
      <c r="G71" s="14"/>
      <c r="H71" s="14"/>
      <c r="I71" s="14"/>
      <c r="J71" s="14"/>
      <c r="K71" s="14"/>
      <c r="L71" s="14"/>
      <c r="M71" s="187">
        <f t="shared" si="108"/>
        <v>0</v>
      </c>
      <c r="N71" s="15">
        <f t="shared" si="109"/>
        <v>0</v>
      </c>
      <c r="O71" s="15">
        <f t="shared" si="110"/>
        <v>0</v>
      </c>
      <c r="P71" s="15">
        <f t="shared" si="111"/>
        <v>0</v>
      </c>
      <c r="Q71" s="187">
        <f t="shared" si="112"/>
        <v>0</v>
      </c>
      <c r="R71" s="15">
        <f t="shared" si="113"/>
        <v>0</v>
      </c>
      <c r="S71" s="15">
        <f t="shared" si="114"/>
        <v>0</v>
      </c>
      <c r="T71" s="15">
        <f t="shared" si="115"/>
        <v>0</v>
      </c>
      <c r="U71" s="9">
        <f t="shared" si="116"/>
        <v>0</v>
      </c>
      <c r="V71" s="9">
        <f t="shared" si="117"/>
        <v>0</v>
      </c>
      <c r="W71" s="28">
        <f t="shared" si="118"/>
        <v>0</v>
      </c>
      <c r="X71" s="9">
        <f t="shared" si="119"/>
        <v>0</v>
      </c>
      <c r="Y71" s="9">
        <f t="shared" si="120"/>
        <v>0</v>
      </c>
      <c r="Z71" s="28">
        <f t="shared" si="121"/>
        <v>0</v>
      </c>
      <c r="AA71" s="8"/>
      <c r="AB71" s="154">
        <f>IF(OR($M71="",$M71=0),0,IF(AB$2&lt;10,VLOOKUP(TEXT($C71,"МММ"),'Расчет нагрузки'!$AA$2:$AE$13,AB$2,0),$D71*AB$2))</f>
        <v>0</v>
      </c>
      <c r="AC71" s="154">
        <f>IF(OR($Q71="",$Q71=0),0,IF(AC$2&lt;10,VLOOKUP(TEXT($C71,"МММ"),'Расчет нагрузки'!$AA$2:$AE$13,AC$2,0),$D71*AC$2))</f>
        <v>0</v>
      </c>
      <c r="AD71" s="8"/>
      <c r="AE71" s="69">
        <v>1</v>
      </c>
      <c r="AF71" s="69">
        <v>1</v>
      </c>
      <c r="AG71" s="8"/>
      <c r="AH71" s="13">
        <f t="shared" si="234"/>
        <v>0</v>
      </c>
      <c r="AI71" s="13">
        <f t="shared" si="235"/>
        <v>0</v>
      </c>
      <c r="AJ71" s="13">
        <f t="shared" si="236"/>
        <v>0</v>
      </c>
      <c r="AK71" s="13">
        <f t="shared" si="237"/>
        <v>0</v>
      </c>
      <c r="AL71" s="13">
        <f t="shared" si="238"/>
        <v>0</v>
      </c>
      <c r="AM71" s="13">
        <f t="shared" si="239"/>
        <v>0</v>
      </c>
      <c r="AN71" s="13">
        <f t="shared" si="240"/>
        <v>0</v>
      </c>
      <c r="AO71" s="13">
        <f t="shared" si="241"/>
        <v>0</v>
      </c>
      <c r="AP71" s="13">
        <f t="shared" si="242"/>
        <v>0</v>
      </c>
      <c r="AQ71" s="13">
        <f t="shared" si="243"/>
        <v>0</v>
      </c>
      <c r="AR71" s="13">
        <f t="shared" si="244"/>
        <v>0</v>
      </c>
      <c r="AS71" s="13">
        <f t="shared" si="245"/>
        <v>0</v>
      </c>
      <c r="AT71" s="13">
        <f t="shared" si="246"/>
        <v>0</v>
      </c>
      <c r="AU71" s="13">
        <f t="shared" si="247"/>
        <v>0</v>
      </c>
      <c r="AV71" s="13">
        <f t="shared" si="248"/>
        <v>0</v>
      </c>
      <c r="AW71" s="13">
        <f t="shared" si="249"/>
        <v>0</v>
      </c>
      <c r="AX71" s="4"/>
    </row>
    <row r="72" spans="1:50" outlineLevel="1">
      <c r="A72" s="8" t="str">
        <f>IF(C72=Форма!$B$7*1,"1 месяц",IF(C72&gt;Форма!$B$7,(LEFT(A71,SEARCH(" ",A71,1)-1)+1)&amp;" месяц",""))</f>
        <v/>
      </c>
      <c r="B72" s="32" t="str">
        <f>IF(SUM($E$6:$L72)=0,"-",IF(SUM($E72:$L72)&gt;0,IF(AND($C72&gt;=$B$1,$C72&lt;=$B$2)*1=1,$A$1,"факт"),"прогноз"))</f>
        <v>-</v>
      </c>
      <c r="C72" s="33">
        <v>43282</v>
      </c>
      <c r="D72" s="34">
        <f>VLOOKUP($C72,'F1'!$A:$B,2,0)</f>
        <v>22</v>
      </c>
      <c r="E72" s="14"/>
      <c r="F72" s="14"/>
      <c r="G72" s="14"/>
      <c r="H72" s="14"/>
      <c r="I72" s="14"/>
      <c r="J72" s="14"/>
      <c r="K72" s="14"/>
      <c r="L72" s="14"/>
      <c r="M72" s="187">
        <f t="shared" si="108"/>
        <v>0</v>
      </c>
      <c r="N72" s="15">
        <f t="shared" si="109"/>
        <v>0</v>
      </c>
      <c r="O72" s="15">
        <f t="shared" si="110"/>
        <v>0</v>
      </c>
      <c r="P72" s="15">
        <f t="shared" si="111"/>
        <v>0</v>
      </c>
      <c r="Q72" s="187">
        <f t="shared" si="112"/>
        <v>0</v>
      </c>
      <c r="R72" s="15">
        <f t="shared" si="113"/>
        <v>0</v>
      </c>
      <c r="S72" s="15">
        <f t="shared" si="114"/>
        <v>0</v>
      </c>
      <c r="T72" s="15">
        <f t="shared" si="115"/>
        <v>0</v>
      </c>
      <c r="U72" s="9">
        <f t="shared" si="116"/>
        <v>0</v>
      </c>
      <c r="V72" s="9">
        <f t="shared" si="117"/>
        <v>0</v>
      </c>
      <c r="W72" s="28">
        <f t="shared" si="118"/>
        <v>0</v>
      </c>
      <c r="X72" s="9">
        <f t="shared" si="119"/>
        <v>0</v>
      </c>
      <c r="Y72" s="9">
        <f t="shared" si="120"/>
        <v>0</v>
      </c>
      <c r="Z72" s="28">
        <f t="shared" si="121"/>
        <v>0</v>
      </c>
      <c r="AA72" s="8"/>
      <c r="AB72" s="154">
        <f>IF(OR($M72="",$M72=0),0,IF(AB$2&lt;10,VLOOKUP(TEXT($C72,"МММ"),'Расчет нагрузки'!$AA$2:$AE$13,AB$2,0),$D72*AB$2))</f>
        <v>0</v>
      </c>
      <c r="AC72" s="154">
        <f>IF(OR($Q72="",$Q72=0),0,IF(AC$2&lt;10,VLOOKUP(TEXT($C72,"МММ"),'Расчет нагрузки'!$AA$2:$AE$13,AC$2,0),$D72*AC$2))</f>
        <v>0</v>
      </c>
      <c r="AD72" s="8"/>
      <c r="AE72" s="69">
        <v>1</v>
      </c>
      <c r="AF72" s="69">
        <v>1</v>
      </c>
      <c r="AG72" s="8"/>
      <c r="AH72" s="13">
        <f t="shared" si="234"/>
        <v>0</v>
      </c>
      <c r="AI72" s="13">
        <f t="shared" si="235"/>
        <v>0</v>
      </c>
      <c r="AJ72" s="13">
        <f t="shared" si="236"/>
        <v>0</v>
      </c>
      <c r="AK72" s="13">
        <f t="shared" si="237"/>
        <v>0</v>
      </c>
      <c r="AL72" s="13">
        <f t="shared" si="238"/>
        <v>0</v>
      </c>
      <c r="AM72" s="13">
        <f t="shared" si="239"/>
        <v>0</v>
      </c>
      <c r="AN72" s="13">
        <f t="shared" si="240"/>
        <v>0</v>
      </c>
      <c r="AO72" s="13">
        <f t="shared" si="241"/>
        <v>0</v>
      </c>
      <c r="AP72" s="13">
        <f t="shared" si="242"/>
        <v>0</v>
      </c>
      <c r="AQ72" s="13">
        <f t="shared" si="243"/>
        <v>0</v>
      </c>
      <c r="AR72" s="13">
        <f t="shared" si="244"/>
        <v>0</v>
      </c>
      <c r="AS72" s="13">
        <f t="shared" si="245"/>
        <v>0</v>
      </c>
      <c r="AT72" s="13">
        <f t="shared" si="246"/>
        <v>0</v>
      </c>
      <c r="AU72" s="13">
        <f t="shared" si="247"/>
        <v>0</v>
      </c>
      <c r="AV72" s="13">
        <f t="shared" si="248"/>
        <v>0</v>
      </c>
      <c r="AW72" s="13">
        <f t="shared" si="249"/>
        <v>0</v>
      </c>
      <c r="AX72" s="4"/>
    </row>
    <row r="73" spans="1:50" outlineLevel="1">
      <c r="A73" s="8" t="str">
        <f>IF(C73=Форма!$B$7*1,"1 месяц",IF(C73&gt;Форма!$B$7,(LEFT(A72,SEARCH(" ",A72,1)-1)+1)&amp;" месяц",""))</f>
        <v/>
      </c>
      <c r="B73" s="32" t="str">
        <f>IF(SUM($E$6:$L73)=0,"-",IF(SUM($E73:$L73)&gt;0,IF(AND($C73&gt;=$B$1,$C73&lt;=$B$2)*1=1,$A$1,"факт"),"прогноз"))</f>
        <v>-</v>
      </c>
      <c r="C73" s="33">
        <v>43313</v>
      </c>
      <c r="D73" s="34">
        <f>VLOOKUP($C73,'F1'!$A:$B,2,0)</f>
        <v>23</v>
      </c>
      <c r="E73" s="14"/>
      <c r="F73" s="14"/>
      <c r="G73" s="14"/>
      <c r="H73" s="14"/>
      <c r="I73" s="14"/>
      <c r="J73" s="14"/>
      <c r="K73" s="14"/>
      <c r="L73" s="14"/>
      <c r="M73" s="187">
        <f t="shared" ref="M73" si="250">E73/$D73</f>
        <v>0</v>
      </c>
      <c r="N73" s="15">
        <f t="shared" ref="N73" si="251">F73/$D73</f>
        <v>0</v>
      </c>
      <c r="O73" s="15">
        <f t="shared" ref="O73" si="252">G73/$D73</f>
        <v>0</v>
      </c>
      <c r="P73" s="15">
        <f t="shared" ref="P73" si="253">H73/$D73</f>
        <v>0</v>
      </c>
      <c r="Q73" s="187">
        <f t="shared" ref="Q73" si="254">I73/$D73</f>
        <v>0</v>
      </c>
      <c r="R73" s="15">
        <f t="shared" ref="R73" si="255">J73/$D73</f>
        <v>0</v>
      </c>
      <c r="S73" s="15">
        <f t="shared" ref="S73" si="256">K73/$D73</f>
        <v>0</v>
      </c>
      <c r="T73" s="15">
        <f t="shared" ref="T73" si="257">L73/$D73</f>
        <v>0</v>
      </c>
      <c r="U73" s="9">
        <f t="shared" ref="U73" si="258">IFERROR(N73/M73,)</f>
        <v>0</v>
      </c>
      <c r="V73" s="9">
        <f t="shared" ref="V73" si="259">IFERROR(O73/M73,)</f>
        <v>0</v>
      </c>
      <c r="W73" s="28">
        <f t="shared" ref="W73" si="260">IFERROR(P73/M73,)</f>
        <v>0</v>
      </c>
      <c r="X73" s="9">
        <f t="shared" ref="X73" si="261">IFERROR(R73/Q73,)</f>
        <v>0</v>
      </c>
      <c r="Y73" s="9">
        <f t="shared" ref="Y73" si="262">IFERROR(S73/Q73,)</f>
        <v>0</v>
      </c>
      <c r="Z73" s="28">
        <f t="shared" ref="Z73" si="263">IFERROR(T73/Q73,)</f>
        <v>0</v>
      </c>
      <c r="AA73" s="8"/>
      <c r="AB73" s="154">
        <f>IF(OR($M73="",$M73=0),0,IF(AB$2&lt;10,VLOOKUP(TEXT($C73,"МММ"),'Расчет нагрузки'!$AA$2:$AE$13,AB$2,0),$D73*AB$2))</f>
        <v>0</v>
      </c>
      <c r="AC73" s="154">
        <f>IF(OR($Q73="",$Q73=0),0,IF(AC$2&lt;10,VLOOKUP(TEXT($C73,"МММ"),'Расчет нагрузки'!$AA$2:$AE$13,AC$2,0),$D73*AC$2))</f>
        <v>0</v>
      </c>
      <c r="AD73" s="8"/>
      <c r="AE73" s="69">
        <v>1</v>
      </c>
      <c r="AF73" s="69">
        <v>1</v>
      </c>
      <c r="AG73" s="8"/>
      <c r="AH73" s="13">
        <f t="shared" ref="AH73" si="264">E73</f>
        <v>0</v>
      </c>
      <c r="AI73" s="13">
        <f t="shared" ref="AI73" si="265">F73</f>
        <v>0</v>
      </c>
      <c r="AJ73" s="13">
        <f t="shared" ref="AJ73" si="266">G73</f>
        <v>0</v>
      </c>
      <c r="AK73" s="13">
        <f t="shared" ref="AK73" si="267">H73</f>
        <v>0</v>
      </c>
      <c r="AL73" s="13">
        <f t="shared" ref="AL73" si="268">I73</f>
        <v>0</v>
      </c>
      <c r="AM73" s="13">
        <f t="shared" ref="AM73" si="269">J73</f>
        <v>0</v>
      </c>
      <c r="AN73" s="13">
        <f t="shared" ref="AN73" si="270">K73</f>
        <v>0</v>
      </c>
      <c r="AO73" s="13">
        <f t="shared" ref="AO73" si="271">L73</f>
        <v>0</v>
      </c>
      <c r="AP73" s="13">
        <f t="shared" ref="AP73" si="272">E73</f>
        <v>0</v>
      </c>
      <c r="AQ73" s="13">
        <f t="shared" ref="AQ73" si="273">F73</f>
        <v>0</v>
      </c>
      <c r="AR73" s="13">
        <f t="shared" ref="AR73" si="274">G73</f>
        <v>0</v>
      </c>
      <c r="AS73" s="13">
        <f t="shared" ref="AS73" si="275">H73</f>
        <v>0</v>
      </c>
      <c r="AT73" s="13">
        <f t="shared" ref="AT73" si="276">I73</f>
        <v>0</v>
      </c>
      <c r="AU73" s="13">
        <f t="shared" ref="AU73" si="277">J73</f>
        <v>0</v>
      </c>
      <c r="AV73" s="13">
        <f t="shared" ref="AV73" si="278">K73</f>
        <v>0</v>
      </c>
      <c r="AW73" s="13">
        <f t="shared" ref="AW73" si="279">L73</f>
        <v>0</v>
      </c>
      <c r="AX73" s="4"/>
    </row>
    <row r="74" spans="1:50" outlineLevel="1">
      <c r="A74" s="8" t="str">
        <f>IF(C74=Форма!$B$7*1,"1 месяц",IF(C74&gt;Форма!$B$7,(LEFT(A73,SEARCH(" ",A73,1)-1)+1)&amp;" месяц",""))</f>
        <v/>
      </c>
      <c r="B74" s="32" t="str">
        <f>IF(SUM($E$6:$L74)=0,"-",IF(SUM($E74:$L74)&gt;0,IF(AND($C74&gt;=$B$1,$C74&lt;=$B$2)*1=1,$A$1,"факт"),"прогноз"))</f>
        <v>-</v>
      </c>
      <c r="C74" s="33">
        <v>43344</v>
      </c>
      <c r="D74" s="34">
        <f>VLOOKUP($C74,'F1'!$A:$B,2,0)</f>
        <v>20</v>
      </c>
      <c r="E74" s="14"/>
      <c r="F74" s="14"/>
      <c r="G74" s="14"/>
      <c r="H74" s="14"/>
      <c r="I74" s="14"/>
      <c r="J74" s="14"/>
      <c r="K74" s="14"/>
      <c r="L74" s="14"/>
      <c r="M74" s="187">
        <f t="shared" ref="M74" si="280">E74/$D74</f>
        <v>0</v>
      </c>
      <c r="N74" s="15">
        <f t="shared" ref="N74" si="281">F74/$D74</f>
        <v>0</v>
      </c>
      <c r="O74" s="15">
        <f t="shared" ref="O74" si="282">G74/$D74</f>
        <v>0</v>
      </c>
      <c r="P74" s="15">
        <f t="shared" ref="P74" si="283">H74/$D74</f>
        <v>0</v>
      </c>
      <c r="Q74" s="187">
        <f t="shared" ref="Q74" si="284">I74/$D74</f>
        <v>0</v>
      </c>
      <c r="R74" s="15">
        <f t="shared" ref="R74" si="285">J74/$D74</f>
        <v>0</v>
      </c>
      <c r="S74" s="15">
        <f t="shared" ref="S74" si="286">K74/$D74</f>
        <v>0</v>
      </c>
      <c r="T74" s="15">
        <f t="shared" ref="T74" si="287">L74/$D74</f>
        <v>0</v>
      </c>
      <c r="U74" s="9">
        <f t="shared" ref="U74" si="288">IFERROR(N74/M74,)</f>
        <v>0</v>
      </c>
      <c r="V74" s="9">
        <f t="shared" ref="V74" si="289">IFERROR(O74/M74,)</f>
        <v>0</v>
      </c>
      <c r="W74" s="28">
        <f t="shared" ref="W74" si="290">IFERROR(P74/M74,)</f>
        <v>0</v>
      </c>
      <c r="X74" s="9">
        <f t="shared" ref="X74" si="291">IFERROR(R74/Q74,)</f>
        <v>0</v>
      </c>
      <c r="Y74" s="9">
        <f t="shared" ref="Y74" si="292">IFERROR(S74/Q74,)</f>
        <v>0</v>
      </c>
      <c r="Z74" s="28">
        <f t="shared" ref="Z74" si="293">IFERROR(T74/Q74,)</f>
        <v>0</v>
      </c>
      <c r="AA74" s="8"/>
      <c r="AB74" s="154">
        <f>IF(OR($M74="",$M74=0),0,IF(AB$2&lt;10,VLOOKUP(TEXT($C74,"МММ"),'Расчет нагрузки'!$AA$2:$AE$13,AB$2,0),$D74*AB$2))</f>
        <v>0</v>
      </c>
      <c r="AC74" s="154">
        <f>IF(OR($Q74="",$Q74=0),0,IF(AC$2&lt;10,VLOOKUP(TEXT($C74,"МММ"),'Расчет нагрузки'!$AA$2:$AE$13,AC$2,0),$D74*AC$2))</f>
        <v>0</v>
      </c>
      <c r="AD74" s="8"/>
      <c r="AE74" s="69">
        <v>1</v>
      </c>
      <c r="AF74" s="69">
        <v>1</v>
      </c>
      <c r="AG74" s="8"/>
      <c r="AH74" s="13">
        <f t="shared" ref="AH74" si="294">E74</f>
        <v>0</v>
      </c>
      <c r="AI74" s="13">
        <f t="shared" ref="AI74" si="295">F74</f>
        <v>0</v>
      </c>
      <c r="AJ74" s="13">
        <f t="shared" ref="AJ74" si="296">G74</f>
        <v>0</v>
      </c>
      <c r="AK74" s="13">
        <f t="shared" ref="AK74" si="297">H74</f>
        <v>0</v>
      </c>
      <c r="AL74" s="13">
        <f t="shared" ref="AL74" si="298">I74</f>
        <v>0</v>
      </c>
      <c r="AM74" s="13">
        <f t="shared" ref="AM74" si="299">J74</f>
        <v>0</v>
      </c>
      <c r="AN74" s="13">
        <f t="shared" ref="AN74" si="300">K74</f>
        <v>0</v>
      </c>
      <c r="AO74" s="13">
        <f t="shared" ref="AO74" si="301">L74</f>
        <v>0</v>
      </c>
      <c r="AP74" s="13">
        <f t="shared" ref="AP74" si="302">E74</f>
        <v>0</v>
      </c>
      <c r="AQ74" s="13">
        <f t="shared" ref="AQ74" si="303">F74</f>
        <v>0</v>
      </c>
      <c r="AR74" s="13">
        <f t="shared" ref="AR74" si="304">G74</f>
        <v>0</v>
      </c>
      <c r="AS74" s="13">
        <f t="shared" ref="AS74" si="305">H74</f>
        <v>0</v>
      </c>
      <c r="AT74" s="13">
        <f t="shared" ref="AT74" si="306">I74</f>
        <v>0</v>
      </c>
      <c r="AU74" s="13">
        <f t="shared" ref="AU74" si="307">J74</f>
        <v>0</v>
      </c>
      <c r="AV74" s="13">
        <f t="shared" ref="AV74" si="308">K74</f>
        <v>0</v>
      </c>
      <c r="AW74" s="13">
        <f t="shared" ref="AW74" si="309">L74</f>
        <v>0</v>
      </c>
      <c r="AX74" s="4"/>
    </row>
    <row r="75" spans="1:50" outlineLevel="1">
      <c r="A75" s="8" t="str">
        <f>IF(C75=Форма!$B$7*1,"1 месяц",IF(C75&gt;Форма!$B$7,(LEFT(A74,SEARCH(" ",A74,1)-1)+1)&amp;" месяц",""))</f>
        <v/>
      </c>
      <c r="B75" s="32" t="str">
        <f>IF(SUM($E$6:$L75)=0,"-",IF(SUM($E75:$L75)&gt;0,IF(AND($C75&gt;=$B$1,$C75&lt;=$B$2)*1=1,$A$1,"факт"),"прогноз"))</f>
        <v>-</v>
      </c>
      <c r="C75" s="33">
        <v>43374</v>
      </c>
      <c r="D75" s="34">
        <f>VLOOKUP($C75,'F1'!$A:$B,2,0)</f>
        <v>23</v>
      </c>
      <c r="E75" s="14"/>
      <c r="F75" s="14"/>
      <c r="G75" s="14"/>
      <c r="H75" s="14"/>
      <c r="I75" s="14"/>
      <c r="J75" s="14"/>
      <c r="K75" s="14"/>
      <c r="L75" s="14"/>
      <c r="M75" s="187">
        <f t="shared" ref="M75:M79" si="310">E75/$D75</f>
        <v>0</v>
      </c>
      <c r="N75" s="15">
        <f t="shared" ref="N75:N79" si="311">F75/$D75</f>
        <v>0</v>
      </c>
      <c r="O75" s="15">
        <f t="shared" ref="O75:O79" si="312">G75/$D75</f>
        <v>0</v>
      </c>
      <c r="P75" s="15">
        <f t="shared" ref="P75:P79" si="313">H75/$D75</f>
        <v>0</v>
      </c>
      <c r="Q75" s="187">
        <f t="shared" ref="Q75:Q79" si="314">I75/$D75</f>
        <v>0</v>
      </c>
      <c r="R75" s="15">
        <f t="shared" ref="R75:R79" si="315">J75/$D75</f>
        <v>0</v>
      </c>
      <c r="S75" s="15">
        <f t="shared" ref="S75:S79" si="316">K75/$D75</f>
        <v>0</v>
      </c>
      <c r="T75" s="15">
        <f t="shared" ref="T75:T79" si="317">L75/$D75</f>
        <v>0</v>
      </c>
      <c r="U75" s="9">
        <f t="shared" ref="U75:U79" si="318">IFERROR(N75/M75,)</f>
        <v>0</v>
      </c>
      <c r="V75" s="9">
        <f t="shared" ref="V75:V79" si="319">IFERROR(O75/M75,)</f>
        <v>0</v>
      </c>
      <c r="W75" s="28">
        <f t="shared" ref="W75:W79" si="320">IFERROR(P75/M75,)</f>
        <v>0</v>
      </c>
      <c r="X75" s="9">
        <f t="shared" ref="X75:X79" si="321">IFERROR(R75/Q75,)</f>
        <v>0</v>
      </c>
      <c r="Y75" s="9">
        <f t="shared" ref="Y75:Y79" si="322">IFERROR(S75/Q75,)</f>
        <v>0</v>
      </c>
      <c r="Z75" s="28">
        <f t="shared" ref="Z75:Z79" si="323">IFERROR(T75/Q75,)</f>
        <v>0</v>
      </c>
      <c r="AA75" s="8"/>
      <c r="AB75" s="154">
        <f>IF(OR($M75="",$M75=0),0,IF(AB$2&lt;10,VLOOKUP(TEXT($C75,"МММ"),'Расчет нагрузки'!$AA$2:$AE$13,AB$2,0),$D75*AB$2))</f>
        <v>0</v>
      </c>
      <c r="AC75" s="154">
        <f>IF(OR($Q75="",$Q75=0),0,IF(AC$2&lt;10,VLOOKUP(TEXT($C75,"МММ"),'Расчет нагрузки'!$AA$2:$AE$13,AC$2,0),$D75*AC$2))</f>
        <v>0</v>
      </c>
      <c r="AD75" s="8"/>
      <c r="AE75" s="69">
        <v>1</v>
      </c>
      <c r="AF75" s="69">
        <v>1</v>
      </c>
      <c r="AG75" s="8"/>
      <c r="AH75" s="13">
        <f t="shared" ref="AH75" si="324">E75</f>
        <v>0</v>
      </c>
      <c r="AI75" s="13">
        <f t="shared" ref="AI75" si="325">F75</f>
        <v>0</v>
      </c>
      <c r="AJ75" s="13">
        <f t="shared" ref="AJ75" si="326">G75</f>
        <v>0</v>
      </c>
      <c r="AK75" s="13">
        <f t="shared" ref="AK75" si="327">H75</f>
        <v>0</v>
      </c>
      <c r="AL75" s="13">
        <f t="shared" ref="AL75" si="328">I75</f>
        <v>0</v>
      </c>
      <c r="AM75" s="13">
        <f t="shared" ref="AM75" si="329">J75</f>
        <v>0</v>
      </c>
      <c r="AN75" s="13">
        <f t="shared" ref="AN75" si="330">K75</f>
        <v>0</v>
      </c>
      <c r="AO75" s="13">
        <f t="shared" ref="AO75" si="331">L75</f>
        <v>0</v>
      </c>
      <c r="AP75" s="13">
        <f t="shared" ref="AP75" si="332">E75</f>
        <v>0</v>
      </c>
      <c r="AQ75" s="13">
        <f t="shared" ref="AQ75" si="333">F75</f>
        <v>0</v>
      </c>
      <c r="AR75" s="13">
        <f t="shared" ref="AR75" si="334">G75</f>
        <v>0</v>
      </c>
      <c r="AS75" s="13">
        <f t="shared" ref="AS75" si="335">H75</f>
        <v>0</v>
      </c>
      <c r="AT75" s="13">
        <f t="shared" ref="AT75" si="336">I75</f>
        <v>0</v>
      </c>
      <c r="AU75" s="13">
        <f t="shared" ref="AU75" si="337">J75</f>
        <v>0</v>
      </c>
      <c r="AV75" s="13">
        <f t="shared" ref="AV75" si="338">K75</f>
        <v>0</v>
      </c>
      <c r="AW75" s="13">
        <f t="shared" ref="AW75" si="339">L75</f>
        <v>0</v>
      </c>
      <c r="AX75" s="4"/>
    </row>
    <row r="76" spans="1:50" outlineLevel="1">
      <c r="A76" s="8" t="str">
        <f>IF(C76=Форма!$B$7*1,"1 месяц",IF(C76&gt;Форма!$B$7,(LEFT(A75,SEARCH(" ",A75,1)-1)+1)&amp;" месяц",""))</f>
        <v/>
      </c>
      <c r="B76" s="32" t="str">
        <f>IF(SUM($E$6:$L76)=0,"-",IF(SUM($E76:$L76)&gt;0,IF(AND($C76&gt;=$B$1,$C76&lt;=$B$2)*1=1,$A$1,"факт"),"прогноз"))</f>
        <v>-</v>
      </c>
      <c r="C76" s="33">
        <v>43405</v>
      </c>
      <c r="D76" s="34">
        <f>VLOOKUP($C76,'F1'!$A:$B,2,0)</f>
        <v>21</v>
      </c>
      <c r="E76" s="14"/>
      <c r="F76" s="14"/>
      <c r="G76" s="14"/>
      <c r="H76" s="14"/>
      <c r="I76" s="14"/>
      <c r="J76" s="14"/>
      <c r="K76" s="14"/>
      <c r="L76" s="14"/>
      <c r="M76" s="187">
        <f t="shared" si="310"/>
        <v>0</v>
      </c>
      <c r="N76" s="15">
        <f t="shared" si="311"/>
        <v>0</v>
      </c>
      <c r="O76" s="15">
        <f t="shared" si="312"/>
        <v>0</v>
      </c>
      <c r="P76" s="15">
        <f t="shared" si="313"/>
        <v>0</v>
      </c>
      <c r="Q76" s="187">
        <f t="shared" si="314"/>
        <v>0</v>
      </c>
      <c r="R76" s="15">
        <f t="shared" si="315"/>
        <v>0</v>
      </c>
      <c r="S76" s="15">
        <f t="shared" si="316"/>
        <v>0</v>
      </c>
      <c r="T76" s="15">
        <f t="shared" si="317"/>
        <v>0</v>
      </c>
      <c r="U76" s="9">
        <f t="shared" si="318"/>
        <v>0</v>
      </c>
      <c r="V76" s="9">
        <f t="shared" si="319"/>
        <v>0</v>
      </c>
      <c r="W76" s="28">
        <f t="shared" si="320"/>
        <v>0</v>
      </c>
      <c r="X76" s="9">
        <f t="shared" si="321"/>
        <v>0</v>
      </c>
      <c r="Y76" s="9">
        <f t="shared" si="322"/>
        <v>0</v>
      </c>
      <c r="Z76" s="28">
        <f t="shared" si="323"/>
        <v>0</v>
      </c>
      <c r="AA76" s="8"/>
      <c r="AB76" s="154">
        <f>IF(OR($M76="",$M76=0),0,IF(AB$2&lt;10,VLOOKUP(TEXT($C76,"МММ"),'Расчет нагрузки'!$AA$2:$AE$13,AB$2,0),$D76*AB$2))</f>
        <v>0</v>
      </c>
      <c r="AC76" s="154">
        <f>IF(OR($Q76="",$Q76=0),0,IF(AC$2&lt;10,VLOOKUP(TEXT($C76,"МММ"),'Расчет нагрузки'!$AA$2:$AE$13,AC$2,0),$D76*AC$2))</f>
        <v>0</v>
      </c>
      <c r="AD76" s="8"/>
      <c r="AE76" s="69">
        <v>1</v>
      </c>
      <c r="AF76" s="69">
        <v>1</v>
      </c>
      <c r="AG76" s="8"/>
      <c r="AH76" s="13">
        <f t="shared" ref="AH76" si="340">E76</f>
        <v>0</v>
      </c>
      <c r="AI76" s="13">
        <f t="shared" ref="AI76" si="341">F76</f>
        <v>0</v>
      </c>
      <c r="AJ76" s="13">
        <f t="shared" ref="AJ76" si="342">G76</f>
        <v>0</v>
      </c>
      <c r="AK76" s="13">
        <f t="shared" ref="AK76" si="343">H76</f>
        <v>0</v>
      </c>
      <c r="AL76" s="13">
        <f t="shared" ref="AL76" si="344">I76</f>
        <v>0</v>
      </c>
      <c r="AM76" s="13">
        <f t="shared" ref="AM76" si="345">J76</f>
        <v>0</v>
      </c>
      <c r="AN76" s="13">
        <f t="shared" ref="AN76" si="346">K76</f>
        <v>0</v>
      </c>
      <c r="AO76" s="13">
        <f t="shared" ref="AO76" si="347">L76</f>
        <v>0</v>
      </c>
      <c r="AP76" s="13">
        <f t="shared" ref="AP76" si="348">E76</f>
        <v>0</v>
      </c>
      <c r="AQ76" s="13">
        <f t="shared" ref="AQ76" si="349">F76</f>
        <v>0</v>
      </c>
      <c r="AR76" s="13">
        <f t="shared" ref="AR76" si="350">G76</f>
        <v>0</v>
      </c>
      <c r="AS76" s="13">
        <f t="shared" ref="AS76" si="351">H76</f>
        <v>0</v>
      </c>
      <c r="AT76" s="13">
        <f t="shared" ref="AT76" si="352">I76</f>
        <v>0</v>
      </c>
      <c r="AU76" s="13">
        <f t="shared" ref="AU76" si="353">J76</f>
        <v>0</v>
      </c>
      <c r="AV76" s="13">
        <f t="shared" ref="AV76" si="354">K76</f>
        <v>0</v>
      </c>
      <c r="AW76" s="13">
        <f t="shared" ref="AW76" si="355">L76</f>
        <v>0</v>
      </c>
      <c r="AX76" s="4"/>
    </row>
    <row r="77" spans="1:50" outlineLevel="1">
      <c r="A77" s="8" t="str">
        <f>IF(C77=Форма!$B$7*1,"1 месяц",IF(C77&gt;Форма!$B$7,(LEFT(A76,SEARCH(" ",A76,1)-1)+1)&amp;" месяц",""))</f>
        <v/>
      </c>
      <c r="B77" s="32" t="str">
        <f>IF(SUM($E$6:$L77)=0,"-",IF(SUM($E77:$L77)&gt;0,IF(AND($C77&gt;=$B$1,$C77&lt;=$B$2)*1=1,$A$1,"факт"),"прогноз"))</f>
        <v>-</v>
      </c>
      <c r="C77" s="33">
        <v>43435</v>
      </c>
      <c r="D77" s="34">
        <f>VLOOKUP($C77,'F1'!$A:$B,2,0)</f>
        <v>21</v>
      </c>
      <c r="E77" s="14"/>
      <c r="F77" s="14"/>
      <c r="G77" s="14"/>
      <c r="H77" s="14"/>
      <c r="I77" s="14"/>
      <c r="J77" s="14"/>
      <c r="K77" s="14"/>
      <c r="L77" s="14"/>
      <c r="M77" s="187">
        <f t="shared" si="310"/>
        <v>0</v>
      </c>
      <c r="N77" s="15">
        <f t="shared" si="311"/>
        <v>0</v>
      </c>
      <c r="O77" s="15">
        <f t="shared" si="312"/>
        <v>0</v>
      </c>
      <c r="P77" s="15">
        <f t="shared" si="313"/>
        <v>0</v>
      </c>
      <c r="Q77" s="187">
        <f t="shared" si="314"/>
        <v>0</v>
      </c>
      <c r="R77" s="15">
        <f t="shared" si="315"/>
        <v>0</v>
      </c>
      <c r="S77" s="15">
        <f t="shared" si="316"/>
        <v>0</v>
      </c>
      <c r="T77" s="15">
        <f t="shared" si="317"/>
        <v>0</v>
      </c>
      <c r="U77" s="9">
        <f t="shared" si="318"/>
        <v>0</v>
      </c>
      <c r="V77" s="9">
        <f t="shared" si="319"/>
        <v>0</v>
      </c>
      <c r="W77" s="28">
        <f t="shared" si="320"/>
        <v>0</v>
      </c>
      <c r="X77" s="9">
        <f t="shared" si="321"/>
        <v>0</v>
      </c>
      <c r="Y77" s="9">
        <f t="shared" si="322"/>
        <v>0</v>
      </c>
      <c r="Z77" s="28">
        <f t="shared" si="323"/>
        <v>0</v>
      </c>
      <c r="AA77" s="8"/>
      <c r="AB77" s="154">
        <f>IF(OR($M77="",$M77=0),0,IF(AB$2&lt;10,VLOOKUP(TEXT($C77,"МММ"),'Расчет нагрузки'!$AA$2:$AE$13,AB$2,0),$D77*AB$2))</f>
        <v>0</v>
      </c>
      <c r="AC77" s="154">
        <f>IF(OR($Q77="",$Q77=0),0,IF(AC$2&lt;10,VLOOKUP(TEXT($C77,"МММ"),'Расчет нагрузки'!$AA$2:$AE$13,AC$2,0),$D77*AC$2))</f>
        <v>0</v>
      </c>
      <c r="AD77" s="8"/>
      <c r="AE77" s="69">
        <v>1</v>
      </c>
      <c r="AF77" s="69">
        <v>1</v>
      </c>
      <c r="AG77" s="8"/>
      <c r="AH77" s="13">
        <f t="shared" ref="AH77:AH78" si="356">E77</f>
        <v>0</v>
      </c>
      <c r="AI77" s="13">
        <f t="shared" ref="AI77:AI78" si="357">F77</f>
        <v>0</v>
      </c>
      <c r="AJ77" s="13">
        <f t="shared" ref="AJ77:AJ78" si="358">G77</f>
        <v>0</v>
      </c>
      <c r="AK77" s="13">
        <f t="shared" ref="AK77:AK78" si="359">H77</f>
        <v>0</v>
      </c>
      <c r="AL77" s="13">
        <f t="shared" ref="AL77:AL78" si="360">I77</f>
        <v>0</v>
      </c>
      <c r="AM77" s="13">
        <f t="shared" ref="AM77:AM78" si="361">J77</f>
        <v>0</v>
      </c>
      <c r="AN77" s="13">
        <f t="shared" ref="AN77:AN78" si="362">K77</f>
        <v>0</v>
      </c>
      <c r="AO77" s="13">
        <f t="shared" ref="AO77:AO78" si="363">L77</f>
        <v>0</v>
      </c>
      <c r="AP77" s="13">
        <f t="shared" ref="AP77:AP78" si="364">E77</f>
        <v>0</v>
      </c>
      <c r="AQ77" s="13">
        <f t="shared" ref="AQ77:AQ78" si="365">F77</f>
        <v>0</v>
      </c>
      <c r="AR77" s="13">
        <f t="shared" ref="AR77:AR78" si="366">G77</f>
        <v>0</v>
      </c>
      <c r="AS77" s="13">
        <f t="shared" ref="AS77:AS78" si="367">H77</f>
        <v>0</v>
      </c>
      <c r="AT77" s="13">
        <f t="shared" ref="AT77:AT78" si="368">I77</f>
        <v>0</v>
      </c>
      <c r="AU77" s="13">
        <f t="shared" ref="AU77:AU78" si="369">J77</f>
        <v>0</v>
      </c>
      <c r="AV77" s="13">
        <f t="shared" ref="AV77:AV78" si="370">K77</f>
        <v>0</v>
      </c>
      <c r="AW77" s="13">
        <f t="shared" ref="AW77:AW78" si="371">L77</f>
        <v>0</v>
      </c>
      <c r="AX77" s="4"/>
    </row>
    <row r="78" spans="1:50" outlineLevel="1">
      <c r="A78" s="8" t="str">
        <f>IF(C78=Форма!$B$7*1,"1 месяц",IF(C78&gt;Форма!$B$7,(LEFT(A77,SEARCH(" ",A77,1)-1)+1)&amp;" месяц",""))</f>
        <v/>
      </c>
      <c r="B78" s="32" t="str">
        <f>IF(SUM($E$6:$L78)=0,"-",IF(SUM($E78:$L78)&gt;0,IF(AND($C78&gt;=$B$1,$C78&lt;=$B$2)*1=1,$A$1,"факт"),"прогноз"))</f>
        <v>-</v>
      </c>
      <c r="C78" s="33">
        <v>43466</v>
      </c>
      <c r="D78" s="34">
        <f>VLOOKUP($C78,'F1'!$A:$B,2,0)</f>
        <v>17</v>
      </c>
      <c r="E78" s="14"/>
      <c r="F78" s="14"/>
      <c r="G78" s="14"/>
      <c r="H78" s="14"/>
      <c r="I78" s="14"/>
      <c r="J78" s="14"/>
      <c r="K78" s="14"/>
      <c r="L78" s="14"/>
      <c r="M78" s="187">
        <f t="shared" si="310"/>
        <v>0</v>
      </c>
      <c r="N78" s="15">
        <f t="shared" si="311"/>
        <v>0</v>
      </c>
      <c r="O78" s="15">
        <f t="shared" si="312"/>
        <v>0</v>
      </c>
      <c r="P78" s="15">
        <f t="shared" si="313"/>
        <v>0</v>
      </c>
      <c r="Q78" s="187">
        <f t="shared" si="314"/>
        <v>0</v>
      </c>
      <c r="R78" s="15">
        <f t="shared" si="315"/>
        <v>0</v>
      </c>
      <c r="S78" s="15">
        <f t="shared" si="316"/>
        <v>0</v>
      </c>
      <c r="T78" s="15">
        <f t="shared" si="317"/>
        <v>0</v>
      </c>
      <c r="U78" s="9">
        <f t="shared" si="318"/>
        <v>0</v>
      </c>
      <c r="V78" s="9">
        <f t="shared" si="319"/>
        <v>0</v>
      </c>
      <c r="W78" s="28">
        <f t="shared" si="320"/>
        <v>0</v>
      </c>
      <c r="X78" s="9">
        <f t="shared" si="321"/>
        <v>0</v>
      </c>
      <c r="Y78" s="9">
        <f t="shared" si="322"/>
        <v>0</v>
      </c>
      <c r="Z78" s="28">
        <f t="shared" si="323"/>
        <v>0</v>
      </c>
      <c r="AA78" s="8"/>
      <c r="AB78" s="154">
        <f>IF(OR($M78="",$M78=0),0,IF(AB$2&lt;10,VLOOKUP(TEXT($C78,"МММ"),'Расчет нагрузки'!$AA$2:$AE$13,AB$2,0),$D78*AB$2))</f>
        <v>0</v>
      </c>
      <c r="AC78" s="154">
        <f>IF(OR($Q78="",$Q78=0),0,IF(AC$2&lt;10,VLOOKUP(TEXT($C78,"МММ"),'Расчет нагрузки'!$AA$2:$AE$13,AC$2,0),$D78*AC$2))</f>
        <v>0</v>
      </c>
      <c r="AD78" s="8"/>
      <c r="AE78" s="69">
        <v>1</v>
      </c>
      <c r="AF78" s="69">
        <v>1</v>
      </c>
      <c r="AG78" s="8"/>
      <c r="AH78" s="13">
        <f t="shared" si="356"/>
        <v>0</v>
      </c>
      <c r="AI78" s="13">
        <f t="shared" si="357"/>
        <v>0</v>
      </c>
      <c r="AJ78" s="13">
        <f t="shared" si="358"/>
        <v>0</v>
      </c>
      <c r="AK78" s="13">
        <f t="shared" si="359"/>
        <v>0</v>
      </c>
      <c r="AL78" s="13">
        <f t="shared" si="360"/>
        <v>0</v>
      </c>
      <c r="AM78" s="13">
        <f t="shared" si="361"/>
        <v>0</v>
      </c>
      <c r="AN78" s="13">
        <f t="shared" si="362"/>
        <v>0</v>
      </c>
      <c r="AO78" s="13">
        <f t="shared" si="363"/>
        <v>0</v>
      </c>
      <c r="AP78" s="13">
        <f t="shared" si="364"/>
        <v>0</v>
      </c>
      <c r="AQ78" s="13">
        <f t="shared" si="365"/>
        <v>0</v>
      </c>
      <c r="AR78" s="13">
        <f t="shared" si="366"/>
        <v>0</v>
      </c>
      <c r="AS78" s="13">
        <f t="shared" si="367"/>
        <v>0</v>
      </c>
      <c r="AT78" s="13">
        <f t="shared" si="368"/>
        <v>0</v>
      </c>
      <c r="AU78" s="13">
        <f t="shared" si="369"/>
        <v>0</v>
      </c>
      <c r="AV78" s="13">
        <f t="shared" si="370"/>
        <v>0</v>
      </c>
      <c r="AW78" s="13">
        <f t="shared" si="371"/>
        <v>0</v>
      </c>
      <c r="AX78" s="4"/>
    </row>
    <row r="79" spans="1:50" outlineLevel="1">
      <c r="A79" s="8" t="str">
        <f>IF(C79=Форма!$B$7*1,"1 месяц",IF(C79&gt;Форма!$B$7,(LEFT(A78,SEARCH(" ",A78,1)-1)+1)&amp;" месяц",""))</f>
        <v/>
      </c>
      <c r="B79" s="32" t="str">
        <f>IF(SUM($E$6:$L79)=0,"-",IF(SUM($E79:$L79)&gt;0,IF(AND($C79&gt;=$B$1,$C79&lt;=$B$2)*1=1,$A$1,"факт"),"прогноз"))</f>
        <v>-</v>
      </c>
      <c r="C79" s="33">
        <v>43497</v>
      </c>
      <c r="D79" s="34">
        <f>VLOOKUP($C79,'F1'!$A:$B,2,0)</f>
        <v>20</v>
      </c>
      <c r="E79" s="14"/>
      <c r="F79" s="14"/>
      <c r="G79" s="14"/>
      <c r="H79" s="14"/>
      <c r="I79" s="14"/>
      <c r="J79" s="14"/>
      <c r="K79" s="14"/>
      <c r="L79" s="14"/>
      <c r="M79" s="187">
        <f t="shared" si="310"/>
        <v>0</v>
      </c>
      <c r="N79" s="15">
        <f t="shared" si="311"/>
        <v>0</v>
      </c>
      <c r="O79" s="15">
        <f t="shared" si="312"/>
        <v>0</v>
      </c>
      <c r="P79" s="15">
        <f t="shared" si="313"/>
        <v>0</v>
      </c>
      <c r="Q79" s="187">
        <f t="shared" si="314"/>
        <v>0</v>
      </c>
      <c r="R79" s="15">
        <f t="shared" si="315"/>
        <v>0</v>
      </c>
      <c r="S79" s="15">
        <f t="shared" si="316"/>
        <v>0</v>
      </c>
      <c r="T79" s="15">
        <f t="shared" si="317"/>
        <v>0</v>
      </c>
      <c r="U79" s="9">
        <f t="shared" si="318"/>
        <v>0</v>
      </c>
      <c r="V79" s="9">
        <f t="shared" si="319"/>
        <v>0</v>
      </c>
      <c r="W79" s="28">
        <f t="shared" si="320"/>
        <v>0</v>
      </c>
      <c r="X79" s="9">
        <f t="shared" si="321"/>
        <v>0</v>
      </c>
      <c r="Y79" s="9">
        <f t="shared" si="322"/>
        <v>0</v>
      </c>
      <c r="Z79" s="28">
        <f t="shared" si="323"/>
        <v>0</v>
      </c>
      <c r="AA79" s="8"/>
      <c r="AB79" s="154">
        <f>IF(OR($M79="",$M79=0),0,IF(AB$2&lt;10,VLOOKUP(TEXT($C79,"МММ"),'Расчет нагрузки'!$AA$2:$AE$13,AB$2,0),$D79*AB$2))</f>
        <v>0</v>
      </c>
      <c r="AC79" s="154">
        <f>IF(OR($Q79="",$Q79=0),0,IF(AC$2&lt;10,VLOOKUP(TEXT($C79,"МММ"),'Расчет нагрузки'!$AA$2:$AE$13,AC$2,0),$D79*AC$2))</f>
        <v>0</v>
      </c>
      <c r="AD79" s="8"/>
      <c r="AE79" s="69">
        <v>1</v>
      </c>
      <c r="AF79" s="69">
        <v>1</v>
      </c>
      <c r="AG79" s="8"/>
      <c r="AH79" s="13">
        <f t="shared" ref="AH79" si="372">E79</f>
        <v>0</v>
      </c>
      <c r="AI79" s="13">
        <f t="shared" ref="AI79" si="373">F79</f>
        <v>0</v>
      </c>
      <c r="AJ79" s="13">
        <f t="shared" ref="AJ79" si="374">G79</f>
        <v>0</v>
      </c>
      <c r="AK79" s="13">
        <f t="shared" ref="AK79" si="375">H79</f>
        <v>0</v>
      </c>
      <c r="AL79" s="13">
        <f t="shared" ref="AL79" si="376">I79</f>
        <v>0</v>
      </c>
      <c r="AM79" s="13">
        <f t="shared" ref="AM79" si="377">J79</f>
        <v>0</v>
      </c>
      <c r="AN79" s="13">
        <f t="shared" ref="AN79" si="378">K79</f>
        <v>0</v>
      </c>
      <c r="AO79" s="13">
        <f t="shared" ref="AO79" si="379">L79</f>
        <v>0</v>
      </c>
      <c r="AP79" s="13">
        <f t="shared" ref="AP79" si="380">E79</f>
        <v>0</v>
      </c>
      <c r="AQ79" s="13">
        <f t="shared" ref="AQ79" si="381">F79</f>
        <v>0</v>
      </c>
      <c r="AR79" s="13">
        <f t="shared" ref="AR79" si="382">G79</f>
        <v>0</v>
      </c>
      <c r="AS79" s="13">
        <f t="shared" ref="AS79" si="383">H79</f>
        <v>0</v>
      </c>
      <c r="AT79" s="13">
        <f t="shared" ref="AT79" si="384">I79</f>
        <v>0</v>
      </c>
      <c r="AU79" s="13">
        <f t="shared" ref="AU79" si="385">J79</f>
        <v>0</v>
      </c>
      <c r="AV79" s="13">
        <f t="shared" ref="AV79" si="386">K79</f>
        <v>0</v>
      </c>
      <c r="AW79" s="13">
        <f t="shared" ref="AW79" si="387">L79</f>
        <v>0</v>
      </c>
      <c r="AX79" s="4"/>
    </row>
    <row r="80" spans="1:50" outlineLevel="1">
      <c r="A80" s="8" t="str">
        <f>IF(C80=Форма!$B$7*1,"1 месяц",IF(C80&gt;Форма!$B$7,(LEFT(A79,SEARCH(" ",A79,1)-1)+1)&amp;" месяц",""))</f>
        <v/>
      </c>
      <c r="B80" s="32" t="str">
        <f>IF(SUM($E$6:$L80)=0,"-",IF(SUM($E80:$L80)&gt;0,IF(AND($C80&gt;=$B$1,$C80&lt;=$B$2)*1=1,$A$1,"факт"),"прогноз"))</f>
        <v>-</v>
      </c>
      <c r="C80" s="33">
        <v>43525</v>
      </c>
      <c r="D80" s="34">
        <f>VLOOKUP($C80,'F1'!$A:$B,2,0)</f>
        <v>20</v>
      </c>
      <c r="E80" s="14"/>
      <c r="F80" s="14"/>
      <c r="G80" s="14"/>
      <c r="H80" s="14"/>
      <c r="I80" s="14"/>
      <c r="J80" s="14"/>
      <c r="K80" s="14"/>
      <c r="L80" s="14"/>
      <c r="M80" s="187">
        <f t="shared" ref="M80:M89" si="388">E80/$D80</f>
        <v>0</v>
      </c>
      <c r="N80" s="15">
        <f t="shared" ref="N80:N89" si="389">F80/$D80</f>
        <v>0</v>
      </c>
      <c r="O80" s="15">
        <f t="shared" ref="O80:O89" si="390">G80/$D80</f>
        <v>0</v>
      </c>
      <c r="P80" s="15">
        <f t="shared" ref="P80:P89" si="391">H80/$D80</f>
        <v>0</v>
      </c>
      <c r="Q80" s="187">
        <f t="shared" ref="Q80:Q89" si="392">I80/$D80</f>
        <v>0</v>
      </c>
      <c r="R80" s="15">
        <f t="shared" ref="R80:R89" si="393">J80/$D80</f>
        <v>0</v>
      </c>
      <c r="S80" s="15">
        <f t="shared" ref="S80:S89" si="394">K80/$D80</f>
        <v>0</v>
      </c>
      <c r="T80" s="15">
        <f t="shared" ref="T80:T89" si="395">L80/$D80</f>
        <v>0</v>
      </c>
      <c r="U80" s="9">
        <f t="shared" ref="U80:U89" si="396">IFERROR(N80/M80,)</f>
        <v>0</v>
      </c>
      <c r="V80" s="9">
        <f t="shared" ref="V80:V89" si="397">IFERROR(O80/M80,)</f>
        <v>0</v>
      </c>
      <c r="W80" s="28">
        <f t="shared" ref="W80:W89" si="398">IFERROR(P80/M80,)</f>
        <v>0</v>
      </c>
      <c r="X80" s="9">
        <f t="shared" ref="X80:X89" si="399">IFERROR(R80/Q80,)</f>
        <v>0</v>
      </c>
      <c r="Y80" s="9">
        <f t="shared" ref="Y80:Y89" si="400">IFERROR(S80/Q80,)</f>
        <v>0</v>
      </c>
      <c r="Z80" s="28">
        <f t="shared" ref="Z80:Z89" si="401">IFERROR(T80/Q80,)</f>
        <v>0</v>
      </c>
      <c r="AA80" s="8"/>
      <c r="AB80" s="154">
        <f>IF(OR($M80="",$M80=0),0,IF(AB$2&lt;10,VLOOKUP(TEXT($C80,"МММ"),'Расчет нагрузки'!$AA$2:$AE$13,AB$2,0),$D80*AB$2))</f>
        <v>0</v>
      </c>
      <c r="AC80" s="154">
        <f>IF(OR($Q80="",$Q80=0),0,IF(AC$2&lt;10,VLOOKUP(TEXT($C80,"МММ"),'Расчет нагрузки'!$AA$2:$AE$13,AC$2,0),$D80*AC$2))</f>
        <v>0</v>
      </c>
      <c r="AD80" s="8"/>
      <c r="AE80" s="69">
        <v>1</v>
      </c>
      <c r="AF80" s="69">
        <v>1</v>
      </c>
      <c r="AG80" s="8"/>
      <c r="AH80" s="13">
        <f t="shared" ref="AH80" si="402">E80</f>
        <v>0</v>
      </c>
      <c r="AI80" s="13">
        <f t="shared" ref="AI80" si="403">F80</f>
        <v>0</v>
      </c>
      <c r="AJ80" s="13">
        <f t="shared" ref="AJ80" si="404">G80</f>
        <v>0</v>
      </c>
      <c r="AK80" s="13">
        <f t="shared" ref="AK80" si="405">H80</f>
        <v>0</v>
      </c>
      <c r="AL80" s="13">
        <f t="shared" ref="AL80" si="406">I80</f>
        <v>0</v>
      </c>
      <c r="AM80" s="13">
        <f t="shared" ref="AM80" si="407">J80</f>
        <v>0</v>
      </c>
      <c r="AN80" s="13">
        <f t="shared" ref="AN80" si="408">K80</f>
        <v>0</v>
      </c>
      <c r="AO80" s="13">
        <f t="shared" ref="AO80" si="409">L80</f>
        <v>0</v>
      </c>
      <c r="AP80" s="13">
        <f t="shared" ref="AP80" si="410">E80</f>
        <v>0</v>
      </c>
      <c r="AQ80" s="13">
        <f t="shared" ref="AQ80" si="411">F80</f>
        <v>0</v>
      </c>
      <c r="AR80" s="13">
        <f t="shared" ref="AR80" si="412">G80</f>
        <v>0</v>
      </c>
      <c r="AS80" s="13">
        <f t="shared" ref="AS80" si="413">H80</f>
        <v>0</v>
      </c>
      <c r="AT80" s="13">
        <f t="shared" ref="AT80" si="414">I80</f>
        <v>0</v>
      </c>
      <c r="AU80" s="13">
        <f t="shared" ref="AU80" si="415">J80</f>
        <v>0</v>
      </c>
      <c r="AV80" s="13">
        <f t="shared" ref="AV80" si="416">K80</f>
        <v>0</v>
      </c>
      <c r="AW80" s="13">
        <f t="shared" ref="AW80" si="417">L80</f>
        <v>0</v>
      </c>
      <c r="AX80" s="4"/>
    </row>
    <row r="81" spans="1:50" outlineLevel="1">
      <c r="A81" s="8" t="str">
        <f>IF(C81=Форма!$B$7*1,"1 месяц",IF(C81&gt;Форма!$B$7,(LEFT(A80,SEARCH(" ",A80,1)-1)+1)&amp;" месяц",""))</f>
        <v/>
      </c>
      <c r="B81" s="32" t="str">
        <f>IF(SUM($E$6:$L81)=0,"-",IF(SUM($E81:$L81)&gt;0,IF(AND($C81&gt;=$B$1,$C81&lt;=$B$2)*1=1,$A$1,"факт"),"прогноз"))</f>
        <v>-</v>
      </c>
      <c r="C81" s="33">
        <v>43556</v>
      </c>
      <c r="D81" s="34">
        <f>VLOOKUP($C81,'F1'!$A:$B,2,0)</f>
        <v>22</v>
      </c>
      <c r="E81" s="14"/>
      <c r="F81" s="14"/>
      <c r="G81" s="14"/>
      <c r="H81" s="14"/>
      <c r="I81" s="14"/>
      <c r="J81" s="14"/>
      <c r="K81" s="14"/>
      <c r="L81" s="14"/>
      <c r="M81" s="187">
        <f t="shared" si="388"/>
        <v>0</v>
      </c>
      <c r="N81" s="15">
        <f t="shared" si="389"/>
        <v>0</v>
      </c>
      <c r="O81" s="15">
        <f t="shared" si="390"/>
        <v>0</v>
      </c>
      <c r="P81" s="15">
        <f t="shared" si="391"/>
        <v>0</v>
      </c>
      <c r="Q81" s="187">
        <f t="shared" si="392"/>
        <v>0</v>
      </c>
      <c r="R81" s="15">
        <f t="shared" si="393"/>
        <v>0</v>
      </c>
      <c r="S81" s="15">
        <f t="shared" si="394"/>
        <v>0</v>
      </c>
      <c r="T81" s="15">
        <f t="shared" si="395"/>
        <v>0</v>
      </c>
      <c r="U81" s="9">
        <f t="shared" si="396"/>
        <v>0</v>
      </c>
      <c r="V81" s="9">
        <f t="shared" si="397"/>
        <v>0</v>
      </c>
      <c r="W81" s="28">
        <f t="shared" si="398"/>
        <v>0</v>
      </c>
      <c r="X81" s="9">
        <f t="shared" si="399"/>
        <v>0</v>
      </c>
      <c r="Y81" s="9">
        <f t="shared" si="400"/>
        <v>0</v>
      </c>
      <c r="Z81" s="28">
        <f t="shared" si="401"/>
        <v>0</v>
      </c>
      <c r="AA81" s="8"/>
      <c r="AB81" s="154">
        <f>IF(OR($M81="",$M81=0),0,IF(AB$2&lt;10,VLOOKUP(TEXT($C81,"МММ"),'Расчет нагрузки'!$AA$2:$AE$13,AB$2,0),$D81*AB$2))</f>
        <v>0</v>
      </c>
      <c r="AC81" s="154">
        <f>IF(OR($Q81="",$Q81=0),0,IF(AC$2&lt;10,VLOOKUP(TEXT($C81,"МММ"),'Расчет нагрузки'!$AA$2:$AE$13,AC$2,0),$D81*AC$2))</f>
        <v>0</v>
      </c>
      <c r="AD81" s="8"/>
      <c r="AE81" s="69">
        <v>1</v>
      </c>
      <c r="AF81" s="69">
        <v>1</v>
      </c>
      <c r="AG81" s="8"/>
      <c r="AH81" s="13">
        <f t="shared" ref="AH81:AH82" si="418">E81</f>
        <v>0</v>
      </c>
      <c r="AI81" s="13">
        <f t="shared" ref="AI81:AI82" si="419">F81</f>
        <v>0</v>
      </c>
      <c r="AJ81" s="13">
        <f t="shared" ref="AJ81:AJ82" si="420">G81</f>
        <v>0</v>
      </c>
      <c r="AK81" s="13">
        <f t="shared" ref="AK81:AK82" si="421">H81</f>
        <v>0</v>
      </c>
      <c r="AL81" s="13">
        <f t="shared" ref="AL81:AL82" si="422">I81</f>
        <v>0</v>
      </c>
      <c r="AM81" s="13">
        <f t="shared" ref="AM81:AM82" si="423">J81</f>
        <v>0</v>
      </c>
      <c r="AN81" s="13">
        <f t="shared" ref="AN81:AN82" si="424">K81</f>
        <v>0</v>
      </c>
      <c r="AO81" s="13">
        <f t="shared" ref="AO81:AO82" si="425">L81</f>
        <v>0</v>
      </c>
      <c r="AP81" s="13">
        <f t="shared" ref="AP81:AP82" si="426">E81</f>
        <v>0</v>
      </c>
      <c r="AQ81" s="13">
        <f t="shared" ref="AQ81:AQ82" si="427">F81</f>
        <v>0</v>
      </c>
      <c r="AR81" s="13">
        <f t="shared" ref="AR81:AR82" si="428">G81</f>
        <v>0</v>
      </c>
      <c r="AS81" s="13">
        <f t="shared" ref="AS81:AS82" si="429">H81</f>
        <v>0</v>
      </c>
      <c r="AT81" s="13">
        <f t="shared" ref="AT81:AT82" si="430">I81</f>
        <v>0</v>
      </c>
      <c r="AU81" s="13">
        <f t="shared" ref="AU81:AU82" si="431">J81</f>
        <v>0</v>
      </c>
      <c r="AV81" s="13">
        <f t="shared" ref="AV81:AV82" si="432">K81</f>
        <v>0</v>
      </c>
      <c r="AW81" s="13">
        <f t="shared" ref="AW81:AW82" si="433">L81</f>
        <v>0</v>
      </c>
      <c r="AX81" s="4"/>
    </row>
    <row r="82" spans="1:50" outlineLevel="1">
      <c r="A82" s="8" t="str">
        <f>IF(C82=Форма!$B$7*1,"1 месяц",IF(C82&gt;Форма!$B$7,(LEFT(A81,SEARCH(" ",A81,1)-1)+1)&amp;" месяц",""))</f>
        <v/>
      </c>
      <c r="B82" s="32" t="str">
        <f>IF(SUM($E$6:$L82)=0,"-",IF(SUM($E82:$L82)&gt;0,IF(AND($C82&gt;=$B$1,$C82&lt;=$B$2)*1=1,$A$1,"факт"),"прогноз"))</f>
        <v>-</v>
      </c>
      <c r="C82" s="33">
        <v>43586</v>
      </c>
      <c r="D82" s="34">
        <f>VLOOKUP($C82,'F1'!$A:$B,2,0)</f>
        <v>18</v>
      </c>
      <c r="E82" s="14"/>
      <c r="F82" s="14"/>
      <c r="G82" s="14"/>
      <c r="H82" s="14"/>
      <c r="I82" s="14"/>
      <c r="J82" s="14"/>
      <c r="K82" s="14"/>
      <c r="L82" s="14"/>
      <c r="M82" s="187">
        <f t="shared" si="388"/>
        <v>0</v>
      </c>
      <c r="N82" s="15">
        <f t="shared" si="389"/>
        <v>0</v>
      </c>
      <c r="O82" s="15">
        <f t="shared" si="390"/>
        <v>0</v>
      </c>
      <c r="P82" s="15">
        <f t="shared" si="391"/>
        <v>0</v>
      </c>
      <c r="Q82" s="187">
        <f t="shared" si="392"/>
        <v>0</v>
      </c>
      <c r="R82" s="15">
        <f t="shared" si="393"/>
        <v>0</v>
      </c>
      <c r="S82" s="15">
        <f t="shared" si="394"/>
        <v>0</v>
      </c>
      <c r="T82" s="15">
        <f t="shared" si="395"/>
        <v>0</v>
      </c>
      <c r="U82" s="9">
        <f t="shared" si="396"/>
        <v>0</v>
      </c>
      <c r="V82" s="9">
        <f t="shared" si="397"/>
        <v>0</v>
      </c>
      <c r="W82" s="28">
        <f t="shared" si="398"/>
        <v>0</v>
      </c>
      <c r="X82" s="9">
        <f t="shared" si="399"/>
        <v>0</v>
      </c>
      <c r="Y82" s="9">
        <f t="shared" si="400"/>
        <v>0</v>
      </c>
      <c r="Z82" s="28">
        <f t="shared" si="401"/>
        <v>0</v>
      </c>
      <c r="AA82" s="8"/>
      <c r="AB82" s="154">
        <f>IF(OR($M82="",$M82=0),0,IF(AB$2&lt;10,VLOOKUP(TEXT($C82,"МММ"),'Расчет нагрузки'!$AA$2:$AE$13,AB$2,0),$D82*AB$2))</f>
        <v>0</v>
      </c>
      <c r="AC82" s="154">
        <f>IF(OR($Q82="",$Q82=0),0,IF(AC$2&lt;10,VLOOKUP(TEXT($C82,"МММ"),'Расчет нагрузки'!$AA$2:$AE$13,AC$2,0),$D82*AC$2))</f>
        <v>0</v>
      </c>
      <c r="AD82" s="8"/>
      <c r="AE82" s="69">
        <v>1</v>
      </c>
      <c r="AF82" s="69">
        <v>1</v>
      </c>
      <c r="AG82" s="8"/>
      <c r="AH82" s="13">
        <f t="shared" si="418"/>
        <v>0</v>
      </c>
      <c r="AI82" s="13">
        <f t="shared" si="419"/>
        <v>0</v>
      </c>
      <c r="AJ82" s="13">
        <f t="shared" si="420"/>
        <v>0</v>
      </c>
      <c r="AK82" s="13">
        <f t="shared" si="421"/>
        <v>0</v>
      </c>
      <c r="AL82" s="13">
        <f t="shared" si="422"/>
        <v>0</v>
      </c>
      <c r="AM82" s="13">
        <f t="shared" si="423"/>
        <v>0</v>
      </c>
      <c r="AN82" s="13">
        <f t="shared" si="424"/>
        <v>0</v>
      </c>
      <c r="AO82" s="13">
        <f t="shared" si="425"/>
        <v>0</v>
      </c>
      <c r="AP82" s="13">
        <f t="shared" si="426"/>
        <v>0</v>
      </c>
      <c r="AQ82" s="13">
        <f t="shared" si="427"/>
        <v>0</v>
      </c>
      <c r="AR82" s="13">
        <f t="shared" si="428"/>
        <v>0</v>
      </c>
      <c r="AS82" s="13">
        <f t="shared" si="429"/>
        <v>0</v>
      </c>
      <c r="AT82" s="13">
        <f t="shared" si="430"/>
        <v>0</v>
      </c>
      <c r="AU82" s="13">
        <f t="shared" si="431"/>
        <v>0</v>
      </c>
      <c r="AV82" s="13">
        <f t="shared" si="432"/>
        <v>0</v>
      </c>
      <c r="AW82" s="13">
        <f t="shared" si="433"/>
        <v>0</v>
      </c>
      <c r="AX82" s="4"/>
    </row>
    <row r="83" spans="1:50" outlineLevel="1">
      <c r="A83" s="8" t="str">
        <f>IF(C83=Форма!$B$7*1,"1 месяц",IF(C83&gt;Форма!$B$7,(LEFT(A82,SEARCH(" ",A82,1)-1)+1)&amp;" месяц",""))</f>
        <v/>
      </c>
      <c r="B83" s="32" t="str">
        <f>IF(SUM($E$6:$L83)=0,"-",IF(SUM($E83:$L83)&gt;0,IF(AND($C83&gt;=$B$1,$C83&lt;=$B$2)*1=1,$A$1,"факт"),"прогноз"))</f>
        <v>-</v>
      </c>
      <c r="C83" s="33">
        <v>43617</v>
      </c>
      <c r="D83" s="34">
        <f>VLOOKUP($C83,'F1'!$A:$B,2,0)</f>
        <v>19</v>
      </c>
      <c r="E83" s="14"/>
      <c r="F83" s="14"/>
      <c r="G83" s="14"/>
      <c r="H83" s="14"/>
      <c r="I83" s="14"/>
      <c r="J83" s="14"/>
      <c r="K83" s="14"/>
      <c r="L83" s="14"/>
      <c r="M83" s="187">
        <f t="shared" si="388"/>
        <v>0</v>
      </c>
      <c r="N83" s="15">
        <f t="shared" si="389"/>
        <v>0</v>
      </c>
      <c r="O83" s="15">
        <f t="shared" si="390"/>
        <v>0</v>
      </c>
      <c r="P83" s="15">
        <f t="shared" si="391"/>
        <v>0</v>
      </c>
      <c r="Q83" s="187">
        <f t="shared" si="392"/>
        <v>0</v>
      </c>
      <c r="R83" s="15">
        <f t="shared" si="393"/>
        <v>0</v>
      </c>
      <c r="S83" s="15">
        <f t="shared" si="394"/>
        <v>0</v>
      </c>
      <c r="T83" s="15">
        <f t="shared" si="395"/>
        <v>0</v>
      </c>
      <c r="U83" s="9">
        <f t="shared" si="396"/>
        <v>0</v>
      </c>
      <c r="V83" s="9">
        <f t="shared" si="397"/>
        <v>0</v>
      </c>
      <c r="W83" s="28">
        <f t="shared" si="398"/>
        <v>0</v>
      </c>
      <c r="X83" s="9">
        <f t="shared" si="399"/>
        <v>0</v>
      </c>
      <c r="Y83" s="9">
        <f t="shared" si="400"/>
        <v>0</v>
      </c>
      <c r="Z83" s="28">
        <f t="shared" si="401"/>
        <v>0</v>
      </c>
      <c r="AA83" s="8"/>
      <c r="AB83" s="154">
        <f>IF(OR($M83="",$M83=0),0,IF(AB$2&lt;10,VLOOKUP(TEXT($C83,"МММ"),'Расчет нагрузки'!$AA$2:$AE$13,AB$2,0),$D83*AB$2))</f>
        <v>0</v>
      </c>
      <c r="AC83" s="154">
        <f>IF(OR($Q83="",$Q83=0),0,IF(AC$2&lt;10,VLOOKUP(TEXT($C83,"МММ"),'Расчет нагрузки'!$AA$2:$AE$13,AC$2,0),$D83*AC$2))</f>
        <v>0</v>
      </c>
      <c r="AD83" s="8"/>
      <c r="AE83" s="69">
        <v>1</v>
      </c>
      <c r="AF83" s="69">
        <v>1</v>
      </c>
      <c r="AG83" s="8"/>
      <c r="AH83" s="13">
        <f t="shared" ref="AH83:AH84" si="434">E83</f>
        <v>0</v>
      </c>
      <c r="AI83" s="13">
        <f t="shared" ref="AI83:AI84" si="435">F83</f>
        <v>0</v>
      </c>
      <c r="AJ83" s="13">
        <f t="shared" ref="AJ83:AJ84" si="436">G83</f>
        <v>0</v>
      </c>
      <c r="AK83" s="13">
        <f t="shared" ref="AK83:AK84" si="437">H83</f>
        <v>0</v>
      </c>
      <c r="AL83" s="13">
        <f t="shared" ref="AL83:AL84" si="438">I83</f>
        <v>0</v>
      </c>
      <c r="AM83" s="13">
        <f t="shared" ref="AM83:AM84" si="439">J83</f>
        <v>0</v>
      </c>
      <c r="AN83" s="13">
        <f t="shared" ref="AN83:AN84" si="440">K83</f>
        <v>0</v>
      </c>
      <c r="AO83" s="13">
        <f t="shared" ref="AO83:AO84" si="441">L83</f>
        <v>0</v>
      </c>
      <c r="AP83" s="13">
        <f t="shared" ref="AP83:AP84" si="442">E83</f>
        <v>0</v>
      </c>
      <c r="AQ83" s="13">
        <f t="shared" ref="AQ83:AQ84" si="443">F83</f>
        <v>0</v>
      </c>
      <c r="AR83" s="13">
        <f t="shared" ref="AR83:AR84" si="444">G83</f>
        <v>0</v>
      </c>
      <c r="AS83" s="13">
        <f t="shared" ref="AS83:AS84" si="445">H83</f>
        <v>0</v>
      </c>
      <c r="AT83" s="13">
        <f t="shared" ref="AT83:AT84" si="446">I83</f>
        <v>0</v>
      </c>
      <c r="AU83" s="13">
        <f t="shared" ref="AU83:AU84" si="447">J83</f>
        <v>0</v>
      </c>
      <c r="AV83" s="13">
        <f t="shared" ref="AV83:AV84" si="448">K83</f>
        <v>0</v>
      </c>
      <c r="AW83" s="13">
        <f t="shared" ref="AW83:AW84" si="449">L83</f>
        <v>0</v>
      </c>
      <c r="AX83" s="4"/>
    </row>
    <row r="84" spans="1:50" outlineLevel="1">
      <c r="A84" s="8" t="str">
        <f>IF(C84=Форма!$B$7*1,"1 месяц",IF(C84&gt;Форма!$B$7,(LEFT(A83,SEARCH(" ",A83,1)-1)+1)&amp;" месяц",""))</f>
        <v/>
      </c>
      <c r="B84" s="32" t="str">
        <f>IF(SUM($E$6:$L84)=0,"-",IF(SUM($E84:$L84)&gt;0,IF(AND($C84&gt;=$B$1,$C84&lt;=$B$2)*1=1,$A$1,"факт"),"прогноз"))</f>
        <v>-</v>
      </c>
      <c r="C84" s="33">
        <v>43647</v>
      </c>
      <c r="D84" s="34">
        <f>VLOOKUP($C84,'F1'!$A:$B,2,0)</f>
        <v>23</v>
      </c>
      <c r="E84" s="14"/>
      <c r="F84" s="14"/>
      <c r="G84" s="14"/>
      <c r="H84" s="14"/>
      <c r="I84" s="14"/>
      <c r="J84" s="14"/>
      <c r="K84" s="14"/>
      <c r="L84" s="14"/>
      <c r="M84" s="187">
        <f t="shared" si="388"/>
        <v>0</v>
      </c>
      <c r="N84" s="15">
        <f t="shared" si="389"/>
        <v>0</v>
      </c>
      <c r="O84" s="15">
        <f t="shared" si="390"/>
        <v>0</v>
      </c>
      <c r="P84" s="15">
        <f t="shared" si="391"/>
        <v>0</v>
      </c>
      <c r="Q84" s="187">
        <f t="shared" si="392"/>
        <v>0</v>
      </c>
      <c r="R84" s="15">
        <f t="shared" si="393"/>
        <v>0</v>
      </c>
      <c r="S84" s="15">
        <f t="shared" si="394"/>
        <v>0</v>
      </c>
      <c r="T84" s="15">
        <f t="shared" si="395"/>
        <v>0</v>
      </c>
      <c r="U84" s="9">
        <f t="shared" si="396"/>
        <v>0</v>
      </c>
      <c r="V84" s="9">
        <f t="shared" si="397"/>
        <v>0</v>
      </c>
      <c r="W84" s="28">
        <f t="shared" si="398"/>
        <v>0</v>
      </c>
      <c r="X84" s="9">
        <f t="shared" si="399"/>
        <v>0</v>
      </c>
      <c r="Y84" s="9">
        <f t="shared" si="400"/>
        <v>0</v>
      </c>
      <c r="Z84" s="28">
        <f t="shared" si="401"/>
        <v>0</v>
      </c>
      <c r="AA84" s="8"/>
      <c r="AB84" s="154">
        <f>IF(OR($M84="",$M84=0),0,IF(AB$2&lt;10,VLOOKUP(TEXT($C84,"МММ"),'Расчет нагрузки'!$AA$2:$AE$13,AB$2,0),$D84*AB$2))</f>
        <v>0</v>
      </c>
      <c r="AC84" s="154">
        <f>IF(OR($Q84="",$Q84=0),0,IF(AC$2&lt;10,VLOOKUP(TEXT($C84,"МММ"),'Расчет нагрузки'!$AA$2:$AE$13,AC$2,0),$D84*AC$2))</f>
        <v>0</v>
      </c>
      <c r="AD84" s="8"/>
      <c r="AE84" s="69">
        <v>1</v>
      </c>
      <c r="AF84" s="69">
        <v>1</v>
      </c>
      <c r="AG84" s="8"/>
      <c r="AH84" s="13">
        <f t="shared" si="434"/>
        <v>0</v>
      </c>
      <c r="AI84" s="13">
        <f t="shared" si="435"/>
        <v>0</v>
      </c>
      <c r="AJ84" s="13">
        <f t="shared" si="436"/>
        <v>0</v>
      </c>
      <c r="AK84" s="13">
        <f t="shared" si="437"/>
        <v>0</v>
      </c>
      <c r="AL84" s="13">
        <f t="shared" si="438"/>
        <v>0</v>
      </c>
      <c r="AM84" s="13">
        <f t="shared" si="439"/>
        <v>0</v>
      </c>
      <c r="AN84" s="13">
        <f t="shared" si="440"/>
        <v>0</v>
      </c>
      <c r="AO84" s="13">
        <f t="shared" si="441"/>
        <v>0</v>
      </c>
      <c r="AP84" s="13">
        <f t="shared" si="442"/>
        <v>0</v>
      </c>
      <c r="AQ84" s="13">
        <f t="shared" si="443"/>
        <v>0</v>
      </c>
      <c r="AR84" s="13">
        <f t="shared" si="444"/>
        <v>0</v>
      </c>
      <c r="AS84" s="13">
        <f t="shared" si="445"/>
        <v>0</v>
      </c>
      <c r="AT84" s="13">
        <f t="shared" si="446"/>
        <v>0</v>
      </c>
      <c r="AU84" s="13">
        <f t="shared" si="447"/>
        <v>0</v>
      </c>
      <c r="AV84" s="13">
        <f t="shared" si="448"/>
        <v>0</v>
      </c>
      <c r="AW84" s="13">
        <f t="shared" si="449"/>
        <v>0</v>
      </c>
      <c r="AX84" s="4"/>
    </row>
    <row r="85" spans="1:50" outlineLevel="1">
      <c r="A85" s="8" t="str">
        <f>IF(C85=Форма!$B$7*1,"1 месяц",IF(C85&gt;Форма!$B$7,(LEFT(A84,SEARCH(" ",A84,1)-1)+1)&amp;" месяц",""))</f>
        <v/>
      </c>
      <c r="B85" s="32" t="str">
        <f>IF(SUM($E$6:$L85)=0,"-",IF(SUM($E85:$L85)&gt;0,IF(AND($C85&gt;=$B$1,$C85&lt;=$B$2)*1=1,$A$1,"факт"),"прогноз"))</f>
        <v>-</v>
      </c>
      <c r="C85" s="33">
        <v>43678</v>
      </c>
      <c r="D85" s="34">
        <f>VLOOKUP($C85,'F1'!$A:$B,2,0)</f>
        <v>22</v>
      </c>
      <c r="E85" s="14"/>
      <c r="F85" s="14"/>
      <c r="G85" s="14"/>
      <c r="H85" s="14"/>
      <c r="I85" s="14"/>
      <c r="J85" s="14"/>
      <c r="K85" s="14"/>
      <c r="L85" s="14"/>
      <c r="M85" s="187">
        <f t="shared" si="388"/>
        <v>0</v>
      </c>
      <c r="N85" s="15">
        <f t="shared" si="389"/>
        <v>0</v>
      </c>
      <c r="O85" s="15">
        <f t="shared" si="390"/>
        <v>0</v>
      </c>
      <c r="P85" s="15">
        <f t="shared" si="391"/>
        <v>0</v>
      </c>
      <c r="Q85" s="187">
        <f t="shared" si="392"/>
        <v>0</v>
      </c>
      <c r="R85" s="15">
        <f t="shared" si="393"/>
        <v>0</v>
      </c>
      <c r="S85" s="15">
        <f t="shared" si="394"/>
        <v>0</v>
      </c>
      <c r="T85" s="15">
        <f t="shared" si="395"/>
        <v>0</v>
      </c>
      <c r="U85" s="9">
        <f t="shared" si="396"/>
        <v>0</v>
      </c>
      <c r="V85" s="9">
        <f t="shared" si="397"/>
        <v>0</v>
      </c>
      <c r="W85" s="28">
        <f t="shared" si="398"/>
        <v>0</v>
      </c>
      <c r="X85" s="9">
        <f t="shared" si="399"/>
        <v>0</v>
      </c>
      <c r="Y85" s="9">
        <f t="shared" si="400"/>
        <v>0</v>
      </c>
      <c r="Z85" s="28">
        <f t="shared" si="401"/>
        <v>0</v>
      </c>
      <c r="AA85" s="8"/>
      <c r="AB85" s="154">
        <f>IF(OR($M85="",$M85=0),0,IF(AB$2&lt;10,VLOOKUP(TEXT($C85,"МММ"),'Расчет нагрузки'!$AA$2:$AE$13,AB$2,0),$D85*AB$2))</f>
        <v>0</v>
      </c>
      <c r="AC85" s="154">
        <f>IF(OR($Q85="",$Q85=0),0,IF(AC$2&lt;10,VLOOKUP(TEXT($C85,"МММ"),'Расчет нагрузки'!$AA$2:$AE$13,AC$2,0),$D85*AC$2))</f>
        <v>0</v>
      </c>
      <c r="AD85" s="8"/>
      <c r="AE85" s="69">
        <v>1</v>
      </c>
      <c r="AF85" s="69">
        <v>1</v>
      </c>
      <c r="AG85" s="8"/>
      <c r="AH85" s="13">
        <f t="shared" ref="AH85:AH87" si="450">E85</f>
        <v>0</v>
      </c>
      <c r="AI85" s="13">
        <f t="shared" ref="AI85:AI87" si="451">F85</f>
        <v>0</v>
      </c>
      <c r="AJ85" s="13">
        <f t="shared" ref="AJ85:AJ87" si="452">G85</f>
        <v>0</v>
      </c>
      <c r="AK85" s="13">
        <f t="shared" ref="AK85:AK87" si="453">H85</f>
        <v>0</v>
      </c>
      <c r="AL85" s="13">
        <f t="shared" ref="AL85:AL87" si="454">I85</f>
        <v>0</v>
      </c>
      <c r="AM85" s="13">
        <f t="shared" ref="AM85:AM87" si="455">J85</f>
        <v>0</v>
      </c>
      <c r="AN85" s="13">
        <f t="shared" ref="AN85:AN87" si="456">K85</f>
        <v>0</v>
      </c>
      <c r="AO85" s="13">
        <f t="shared" ref="AO85:AO87" si="457">L85</f>
        <v>0</v>
      </c>
      <c r="AP85" s="13">
        <f t="shared" ref="AP85:AP87" si="458">E85</f>
        <v>0</v>
      </c>
      <c r="AQ85" s="13">
        <f t="shared" ref="AQ85:AQ87" si="459">F85</f>
        <v>0</v>
      </c>
      <c r="AR85" s="13">
        <f t="shared" ref="AR85:AR87" si="460">G85</f>
        <v>0</v>
      </c>
      <c r="AS85" s="13">
        <f t="shared" ref="AS85:AS87" si="461">H85</f>
        <v>0</v>
      </c>
      <c r="AT85" s="13">
        <f t="shared" ref="AT85:AT87" si="462">I85</f>
        <v>0</v>
      </c>
      <c r="AU85" s="13">
        <f t="shared" ref="AU85:AU87" si="463">J85</f>
        <v>0</v>
      </c>
      <c r="AV85" s="13">
        <f t="shared" ref="AV85:AV87" si="464">K85</f>
        <v>0</v>
      </c>
      <c r="AW85" s="13">
        <f t="shared" ref="AW85:AW87" si="465">L85</f>
        <v>0</v>
      </c>
      <c r="AX85" s="4"/>
    </row>
    <row r="86" spans="1:50" outlineLevel="1">
      <c r="A86" s="8" t="str">
        <f>IF(C86=Форма!$B$7*1,"1 месяц",IF(C86&gt;Форма!$B$7,(LEFT(A85,SEARCH(" ",A85,1)-1)+1)&amp;" месяц",""))</f>
        <v/>
      </c>
      <c r="B86" s="32" t="str">
        <f>IF(SUM($E$6:$L86)=0,"-",IF(SUM($E86:$L86)&gt;0,IF(AND($C86&gt;=$B$1,$C86&lt;=$B$2)*1=1,$A$1,"факт"),"прогноз"))</f>
        <v>-</v>
      </c>
      <c r="C86" s="33">
        <v>43709</v>
      </c>
      <c r="D86" s="34">
        <f>VLOOKUP($C86,'F1'!$A:$B,2,0)</f>
        <v>21</v>
      </c>
      <c r="E86" s="14"/>
      <c r="F86" s="14"/>
      <c r="G86" s="14"/>
      <c r="H86" s="14"/>
      <c r="I86" s="14"/>
      <c r="J86" s="14"/>
      <c r="K86" s="14"/>
      <c r="L86" s="14"/>
      <c r="M86" s="187">
        <f t="shared" si="388"/>
        <v>0</v>
      </c>
      <c r="N86" s="15">
        <f t="shared" si="389"/>
        <v>0</v>
      </c>
      <c r="O86" s="15">
        <f t="shared" si="390"/>
        <v>0</v>
      </c>
      <c r="P86" s="15">
        <f t="shared" si="391"/>
        <v>0</v>
      </c>
      <c r="Q86" s="187">
        <f t="shared" si="392"/>
        <v>0</v>
      </c>
      <c r="R86" s="15">
        <f t="shared" si="393"/>
        <v>0</v>
      </c>
      <c r="S86" s="15">
        <f t="shared" si="394"/>
        <v>0</v>
      </c>
      <c r="T86" s="15">
        <f t="shared" si="395"/>
        <v>0</v>
      </c>
      <c r="U86" s="9">
        <f t="shared" si="396"/>
        <v>0</v>
      </c>
      <c r="V86" s="9">
        <f t="shared" si="397"/>
        <v>0</v>
      </c>
      <c r="W86" s="28">
        <f t="shared" si="398"/>
        <v>0</v>
      </c>
      <c r="X86" s="9">
        <f t="shared" si="399"/>
        <v>0</v>
      </c>
      <c r="Y86" s="9">
        <f t="shared" si="400"/>
        <v>0</v>
      </c>
      <c r="Z86" s="28">
        <f t="shared" si="401"/>
        <v>0</v>
      </c>
      <c r="AA86" s="8"/>
      <c r="AB86" s="154">
        <f>IF(OR($M86="",$M86=0),0,IF(AB$2&lt;10,VLOOKUP(TEXT($C86,"МММ"),'Расчет нагрузки'!$AA$2:$AE$13,AB$2,0),$D86*AB$2))</f>
        <v>0</v>
      </c>
      <c r="AC86" s="154">
        <f>IF(OR($Q86="",$Q86=0),0,IF(AC$2&lt;10,VLOOKUP(TEXT($C86,"МММ"),'Расчет нагрузки'!$AA$2:$AE$13,AC$2,0),$D86*AC$2))</f>
        <v>0</v>
      </c>
      <c r="AD86" s="8"/>
      <c r="AE86" s="69">
        <v>1</v>
      </c>
      <c r="AF86" s="69">
        <v>1</v>
      </c>
      <c r="AG86" s="8"/>
      <c r="AH86" s="13">
        <f t="shared" si="450"/>
        <v>0</v>
      </c>
      <c r="AI86" s="13">
        <f t="shared" si="451"/>
        <v>0</v>
      </c>
      <c r="AJ86" s="13">
        <f t="shared" si="452"/>
        <v>0</v>
      </c>
      <c r="AK86" s="13">
        <f t="shared" si="453"/>
        <v>0</v>
      </c>
      <c r="AL86" s="13">
        <f t="shared" si="454"/>
        <v>0</v>
      </c>
      <c r="AM86" s="13">
        <f t="shared" si="455"/>
        <v>0</v>
      </c>
      <c r="AN86" s="13">
        <f t="shared" si="456"/>
        <v>0</v>
      </c>
      <c r="AO86" s="13">
        <f t="shared" si="457"/>
        <v>0</v>
      </c>
      <c r="AP86" s="13">
        <f t="shared" si="458"/>
        <v>0</v>
      </c>
      <c r="AQ86" s="13">
        <f t="shared" si="459"/>
        <v>0</v>
      </c>
      <c r="AR86" s="13">
        <f t="shared" si="460"/>
        <v>0</v>
      </c>
      <c r="AS86" s="13">
        <f t="shared" si="461"/>
        <v>0</v>
      </c>
      <c r="AT86" s="13">
        <f t="shared" si="462"/>
        <v>0</v>
      </c>
      <c r="AU86" s="13">
        <f t="shared" si="463"/>
        <v>0</v>
      </c>
      <c r="AV86" s="13">
        <f t="shared" si="464"/>
        <v>0</v>
      </c>
      <c r="AW86" s="13">
        <f t="shared" si="465"/>
        <v>0</v>
      </c>
      <c r="AX86" s="4"/>
    </row>
    <row r="87" spans="1:50" outlineLevel="1">
      <c r="A87" s="8" t="str">
        <f>IF(C87=Форма!$B$7*1,"1 месяц",IF(C87&gt;Форма!$B$7,(LEFT(A86,SEARCH(" ",A86,1)-1)+1)&amp;" месяц",""))</f>
        <v/>
      </c>
      <c r="B87" s="32" t="str">
        <f>IF(SUM($E$6:$L87)=0,"-",IF(SUM($E87:$L87)&gt;0,IF(AND($C87&gt;=$B$1,$C87&lt;=$B$2)*1=1,$A$1,"факт"),"прогноз"))</f>
        <v>-</v>
      </c>
      <c r="C87" s="33">
        <v>43739</v>
      </c>
      <c r="D87" s="34">
        <f>VLOOKUP($C87,'F1'!$A:$B,2,0)</f>
        <v>23</v>
      </c>
      <c r="E87" s="14"/>
      <c r="F87" s="14"/>
      <c r="G87" s="14"/>
      <c r="H87" s="14"/>
      <c r="I87" s="14"/>
      <c r="J87" s="14"/>
      <c r="K87" s="14"/>
      <c r="L87" s="14"/>
      <c r="M87" s="187">
        <f t="shared" si="388"/>
        <v>0</v>
      </c>
      <c r="N87" s="15">
        <f t="shared" si="389"/>
        <v>0</v>
      </c>
      <c r="O87" s="15">
        <f t="shared" si="390"/>
        <v>0</v>
      </c>
      <c r="P87" s="15">
        <f t="shared" si="391"/>
        <v>0</v>
      </c>
      <c r="Q87" s="187">
        <f t="shared" si="392"/>
        <v>0</v>
      </c>
      <c r="R87" s="15">
        <f t="shared" si="393"/>
        <v>0</v>
      </c>
      <c r="S87" s="15">
        <f t="shared" si="394"/>
        <v>0</v>
      </c>
      <c r="T87" s="15">
        <f t="shared" si="395"/>
        <v>0</v>
      </c>
      <c r="U87" s="9">
        <f t="shared" si="396"/>
        <v>0</v>
      </c>
      <c r="V87" s="9">
        <f t="shared" si="397"/>
        <v>0</v>
      </c>
      <c r="W87" s="28">
        <f t="shared" si="398"/>
        <v>0</v>
      </c>
      <c r="X87" s="9">
        <f t="shared" si="399"/>
        <v>0</v>
      </c>
      <c r="Y87" s="9">
        <f t="shared" si="400"/>
        <v>0</v>
      </c>
      <c r="Z87" s="28">
        <f t="shared" si="401"/>
        <v>0</v>
      </c>
      <c r="AA87" s="8"/>
      <c r="AB87" s="154">
        <f>IF(OR($M87="",$M87=0),0,IF(AB$2&lt;10,VLOOKUP(TEXT($C87,"МММ"),'Расчет нагрузки'!$AA$2:$AE$13,AB$2,0),$D87*AB$2))</f>
        <v>0</v>
      </c>
      <c r="AC87" s="154">
        <f>IF(OR($Q87="",$Q87=0),0,IF(AC$2&lt;10,VLOOKUP(TEXT($C87,"МММ"),'Расчет нагрузки'!$AA$2:$AE$13,AC$2,0),$D87*AC$2))</f>
        <v>0</v>
      </c>
      <c r="AD87" s="8"/>
      <c r="AE87" s="69">
        <v>1</v>
      </c>
      <c r="AF87" s="69">
        <v>1</v>
      </c>
      <c r="AG87" s="8"/>
      <c r="AH87" s="13">
        <f t="shared" si="450"/>
        <v>0</v>
      </c>
      <c r="AI87" s="13">
        <f t="shared" si="451"/>
        <v>0</v>
      </c>
      <c r="AJ87" s="13">
        <f t="shared" si="452"/>
        <v>0</v>
      </c>
      <c r="AK87" s="13">
        <f t="shared" si="453"/>
        <v>0</v>
      </c>
      <c r="AL87" s="13">
        <f t="shared" si="454"/>
        <v>0</v>
      </c>
      <c r="AM87" s="13">
        <f t="shared" si="455"/>
        <v>0</v>
      </c>
      <c r="AN87" s="13">
        <f t="shared" si="456"/>
        <v>0</v>
      </c>
      <c r="AO87" s="13">
        <f t="shared" si="457"/>
        <v>0</v>
      </c>
      <c r="AP87" s="13">
        <f t="shared" si="458"/>
        <v>0</v>
      </c>
      <c r="AQ87" s="13">
        <f t="shared" si="459"/>
        <v>0</v>
      </c>
      <c r="AR87" s="13">
        <f t="shared" si="460"/>
        <v>0</v>
      </c>
      <c r="AS87" s="13">
        <f t="shared" si="461"/>
        <v>0</v>
      </c>
      <c r="AT87" s="13">
        <f t="shared" si="462"/>
        <v>0</v>
      </c>
      <c r="AU87" s="13">
        <f t="shared" si="463"/>
        <v>0</v>
      </c>
      <c r="AV87" s="13">
        <f t="shared" si="464"/>
        <v>0</v>
      </c>
      <c r="AW87" s="13">
        <f t="shared" si="465"/>
        <v>0</v>
      </c>
      <c r="AX87" s="4"/>
    </row>
    <row r="88" spans="1:50" outlineLevel="1">
      <c r="A88" s="8" t="str">
        <f>IF(C88=Форма!$B$7*1,"1 месяц",IF(C88&gt;Форма!$B$7,(LEFT(A87,SEARCH(" ",A87,1)-1)+1)&amp;" месяц",""))</f>
        <v/>
      </c>
      <c r="B88" s="32" t="str">
        <f>IF(SUM($E$6:$L88)=0,"-",IF(SUM($E88:$L88)&gt;0,IF(AND($C88&gt;=$B$1,$C88&lt;=$B$2)*1=1,$A$1,"факт"),"прогноз"))</f>
        <v>-</v>
      </c>
      <c r="C88" s="33">
        <v>43770</v>
      </c>
      <c r="D88" s="34">
        <f>VLOOKUP($C88,'F1'!$A:$B,2,0)</f>
        <v>20</v>
      </c>
      <c r="E88" s="14"/>
      <c r="F88" s="14"/>
      <c r="G88" s="14"/>
      <c r="H88" s="14"/>
      <c r="I88" s="14"/>
      <c r="J88" s="14"/>
      <c r="K88" s="14"/>
      <c r="L88" s="14"/>
      <c r="M88" s="187">
        <f t="shared" si="388"/>
        <v>0</v>
      </c>
      <c r="N88" s="15">
        <f t="shared" si="389"/>
        <v>0</v>
      </c>
      <c r="O88" s="15">
        <f t="shared" si="390"/>
        <v>0</v>
      </c>
      <c r="P88" s="15">
        <f t="shared" si="391"/>
        <v>0</v>
      </c>
      <c r="Q88" s="187">
        <f t="shared" si="392"/>
        <v>0</v>
      </c>
      <c r="R88" s="15">
        <f t="shared" si="393"/>
        <v>0</v>
      </c>
      <c r="S88" s="15">
        <f t="shared" si="394"/>
        <v>0</v>
      </c>
      <c r="T88" s="15">
        <f t="shared" si="395"/>
        <v>0</v>
      </c>
      <c r="U88" s="9">
        <f t="shared" si="396"/>
        <v>0</v>
      </c>
      <c r="V88" s="9">
        <f t="shared" si="397"/>
        <v>0</v>
      </c>
      <c r="W88" s="28">
        <f t="shared" si="398"/>
        <v>0</v>
      </c>
      <c r="X88" s="9">
        <f t="shared" si="399"/>
        <v>0</v>
      </c>
      <c r="Y88" s="9">
        <f t="shared" si="400"/>
        <v>0</v>
      </c>
      <c r="Z88" s="28">
        <f t="shared" si="401"/>
        <v>0</v>
      </c>
      <c r="AA88" s="8"/>
      <c r="AB88" s="154">
        <f>IF(OR($M88="",$M88=0),0,IF(AB$2&lt;10,VLOOKUP(TEXT($C88,"МММ"),'Расчет нагрузки'!$AA$2:$AE$13,AB$2,0),$D88*AB$2))</f>
        <v>0</v>
      </c>
      <c r="AC88" s="154">
        <f>IF(OR($Q88="",$Q88=0),0,IF(AC$2&lt;10,VLOOKUP(TEXT($C88,"МММ"),'Расчет нагрузки'!$AA$2:$AE$13,AC$2,0),$D88*AC$2))</f>
        <v>0</v>
      </c>
      <c r="AD88" s="8"/>
      <c r="AE88" s="69">
        <v>1</v>
      </c>
      <c r="AF88" s="69">
        <v>1</v>
      </c>
      <c r="AG88" s="8"/>
      <c r="AH88" s="13">
        <f t="shared" ref="AH88:AH89" si="466">E88</f>
        <v>0</v>
      </c>
      <c r="AI88" s="13">
        <f t="shared" ref="AI88:AI89" si="467">F88</f>
        <v>0</v>
      </c>
      <c r="AJ88" s="13">
        <f t="shared" ref="AJ88:AJ89" si="468">G88</f>
        <v>0</v>
      </c>
      <c r="AK88" s="13">
        <f t="shared" ref="AK88:AK89" si="469">H88</f>
        <v>0</v>
      </c>
      <c r="AL88" s="13">
        <f t="shared" ref="AL88:AL89" si="470">I88</f>
        <v>0</v>
      </c>
      <c r="AM88" s="13">
        <f t="shared" ref="AM88:AM89" si="471">J88</f>
        <v>0</v>
      </c>
      <c r="AN88" s="13">
        <f t="shared" ref="AN88:AN89" si="472">K88</f>
        <v>0</v>
      </c>
      <c r="AO88" s="13">
        <f t="shared" ref="AO88:AO89" si="473">L88</f>
        <v>0</v>
      </c>
      <c r="AP88" s="13">
        <f t="shared" ref="AP88:AP89" si="474">E88</f>
        <v>0</v>
      </c>
      <c r="AQ88" s="13">
        <f t="shared" ref="AQ88:AQ89" si="475">F88</f>
        <v>0</v>
      </c>
      <c r="AR88" s="13">
        <f t="shared" ref="AR88:AR89" si="476">G88</f>
        <v>0</v>
      </c>
      <c r="AS88" s="13">
        <f t="shared" ref="AS88:AS89" si="477">H88</f>
        <v>0</v>
      </c>
      <c r="AT88" s="13">
        <f t="shared" ref="AT88:AT89" si="478">I88</f>
        <v>0</v>
      </c>
      <c r="AU88" s="13">
        <f t="shared" ref="AU88:AU89" si="479">J88</f>
        <v>0</v>
      </c>
      <c r="AV88" s="13">
        <f t="shared" ref="AV88:AV89" si="480">K88</f>
        <v>0</v>
      </c>
      <c r="AW88" s="13">
        <f t="shared" ref="AW88:AW89" si="481">L88</f>
        <v>0</v>
      </c>
      <c r="AX88" s="4"/>
    </row>
    <row r="89" spans="1:50" outlineLevel="1">
      <c r="A89" s="8" t="str">
        <f>IF(C89=Форма!$B$7*1,"1 месяц",IF(C89&gt;Форма!$B$7,(LEFT(A88,SEARCH(" ",A88,1)-1)+1)&amp;" месяц",""))</f>
        <v/>
      </c>
      <c r="B89" s="32" t="str">
        <f>IF(SUM($E$6:$L89)=0,"-",IF(SUM($E89:$L89)&gt;0,IF(AND($C89&gt;=$B$1,$C89&lt;=$B$2)*1=1,$A$1,"факт"),"прогноз"))</f>
        <v>-</v>
      </c>
      <c r="C89" s="33">
        <v>43800</v>
      </c>
      <c r="D89" s="34">
        <f>VLOOKUP($C89,'F1'!$A:$B,2,0)</f>
        <v>22</v>
      </c>
      <c r="E89" s="14"/>
      <c r="F89" s="14"/>
      <c r="G89" s="14"/>
      <c r="H89" s="14"/>
      <c r="I89" s="14"/>
      <c r="J89" s="14"/>
      <c r="K89" s="14"/>
      <c r="L89" s="14"/>
      <c r="M89" s="187">
        <f t="shared" si="388"/>
        <v>0</v>
      </c>
      <c r="N89" s="15">
        <f t="shared" si="389"/>
        <v>0</v>
      </c>
      <c r="O89" s="15">
        <f t="shared" si="390"/>
        <v>0</v>
      </c>
      <c r="P89" s="15">
        <f t="shared" si="391"/>
        <v>0</v>
      </c>
      <c r="Q89" s="187">
        <f t="shared" si="392"/>
        <v>0</v>
      </c>
      <c r="R89" s="15">
        <f t="shared" si="393"/>
        <v>0</v>
      </c>
      <c r="S89" s="15">
        <f t="shared" si="394"/>
        <v>0</v>
      </c>
      <c r="T89" s="15">
        <f t="shared" si="395"/>
        <v>0</v>
      </c>
      <c r="U89" s="9">
        <f t="shared" si="396"/>
        <v>0</v>
      </c>
      <c r="V89" s="9">
        <f t="shared" si="397"/>
        <v>0</v>
      </c>
      <c r="W89" s="28">
        <f t="shared" si="398"/>
        <v>0</v>
      </c>
      <c r="X89" s="9">
        <f t="shared" si="399"/>
        <v>0</v>
      </c>
      <c r="Y89" s="9">
        <f t="shared" si="400"/>
        <v>0</v>
      </c>
      <c r="Z89" s="28">
        <f t="shared" si="401"/>
        <v>0</v>
      </c>
      <c r="AA89" s="8"/>
      <c r="AB89" s="154">
        <f>IF(OR($M89="",$M89=0),0,IF(AB$2&lt;10,VLOOKUP(TEXT($C89,"МММ"),'Расчет нагрузки'!$AA$2:$AE$13,AB$2,0),$D89*AB$2))</f>
        <v>0</v>
      </c>
      <c r="AC89" s="154">
        <f>IF(OR($Q89="",$Q89=0),0,IF(AC$2&lt;10,VLOOKUP(TEXT($C89,"МММ"),'Расчет нагрузки'!$AA$2:$AE$13,AC$2,0),$D89*AC$2))</f>
        <v>0</v>
      </c>
      <c r="AD89" s="8"/>
      <c r="AE89" s="69">
        <v>1</v>
      </c>
      <c r="AF89" s="69">
        <v>1</v>
      </c>
      <c r="AG89" s="8"/>
      <c r="AH89" s="13">
        <f t="shared" si="466"/>
        <v>0</v>
      </c>
      <c r="AI89" s="13">
        <f t="shared" si="467"/>
        <v>0</v>
      </c>
      <c r="AJ89" s="13">
        <f t="shared" si="468"/>
        <v>0</v>
      </c>
      <c r="AK89" s="13">
        <f t="shared" si="469"/>
        <v>0</v>
      </c>
      <c r="AL89" s="13">
        <f t="shared" si="470"/>
        <v>0</v>
      </c>
      <c r="AM89" s="13">
        <f t="shared" si="471"/>
        <v>0</v>
      </c>
      <c r="AN89" s="13">
        <f t="shared" si="472"/>
        <v>0</v>
      </c>
      <c r="AO89" s="13">
        <f t="shared" si="473"/>
        <v>0</v>
      </c>
      <c r="AP89" s="13">
        <f t="shared" si="474"/>
        <v>0</v>
      </c>
      <c r="AQ89" s="13">
        <f t="shared" si="475"/>
        <v>0</v>
      </c>
      <c r="AR89" s="13">
        <f t="shared" si="476"/>
        <v>0</v>
      </c>
      <c r="AS89" s="13">
        <f t="shared" si="477"/>
        <v>0</v>
      </c>
      <c r="AT89" s="13">
        <f t="shared" si="478"/>
        <v>0</v>
      </c>
      <c r="AU89" s="13">
        <f t="shared" si="479"/>
        <v>0</v>
      </c>
      <c r="AV89" s="13">
        <f t="shared" si="480"/>
        <v>0</v>
      </c>
      <c r="AW89" s="13">
        <f t="shared" si="481"/>
        <v>0</v>
      </c>
      <c r="AX89" s="4"/>
    </row>
    <row r="90" spans="1:50" outlineLevel="1">
      <c r="A90" s="8" t="str">
        <f>IF(C90=Форма!$B$7*1,"1 месяц",IF(C90&gt;Форма!$B$7,(LEFT(A89,SEARCH(" ",A89,1)-1)+1)&amp;" месяц",""))</f>
        <v/>
      </c>
      <c r="B90" s="32" t="str">
        <f>IF(SUM($E$6:$L90)=0,"-",IF(SUM($E90:$L90)&gt;0,IF(AND($C90&gt;=$B$1,$C90&lt;=$B$2)*1=1,$A$1,"факт"),"прогноз"))</f>
        <v>-</v>
      </c>
      <c r="C90" s="33">
        <v>43831</v>
      </c>
      <c r="D90" s="34">
        <f>VLOOKUP($C90,'F1'!$A:$B,2,0)</f>
        <v>17</v>
      </c>
      <c r="E90" s="14"/>
      <c r="F90" s="14"/>
      <c r="G90" s="14"/>
      <c r="H90" s="14"/>
      <c r="I90" s="14"/>
      <c r="J90" s="14"/>
      <c r="K90" s="14"/>
      <c r="L90" s="14"/>
      <c r="M90" s="187">
        <f t="shared" ref="M90:M101" si="482">E90/$D90</f>
        <v>0</v>
      </c>
      <c r="N90" s="15">
        <f t="shared" ref="N90:N101" si="483">F90/$D90</f>
        <v>0</v>
      </c>
      <c r="O90" s="15">
        <f t="shared" ref="O90:O101" si="484">G90/$D90</f>
        <v>0</v>
      </c>
      <c r="P90" s="15">
        <f t="shared" ref="P90:P101" si="485">H90/$D90</f>
        <v>0</v>
      </c>
      <c r="Q90" s="187">
        <f t="shared" ref="Q90:Q101" si="486">I90/$D90</f>
        <v>0</v>
      </c>
      <c r="R90" s="15">
        <f t="shared" ref="R90:R101" si="487">J90/$D90</f>
        <v>0</v>
      </c>
      <c r="S90" s="15">
        <f t="shared" ref="S90:S101" si="488">K90/$D90</f>
        <v>0</v>
      </c>
      <c r="T90" s="15">
        <f t="shared" ref="T90:T101" si="489">L90/$D90</f>
        <v>0</v>
      </c>
      <c r="U90" s="9">
        <f t="shared" ref="U90:U101" si="490">IFERROR(N90/M90,)</f>
        <v>0</v>
      </c>
      <c r="V90" s="9">
        <f t="shared" ref="V90:V101" si="491">IFERROR(O90/M90,)</f>
        <v>0</v>
      </c>
      <c r="W90" s="28">
        <f t="shared" ref="W90:W101" si="492">IFERROR(P90/M90,)</f>
        <v>0</v>
      </c>
      <c r="X90" s="9">
        <f t="shared" ref="X90:X101" si="493">IFERROR(R90/Q90,)</f>
        <v>0</v>
      </c>
      <c r="Y90" s="9">
        <f t="shared" ref="Y90:Y101" si="494">IFERROR(S90/Q90,)</f>
        <v>0</v>
      </c>
      <c r="Z90" s="28">
        <f t="shared" ref="Z90:Z101" si="495">IFERROR(T90/Q90,)</f>
        <v>0</v>
      </c>
      <c r="AA90" s="8"/>
      <c r="AB90" s="154">
        <f>IF(OR($M90="",$M90=0),0,IF(AB$2&lt;10,VLOOKUP(TEXT($C90,"МММ"),'Расчет нагрузки'!$AA$2:$AE$13,AB$2,0),$D90*AB$2))</f>
        <v>0</v>
      </c>
      <c r="AC90" s="154">
        <f>IF(OR($Q90="",$Q90=0),0,IF(AC$2&lt;10,VLOOKUP(TEXT($C90,"МММ"),'Расчет нагрузки'!$AA$2:$AE$13,AC$2,0),$D90*AC$2))</f>
        <v>0</v>
      </c>
      <c r="AD90" s="8"/>
      <c r="AE90" s="69">
        <v>1</v>
      </c>
      <c r="AF90" s="69">
        <v>1</v>
      </c>
      <c r="AG90" s="8"/>
      <c r="AH90" s="13">
        <f t="shared" ref="AH90:AH97" si="496">E90</f>
        <v>0</v>
      </c>
      <c r="AI90" s="13">
        <f t="shared" ref="AI90:AI97" si="497">F90</f>
        <v>0</v>
      </c>
      <c r="AJ90" s="13">
        <f t="shared" ref="AJ90:AJ97" si="498">G90</f>
        <v>0</v>
      </c>
      <c r="AK90" s="13">
        <f t="shared" ref="AK90:AK97" si="499">H90</f>
        <v>0</v>
      </c>
      <c r="AL90" s="13">
        <f t="shared" ref="AL90:AL97" si="500">I90</f>
        <v>0</v>
      </c>
      <c r="AM90" s="13">
        <f t="shared" ref="AM90:AM97" si="501">J90</f>
        <v>0</v>
      </c>
      <c r="AN90" s="13">
        <f t="shared" ref="AN90:AN97" si="502">K90</f>
        <v>0</v>
      </c>
      <c r="AO90" s="13">
        <f t="shared" ref="AO90:AO97" si="503">L90</f>
        <v>0</v>
      </c>
      <c r="AP90" s="13">
        <f t="shared" ref="AP90:AP97" si="504">E90</f>
        <v>0</v>
      </c>
      <c r="AQ90" s="13">
        <f t="shared" ref="AQ90:AQ97" si="505">F90</f>
        <v>0</v>
      </c>
      <c r="AR90" s="13">
        <f t="shared" ref="AR90:AR97" si="506">G90</f>
        <v>0</v>
      </c>
      <c r="AS90" s="13">
        <f t="shared" ref="AS90:AS97" si="507">H90</f>
        <v>0</v>
      </c>
      <c r="AT90" s="13">
        <f t="shared" ref="AT90:AT97" si="508">I90</f>
        <v>0</v>
      </c>
      <c r="AU90" s="13">
        <f t="shared" ref="AU90:AU97" si="509">J90</f>
        <v>0</v>
      </c>
      <c r="AV90" s="13">
        <f t="shared" ref="AV90:AV97" si="510">K90</f>
        <v>0</v>
      </c>
      <c r="AW90" s="13">
        <f t="shared" ref="AW90:AW97" si="511">L90</f>
        <v>0</v>
      </c>
      <c r="AX90" s="4"/>
    </row>
    <row r="91" spans="1:50" outlineLevel="1">
      <c r="A91" s="8" t="str">
        <f>IF(C91=Форма!$B$7*1,"1 месяц",IF(C91&gt;Форма!$B$7,(LEFT(A90,SEARCH(" ",A90,1)-1)+1)&amp;" месяц",""))</f>
        <v/>
      </c>
      <c r="B91" s="32" t="str">
        <f>IF(SUM($E$6:$L91)=0,"-",IF(SUM($E91:$L91)&gt;0,IF(AND($C91&gt;=$B$1,$C91&lt;=$B$2)*1=1,$A$1,"факт"),"прогноз"))</f>
        <v>-</v>
      </c>
      <c r="C91" s="33">
        <v>43862</v>
      </c>
      <c r="D91" s="34">
        <f>VLOOKUP($C91,'F1'!$A:$B,2,0)</f>
        <v>19</v>
      </c>
      <c r="E91" s="14"/>
      <c r="F91" s="14"/>
      <c r="G91" s="14"/>
      <c r="H91" s="14"/>
      <c r="I91" s="14"/>
      <c r="J91" s="14"/>
      <c r="K91" s="14"/>
      <c r="L91" s="14"/>
      <c r="M91" s="187">
        <f t="shared" si="482"/>
        <v>0</v>
      </c>
      <c r="N91" s="15">
        <f t="shared" si="483"/>
        <v>0</v>
      </c>
      <c r="O91" s="15">
        <f t="shared" si="484"/>
        <v>0</v>
      </c>
      <c r="P91" s="15">
        <f t="shared" si="485"/>
        <v>0</v>
      </c>
      <c r="Q91" s="187">
        <f t="shared" si="486"/>
        <v>0</v>
      </c>
      <c r="R91" s="15">
        <f t="shared" si="487"/>
        <v>0</v>
      </c>
      <c r="S91" s="15">
        <f t="shared" si="488"/>
        <v>0</v>
      </c>
      <c r="T91" s="15">
        <f t="shared" si="489"/>
        <v>0</v>
      </c>
      <c r="U91" s="9">
        <f t="shared" si="490"/>
        <v>0</v>
      </c>
      <c r="V91" s="9">
        <f t="shared" si="491"/>
        <v>0</v>
      </c>
      <c r="W91" s="28">
        <f t="shared" si="492"/>
        <v>0</v>
      </c>
      <c r="X91" s="9">
        <f t="shared" si="493"/>
        <v>0</v>
      </c>
      <c r="Y91" s="9">
        <f t="shared" si="494"/>
        <v>0</v>
      </c>
      <c r="Z91" s="28">
        <f t="shared" si="495"/>
        <v>0</v>
      </c>
      <c r="AA91" s="8"/>
      <c r="AB91" s="154">
        <f>IF(OR($M91="",$M91=0),0,IF(AB$2&lt;10,VLOOKUP(TEXT($C91,"МММ"),'Расчет нагрузки'!$AA$2:$AE$13,AB$2,0),$D91*AB$2))</f>
        <v>0</v>
      </c>
      <c r="AC91" s="154">
        <f>IF(OR($Q91="",$Q91=0),0,IF(AC$2&lt;10,VLOOKUP(TEXT($C91,"МММ"),'Расчет нагрузки'!$AA$2:$AE$13,AC$2,0),$D91*AC$2))</f>
        <v>0</v>
      </c>
      <c r="AD91" s="8"/>
      <c r="AE91" s="69">
        <v>1</v>
      </c>
      <c r="AF91" s="69">
        <v>1</v>
      </c>
      <c r="AG91" s="8"/>
      <c r="AH91" s="13">
        <f t="shared" si="496"/>
        <v>0</v>
      </c>
      <c r="AI91" s="13">
        <f t="shared" si="497"/>
        <v>0</v>
      </c>
      <c r="AJ91" s="13">
        <f t="shared" si="498"/>
        <v>0</v>
      </c>
      <c r="AK91" s="13">
        <f t="shared" si="499"/>
        <v>0</v>
      </c>
      <c r="AL91" s="13">
        <f t="shared" si="500"/>
        <v>0</v>
      </c>
      <c r="AM91" s="13">
        <f t="shared" si="501"/>
        <v>0</v>
      </c>
      <c r="AN91" s="13">
        <f t="shared" si="502"/>
        <v>0</v>
      </c>
      <c r="AO91" s="13">
        <f t="shared" si="503"/>
        <v>0</v>
      </c>
      <c r="AP91" s="13">
        <f t="shared" si="504"/>
        <v>0</v>
      </c>
      <c r="AQ91" s="13">
        <f t="shared" si="505"/>
        <v>0</v>
      </c>
      <c r="AR91" s="13">
        <f t="shared" si="506"/>
        <v>0</v>
      </c>
      <c r="AS91" s="13">
        <f t="shared" si="507"/>
        <v>0</v>
      </c>
      <c r="AT91" s="13">
        <f t="shared" si="508"/>
        <v>0</v>
      </c>
      <c r="AU91" s="13">
        <f t="shared" si="509"/>
        <v>0</v>
      </c>
      <c r="AV91" s="13">
        <f t="shared" si="510"/>
        <v>0</v>
      </c>
      <c r="AW91" s="13">
        <f t="shared" si="511"/>
        <v>0</v>
      </c>
      <c r="AX91" s="4"/>
    </row>
    <row r="92" spans="1:50" outlineLevel="1">
      <c r="A92" s="8" t="str">
        <f>IF(C92=Форма!$B$7*1,"1 месяц",IF(C92&gt;Форма!$B$7,(LEFT(A91,SEARCH(" ",A91,1)-1)+1)&amp;" месяц",""))</f>
        <v/>
      </c>
      <c r="B92" s="32" t="str">
        <f>IF(SUM($E$6:$L92)=0,"-",IF(SUM($E92:$L92)&gt;0,IF(AND($C92&gt;=$B$1,$C92&lt;=$B$2)*1=1,$A$1,"факт"),"прогноз"))</f>
        <v>-</v>
      </c>
      <c r="C92" s="33">
        <v>43891</v>
      </c>
      <c r="D92" s="34">
        <f>VLOOKUP($C92,'F1'!$A:$B,2,0)</f>
        <v>21</v>
      </c>
      <c r="E92" s="14"/>
      <c r="F92" s="14"/>
      <c r="G92" s="14"/>
      <c r="H92" s="14"/>
      <c r="I92" s="14"/>
      <c r="J92" s="14"/>
      <c r="K92" s="14"/>
      <c r="L92" s="14"/>
      <c r="M92" s="187">
        <f t="shared" si="482"/>
        <v>0</v>
      </c>
      <c r="N92" s="15">
        <f t="shared" si="483"/>
        <v>0</v>
      </c>
      <c r="O92" s="15">
        <f t="shared" si="484"/>
        <v>0</v>
      </c>
      <c r="P92" s="15">
        <f t="shared" si="485"/>
        <v>0</v>
      </c>
      <c r="Q92" s="187">
        <f t="shared" si="486"/>
        <v>0</v>
      </c>
      <c r="R92" s="15">
        <f t="shared" si="487"/>
        <v>0</v>
      </c>
      <c r="S92" s="15">
        <f t="shared" si="488"/>
        <v>0</v>
      </c>
      <c r="T92" s="15">
        <f t="shared" si="489"/>
        <v>0</v>
      </c>
      <c r="U92" s="9">
        <f t="shared" si="490"/>
        <v>0</v>
      </c>
      <c r="V92" s="9">
        <f t="shared" si="491"/>
        <v>0</v>
      </c>
      <c r="W92" s="28">
        <f t="shared" si="492"/>
        <v>0</v>
      </c>
      <c r="X92" s="9">
        <f t="shared" si="493"/>
        <v>0</v>
      </c>
      <c r="Y92" s="9">
        <f t="shared" si="494"/>
        <v>0</v>
      </c>
      <c r="Z92" s="28">
        <f t="shared" si="495"/>
        <v>0</v>
      </c>
      <c r="AA92" s="8"/>
      <c r="AB92" s="154">
        <f>IF(OR($M92="",$M92=0),0,IF(AB$2&lt;10,VLOOKUP(TEXT($C92,"МММ"),'Расчет нагрузки'!$AA$2:$AE$13,AB$2,0),$D92*AB$2))</f>
        <v>0</v>
      </c>
      <c r="AC92" s="154">
        <f>IF(OR($Q92="",$Q92=0),0,IF(AC$2&lt;10,VLOOKUP(TEXT($C92,"МММ"),'Расчет нагрузки'!$AA$2:$AE$13,AC$2,0),$D92*AC$2))</f>
        <v>0</v>
      </c>
      <c r="AD92" s="8"/>
      <c r="AE92" s="69">
        <v>1</v>
      </c>
      <c r="AF92" s="69">
        <v>1</v>
      </c>
      <c r="AG92" s="8"/>
      <c r="AH92" s="13">
        <f t="shared" si="496"/>
        <v>0</v>
      </c>
      <c r="AI92" s="13">
        <f t="shared" si="497"/>
        <v>0</v>
      </c>
      <c r="AJ92" s="13">
        <f t="shared" si="498"/>
        <v>0</v>
      </c>
      <c r="AK92" s="13">
        <f t="shared" si="499"/>
        <v>0</v>
      </c>
      <c r="AL92" s="13">
        <f t="shared" si="500"/>
        <v>0</v>
      </c>
      <c r="AM92" s="13">
        <f t="shared" si="501"/>
        <v>0</v>
      </c>
      <c r="AN92" s="13">
        <f t="shared" si="502"/>
        <v>0</v>
      </c>
      <c r="AO92" s="13">
        <f t="shared" si="503"/>
        <v>0</v>
      </c>
      <c r="AP92" s="13">
        <f t="shared" si="504"/>
        <v>0</v>
      </c>
      <c r="AQ92" s="13">
        <f t="shared" si="505"/>
        <v>0</v>
      </c>
      <c r="AR92" s="13">
        <f t="shared" si="506"/>
        <v>0</v>
      </c>
      <c r="AS92" s="13">
        <f t="shared" si="507"/>
        <v>0</v>
      </c>
      <c r="AT92" s="13">
        <f t="shared" si="508"/>
        <v>0</v>
      </c>
      <c r="AU92" s="13">
        <f t="shared" si="509"/>
        <v>0</v>
      </c>
      <c r="AV92" s="13">
        <f t="shared" si="510"/>
        <v>0</v>
      </c>
      <c r="AW92" s="13">
        <f t="shared" si="511"/>
        <v>0</v>
      </c>
      <c r="AX92" s="4"/>
    </row>
    <row r="93" spans="1:50" outlineLevel="1">
      <c r="A93" s="8" t="str">
        <f>IF(C93=Форма!$B$7*1,"1 месяц",IF(C93&gt;Форма!$B$7,(LEFT(A92,SEARCH(" ",A92,1)-1)+1)&amp;" месяц",""))</f>
        <v/>
      </c>
      <c r="B93" s="32" t="str">
        <f>IF(SUM($E$6:$L93)=0,"-",IF(SUM($E93:$L93)&gt;0,IF(AND($C93&gt;=$B$1,$C93&lt;=$B$2)*1=1,$A$1,"факт"),"прогноз"))</f>
        <v>-</v>
      </c>
      <c r="C93" s="33">
        <v>43922</v>
      </c>
      <c r="D93" s="34">
        <f>VLOOKUP($C93,'F1'!$A:$B,2,0)</f>
        <v>22</v>
      </c>
      <c r="E93" s="14"/>
      <c r="F93" s="14"/>
      <c r="G93" s="14"/>
      <c r="H93" s="14"/>
      <c r="I93" s="14"/>
      <c r="J93" s="14"/>
      <c r="K93" s="14"/>
      <c r="L93" s="14"/>
      <c r="M93" s="187">
        <f t="shared" si="482"/>
        <v>0</v>
      </c>
      <c r="N93" s="15">
        <f t="shared" si="483"/>
        <v>0</v>
      </c>
      <c r="O93" s="15">
        <f t="shared" si="484"/>
        <v>0</v>
      </c>
      <c r="P93" s="15">
        <f t="shared" si="485"/>
        <v>0</v>
      </c>
      <c r="Q93" s="187">
        <f t="shared" si="486"/>
        <v>0</v>
      </c>
      <c r="R93" s="15">
        <f t="shared" si="487"/>
        <v>0</v>
      </c>
      <c r="S93" s="15">
        <f t="shared" si="488"/>
        <v>0</v>
      </c>
      <c r="T93" s="15">
        <f t="shared" si="489"/>
        <v>0</v>
      </c>
      <c r="U93" s="9">
        <f t="shared" si="490"/>
        <v>0</v>
      </c>
      <c r="V93" s="9">
        <f t="shared" si="491"/>
        <v>0</v>
      </c>
      <c r="W93" s="28">
        <f t="shared" si="492"/>
        <v>0</v>
      </c>
      <c r="X93" s="9">
        <f t="shared" si="493"/>
        <v>0</v>
      </c>
      <c r="Y93" s="9">
        <f t="shared" si="494"/>
        <v>0</v>
      </c>
      <c r="Z93" s="28">
        <f t="shared" si="495"/>
        <v>0</v>
      </c>
      <c r="AA93" s="8"/>
      <c r="AB93" s="154">
        <f>IF(OR($M93="",$M93=0),0,IF(AB$2&lt;10,VLOOKUP(TEXT($C93,"МММ"),'Расчет нагрузки'!$AA$2:$AE$13,AB$2,0),$D93*AB$2))</f>
        <v>0</v>
      </c>
      <c r="AC93" s="154">
        <f>IF(OR($Q93="",$Q93=0),0,IF(AC$2&lt;10,VLOOKUP(TEXT($C93,"МММ"),'Расчет нагрузки'!$AA$2:$AE$13,AC$2,0),$D93*AC$2))</f>
        <v>0</v>
      </c>
      <c r="AD93" s="8"/>
      <c r="AE93" s="69">
        <v>1</v>
      </c>
      <c r="AF93" s="69">
        <v>1</v>
      </c>
      <c r="AG93" s="8"/>
      <c r="AH93" s="13">
        <f t="shared" si="496"/>
        <v>0</v>
      </c>
      <c r="AI93" s="13">
        <f t="shared" si="497"/>
        <v>0</v>
      </c>
      <c r="AJ93" s="13">
        <f t="shared" si="498"/>
        <v>0</v>
      </c>
      <c r="AK93" s="13">
        <f t="shared" si="499"/>
        <v>0</v>
      </c>
      <c r="AL93" s="13">
        <f t="shared" si="500"/>
        <v>0</v>
      </c>
      <c r="AM93" s="13">
        <f t="shared" si="501"/>
        <v>0</v>
      </c>
      <c r="AN93" s="13">
        <f t="shared" si="502"/>
        <v>0</v>
      </c>
      <c r="AO93" s="13">
        <f t="shared" si="503"/>
        <v>0</v>
      </c>
      <c r="AP93" s="13">
        <f t="shared" si="504"/>
        <v>0</v>
      </c>
      <c r="AQ93" s="13">
        <f t="shared" si="505"/>
        <v>0</v>
      </c>
      <c r="AR93" s="13">
        <f t="shared" si="506"/>
        <v>0</v>
      </c>
      <c r="AS93" s="13">
        <f t="shared" si="507"/>
        <v>0</v>
      </c>
      <c r="AT93" s="13">
        <f t="shared" si="508"/>
        <v>0</v>
      </c>
      <c r="AU93" s="13">
        <f t="shared" si="509"/>
        <v>0</v>
      </c>
      <c r="AV93" s="13">
        <f t="shared" si="510"/>
        <v>0</v>
      </c>
      <c r="AW93" s="13">
        <f t="shared" si="511"/>
        <v>0</v>
      </c>
      <c r="AX93" s="4"/>
    </row>
    <row r="94" spans="1:50" outlineLevel="1">
      <c r="A94" s="8" t="str">
        <f>IF(C94=Форма!$B$7*1,"1 месяц",IF(C94&gt;Форма!$B$7,(LEFT(A93,SEARCH(" ",A93,1)-1)+1)&amp;" месяц",""))</f>
        <v/>
      </c>
      <c r="B94" s="32" t="str">
        <f>IF(SUM($E$6:$L94)=0,"-",IF(SUM($E94:$L94)&gt;0,IF(AND($C94&gt;=$B$1,$C94&lt;=$B$2)*1=1,$A$1,"факт"),"прогноз"))</f>
        <v>-</v>
      </c>
      <c r="C94" s="33">
        <v>43952</v>
      </c>
      <c r="D94" s="34">
        <f>VLOOKUP($C94,'F1'!$A:$B,2,0)</f>
        <v>17</v>
      </c>
      <c r="E94" s="14"/>
      <c r="F94" s="14"/>
      <c r="G94" s="14"/>
      <c r="H94" s="14"/>
      <c r="I94" s="14"/>
      <c r="J94" s="14"/>
      <c r="K94" s="14"/>
      <c r="L94" s="14"/>
      <c r="M94" s="187">
        <f t="shared" si="482"/>
        <v>0</v>
      </c>
      <c r="N94" s="15">
        <f t="shared" si="483"/>
        <v>0</v>
      </c>
      <c r="O94" s="15">
        <f t="shared" si="484"/>
        <v>0</v>
      </c>
      <c r="P94" s="15">
        <f t="shared" si="485"/>
        <v>0</v>
      </c>
      <c r="Q94" s="187">
        <f t="shared" si="486"/>
        <v>0</v>
      </c>
      <c r="R94" s="15">
        <f t="shared" si="487"/>
        <v>0</v>
      </c>
      <c r="S94" s="15">
        <f t="shared" si="488"/>
        <v>0</v>
      </c>
      <c r="T94" s="15">
        <f t="shared" si="489"/>
        <v>0</v>
      </c>
      <c r="U94" s="9">
        <f t="shared" si="490"/>
        <v>0</v>
      </c>
      <c r="V94" s="9">
        <f t="shared" si="491"/>
        <v>0</v>
      </c>
      <c r="W94" s="28">
        <f t="shared" si="492"/>
        <v>0</v>
      </c>
      <c r="X94" s="9">
        <f t="shared" si="493"/>
        <v>0</v>
      </c>
      <c r="Y94" s="9">
        <f t="shared" si="494"/>
        <v>0</v>
      </c>
      <c r="Z94" s="28">
        <f t="shared" si="495"/>
        <v>0</v>
      </c>
      <c r="AA94" s="8"/>
      <c r="AB94" s="154">
        <f>IF(OR($M94="",$M94=0),0,IF(AB$2&lt;10,VLOOKUP(TEXT($C94,"МММ"),'Расчет нагрузки'!$AA$2:$AE$13,AB$2,0),$D94*AB$2))</f>
        <v>0</v>
      </c>
      <c r="AC94" s="154">
        <f>IF(OR($Q94="",$Q94=0),0,IF(AC$2&lt;10,VLOOKUP(TEXT($C94,"МММ"),'Расчет нагрузки'!$AA$2:$AE$13,AC$2,0),$D94*AC$2))</f>
        <v>0</v>
      </c>
      <c r="AD94" s="8"/>
      <c r="AE94" s="69">
        <v>1</v>
      </c>
      <c r="AF94" s="69">
        <v>1</v>
      </c>
      <c r="AG94" s="8"/>
      <c r="AH94" s="13">
        <f t="shared" si="496"/>
        <v>0</v>
      </c>
      <c r="AI94" s="13">
        <f t="shared" si="497"/>
        <v>0</v>
      </c>
      <c r="AJ94" s="13">
        <f t="shared" si="498"/>
        <v>0</v>
      </c>
      <c r="AK94" s="13">
        <f t="shared" si="499"/>
        <v>0</v>
      </c>
      <c r="AL94" s="13">
        <f t="shared" si="500"/>
        <v>0</v>
      </c>
      <c r="AM94" s="13">
        <f t="shared" si="501"/>
        <v>0</v>
      </c>
      <c r="AN94" s="13">
        <f t="shared" si="502"/>
        <v>0</v>
      </c>
      <c r="AO94" s="13">
        <f t="shared" si="503"/>
        <v>0</v>
      </c>
      <c r="AP94" s="13">
        <f t="shared" si="504"/>
        <v>0</v>
      </c>
      <c r="AQ94" s="13">
        <f t="shared" si="505"/>
        <v>0</v>
      </c>
      <c r="AR94" s="13">
        <f t="shared" si="506"/>
        <v>0</v>
      </c>
      <c r="AS94" s="13">
        <f t="shared" si="507"/>
        <v>0</v>
      </c>
      <c r="AT94" s="13">
        <f t="shared" si="508"/>
        <v>0</v>
      </c>
      <c r="AU94" s="13">
        <f t="shared" si="509"/>
        <v>0</v>
      </c>
      <c r="AV94" s="13">
        <f t="shared" si="510"/>
        <v>0</v>
      </c>
      <c r="AW94" s="13">
        <f t="shared" si="511"/>
        <v>0</v>
      </c>
      <c r="AX94" s="4"/>
    </row>
    <row r="95" spans="1:50" outlineLevel="1">
      <c r="A95" s="8" t="str">
        <f>IF(C95=Форма!$B$7*1,"1 месяц",IF(C95&gt;Форма!$B$7,(LEFT(A94,SEARCH(" ",A94,1)-1)+1)&amp;" месяц",""))</f>
        <v/>
      </c>
      <c r="B95" s="32" t="str">
        <f>IF(SUM($E$6:$L95)=0,"-",IF(SUM($E95:$L95)&gt;0,IF(AND($C95&gt;=$B$1,$C95&lt;=$B$2)*1=1,$A$1,"факт"),"прогноз"))</f>
        <v>-</v>
      </c>
      <c r="C95" s="33">
        <v>43983</v>
      </c>
      <c r="D95" s="34">
        <f>VLOOKUP($C95,'F1'!$A:$B,2,0)</f>
        <v>21</v>
      </c>
      <c r="E95" s="14"/>
      <c r="F95" s="14"/>
      <c r="G95" s="14"/>
      <c r="H95" s="14"/>
      <c r="I95" s="14"/>
      <c r="J95" s="14"/>
      <c r="K95" s="14"/>
      <c r="L95" s="14"/>
      <c r="M95" s="187">
        <f t="shared" si="482"/>
        <v>0</v>
      </c>
      <c r="N95" s="15">
        <f t="shared" si="483"/>
        <v>0</v>
      </c>
      <c r="O95" s="15">
        <f t="shared" si="484"/>
        <v>0</v>
      </c>
      <c r="P95" s="15">
        <f t="shared" si="485"/>
        <v>0</v>
      </c>
      <c r="Q95" s="187">
        <f t="shared" si="486"/>
        <v>0</v>
      </c>
      <c r="R95" s="15">
        <f t="shared" si="487"/>
        <v>0</v>
      </c>
      <c r="S95" s="15">
        <f t="shared" si="488"/>
        <v>0</v>
      </c>
      <c r="T95" s="15">
        <f t="shared" si="489"/>
        <v>0</v>
      </c>
      <c r="U95" s="9">
        <f t="shared" si="490"/>
        <v>0</v>
      </c>
      <c r="V95" s="9">
        <f t="shared" si="491"/>
        <v>0</v>
      </c>
      <c r="W95" s="28">
        <f t="shared" si="492"/>
        <v>0</v>
      </c>
      <c r="X95" s="9">
        <f t="shared" si="493"/>
        <v>0</v>
      </c>
      <c r="Y95" s="9">
        <f t="shared" si="494"/>
        <v>0</v>
      </c>
      <c r="Z95" s="28">
        <f t="shared" si="495"/>
        <v>0</v>
      </c>
      <c r="AA95" s="8"/>
      <c r="AB95" s="154">
        <f>IF(OR($M95="",$M95=0),0,IF(AB$2&lt;10,VLOOKUP(TEXT($C95,"МММ"),'Расчет нагрузки'!$AA$2:$AE$13,AB$2,0),$D95*AB$2))</f>
        <v>0</v>
      </c>
      <c r="AC95" s="154">
        <f>IF(OR($Q95="",$Q95=0),0,IF(AC$2&lt;10,VLOOKUP(TEXT($C95,"МММ"),'Расчет нагрузки'!$AA$2:$AE$13,AC$2,0),$D95*AC$2))</f>
        <v>0</v>
      </c>
      <c r="AD95" s="8"/>
      <c r="AE95" s="69">
        <v>1</v>
      </c>
      <c r="AF95" s="69">
        <v>1</v>
      </c>
      <c r="AG95" s="8"/>
      <c r="AH95" s="13">
        <f t="shared" si="496"/>
        <v>0</v>
      </c>
      <c r="AI95" s="13">
        <f t="shared" si="497"/>
        <v>0</v>
      </c>
      <c r="AJ95" s="13">
        <f t="shared" si="498"/>
        <v>0</v>
      </c>
      <c r="AK95" s="13">
        <f t="shared" si="499"/>
        <v>0</v>
      </c>
      <c r="AL95" s="13">
        <f t="shared" si="500"/>
        <v>0</v>
      </c>
      <c r="AM95" s="13">
        <f t="shared" si="501"/>
        <v>0</v>
      </c>
      <c r="AN95" s="13">
        <f t="shared" si="502"/>
        <v>0</v>
      </c>
      <c r="AO95" s="13">
        <f t="shared" si="503"/>
        <v>0</v>
      </c>
      <c r="AP95" s="13">
        <f t="shared" si="504"/>
        <v>0</v>
      </c>
      <c r="AQ95" s="13">
        <f t="shared" si="505"/>
        <v>0</v>
      </c>
      <c r="AR95" s="13">
        <f t="shared" si="506"/>
        <v>0</v>
      </c>
      <c r="AS95" s="13">
        <f t="shared" si="507"/>
        <v>0</v>
      </c>
      <c r="AT95" s="13">
        <f t="shared" si="508"/>
        <v>0</v>
      </c>
      <c r="AU95" s="13">
        <f t="shared" si="509"/>
        <v>0</v>
      </c>
      <c r="AV95" s="13">
        <f t="shared" si="510"/>
        <v>0</v>
      </c>
      <c r="AW95" s="13">
        <f t="shared" si="511"/>
        <v>0</v>
      </c>
      <c r="AX95" s="4"/>
    </row>
    <row r="96" spans="1:50" outlineLevel="1">
      <c r="A96" s="8" t="str">
        <f>IF(C96=Форма!$B$7*1,"1 месяц",IF(C96&gt;Форма!$B$7,(LEFT(A95,SEARCH(" ",A95,1)-1)+1)&amp;" месяц",""))</f>
        <v/>
      </c>
      <c r="B96" s="32" t="str">
        <f>IF(SUM($E$6:$L96)=0,"-",IF(SUM($E96:$L96)&gt;0,IF(AND($C96&gt;=$B$1,$C96&lt;=$B$2)*1=1,$A$1,"факт"),"прогноз"))</f>
        <v>-</v>
      </c>
      <c r="C96" s="33">
        <v>44013</v>
      </c>
      <c r="D96" s="34">
        <f>VLOOKUP($C96,'F1'!$A:$B,2,0)</f>
        <v>22</v>
      </c>
      <c r="E96" s="14"/>
      <c r="F96" s="14"/>
      <c r="G96" s="14"/>
      <c r="H96" s="14"/>
      <c r="I96" s="14"/>
      <c r="J96" s="14"/>
      <c r="K96" s="14"/>
      <c r="L96" s="14"/>
      <c r="M96" s="187">
        <f t="shared" si="482"/>
        <v>0</v>
      </c>
      <c r="N96" s="15">
        <f t="shared" si="483"/>
        <v>0</v>
      </c>
      <c r="O96" s="15">
        <f t="shared" si="484"/>
        <v>0</v>
      </c>
      <c r="P96" s="15">
        <f t="shared" si="485"/>
        <v>0</v>
      </c>
      <c r="Q96" s="187">
        <f t="shared" si="486"/>
        <v>0</v>
      </c>
      <c r="R96" s="15">
        <f t="shared" si="487"/>
        <v>0</v>
      </c>
      <c r="S96" s="15">
        <f t="shared" si="488"/>
        <v>0</v>
      </c>
      <c r="T96" s="15">
        <f t="shared" si="489"/>
        <v>0</v>
      </c>
      <c r="U96" s="9">
        <f t="shared" si="490"/>
        <v>0</v>
      </c>
      <c r="V96" s="9">
        <f t="shared" si="491"/>
        <v>0</v>
      </c>
      <c r="W96" s="28">
        <f t="shared" si="492"/>
        <v>0</v>
      </c>
      <c r="X96" s="9">
        <f t="shared" si="493"/>
        <v>0</v>
      </c>
      <c r="Y96" s="9">
        <f t="shared" si="494"/>
        <v>0</v>
      </c>
      <c r="Z96" s="28">
        <f t="shared" si="495"/>
        <v>0</v>
      </c>
      <c r="AA96" s="8"/>
      <c r="AB96" s="154">
        <f>IF(OR($M96="",$M96=0),0,IF(AB$2&lt;10,VLOOKUP(TEXT($C96,"МММ"),'Расчет нагрузки'!$AA$2:$AE$13,AB$2,0),$D96*AB$2))</f>
        <v>0</v>
      </c>
      <c r="AC96" s="154">
        <f>IF(OR($Q96="",$Q96=0),0,IF(AC$2&lt;10,VLOOKUP(TEXT($C96,"МММ"),'Расчет нагрузки'!$AA$2:$AE$13,AC$2,0),$D96*AC$2))</f>
        <v>0</v>
      </c>
      <c r="AD96" s="8"/>
      <c r="AE96" s="69">
        <v>1</v>
      </c>
      <c r="AF96" s="69">
        <v>1</v>
      </c>
      <c r="AG96" s="8"/>
      <c r="AH96" s="13">
        <f t="shared" si="496"/>
        <v>0</v>
      </c>
      <c r="AI96" s="13">
        <f t="shared" si="497"/>
        <v>0</v>
      </c>
      <c r="AJ96" s="13">
        <f t="shared" si="498"/>
        <v>0</v>
      </c>
      <c r="AK96" s="13">
        <f t="shared" si="499"/>
        <v>0</v>
      </c>
      <c r="AL96" s="13">
        <f t="shared" si="500"/>
        <v>0</v>
      </c>
      <c r="AM96" s="13">
        <f t="shared" si="501"/>
        <v>0</v>
      </c>
      <c r="AN96" s="13">
        <f t="shared" si="502"/>
        <v>0</v>
      </c>
      <c r="AO96" s="13">
        <f t="shared" si="503"/>
        <v>0</v>
      </c>
      <c r="AP96" s="13">
        <f t="shared" si="504"/>
        <v>0</v>
      </c>
      <c r="AQ96" s="13">
        <f t="shared" si="505"/>
        <v>0</v>
      </c>
      <c r="AR96" s="13">
        <f t="shared" si="506"/>
        <v>0</v>
      </c>
      <c r="AS96" s="13">
        <f t="shared" si="507"/>
        <v>0</v>
      </c>
      <c r="AT96" s="13">
        <f t="shared" si="508"/>
        <v>0</v>
      </c>
      <c r="AU96" s="13">
        <f t="shared" si="509"/>
        <v>0</v>
      </c>
      <c r="AV96" s="13">
        <f t="shared" si="510"/>
        <v>0</v>
      </c>
      <c r="AW96" s="13">
        <f t="shared" si="511"/>
        <v>0</v>
      </c>
      <c r="AX96" s="4"/>
    </row>
    <row r="97" spans="1:50" outlineLevel="1">
      <c r="A97" s="8" t="str">
        <f>IF(C97=Форма!$B$7*1,"1 месяц",IF(C97&gt;Форма!$B$7,(LEFT(A96,SEARCH(" ",A96,1)-1)+1)&amp;" месяц",""))</f>
        <v/>
      </c>
      <c r="B97" s="32" t="str">
        <f>IF(SUM($E$6:$L97)=0,"-",IF(SUM($E97:$L97)&gt;0,IF(AND($C97&gt;=$B$1,$C97&lt;=$B$2)*1=1,$A$1,"факт"),"прогноз"))</f>
        <v>-</v>
      </c>
      <c r="C97" s="33">
        <v>44044</v>
      </c>
      <c r="D97" s="34">
        <f>VLOOKUP($C97,'F1'!$A:$B,2,0)</f>
        <v>21</v>
      </c>
      <c r="E97" s="14"/>
      <c r="F97" s="14"/>
      <c r="G97" s="14"/>
      <c r="H97" s="14"/>
      <c r="I97" s="14"/>
      <c r="J97" s="14"/>
      <c r="K97" s="14"/>
      <c r="L97" s="14"/>
      <c r="M97" s="187">
        <f t="shared" si="482"/>
        <v>0</v>
      </c>
      <c r="N97" s="15">
        <f t="shared" si="483"/>
        <v>0</v>
      </c>
      <c r="O97" s="15">
        <f t="shared" si="484"/>
        <v>0</v>
      </c>
      <c r="P97" s="15">
        <f t="shared" si="485"/>
        <v>0</v>
      </c>
      <c r="Q97" s="187">
        <f t="shared" si="486"/>
        <v>0</v>
      </c>
      <c r="R97" s="15">
        <f t="shared" si="487"/>
        <v>0</v>
      </c>
      <c r="S97" s="15">
        <f t="shared" si="488"/>
        <v>0</v>
      </c>
      <c r="T97" s="15">
        <f t="shared" si="489"/>
        <v>0</v>
      </c>
      <c r="U97" s="9">
        <f t="shared" si="490"/>
        <v>0</v>
      </c>
      <c r="V97" s="9">
        <f t="shared" si="491"/>
        <v>0</v>
      </c>
      <c r="W97" s="28">
        <f t="shared" si="492"/>
        <v>0</v>
      </c>
      <c r="X97" s="9">
        <f t="shared" si="493"/>
        <v>0</v>
      </c>
      <c r="Y97" s="9">
        <f t="shared" si="494"/>
        <v>0</v>
      </c>
      <c r="Z97" s="28">
        <f t="shared" si="495"/>
        <v>0</v>
      </c>
      <c r="AA97" s="8"/>
      <c r="AB97" s="154">
        <f>IF(OR($M97="",$M97=0),0,IF(AB$2&lt;10,VLOOKUP(TEXT($C97,"МММ"),'Расчет нагрузки'!$AA$2:$AE$13,AB$2,0),$D97*AB$2))</f>
        <v>0</v>
      </c>
      <c r="AC97" s="154">
        <f>IF(OR($Q97="",$Q97=0),0,IF(AC$2&lt;10,VLOOKUP(TEXT($C97,"МММ"),'Расчет нагрузки'!$AA$2:$AE$13,AC$2,0),$D97*AC$2))</f>
        <v>0</v>
      </c>
      <c r="AD97" s="8"/>
      <c r="AE97" s="69">
        <v>1</v>
      </c>
      <c r="AF97" s="69">
        <v>1</v>
      </c>
      <c r="AG97" s="8"/>
      <c r="AH97" s="13">
        <f t="shared" si="496"/>
        <v>0</v>
      </c>
      <c r="AI97" s="13">
        <f t="shared" si="497"/>
        <v>0</v>
      </c>
      <c r="AJ97" s="13">
        <f t="shared" si="498"/>
        <v>0</v>
      </c>
      <c r="AK97" s="13">
        <f t="shared" si="499"/>
        <v>0</v>
      </c>
      <c r="AL97" s="13">
        <f t="shared" si="500"/>
        <v>0</v>
      </c>
      <c r="AM97" s="13">
        <f t="shared" si="501"/>
        <v>0</v>
      </c>
      <c r="AN97" s="13">
        <f t="shared" si="502"/>
        <v>0</v>
      </c>
      <c r="AO97" s="13">
        <f t="shared" si="503"/>
        <v>0</v>
      </c>
      <c r="AP97" s="13">
        <f t="shared" si="504"/>
        <v>0</v>
      </c>
      <c r="AQ97" s="13">
        <f t="shared" si="505"/>
        <v>0</v>
      </c>
      <c r="AR97" s="13">
        <f t="shared" si="506"/>
        <v>0</v>
      </c>
      <c r="AS97" s="13">
        <f t="shared" si="507"/>
        <v>0</v>
      </c>
      <c r="AT97" s="13">
        <f t="shared" si="508"/>
        <v>0</v>
      </c>
      <c r="AU97" s="13">
        <f t="shared" si="509"/>
        <v>0</v>
      </c>
      <c r="AV97" s="13">
        <f t="shared" si="510"/>
        <v>0</v>
      </c>
      <c r="AW97" s="13">
        <f t="shared" si="511"/>
        <v>0</v>
      </c>
      <c r="AX97" s="4"/>
    </row>
    <row r="98" spans="1:50" outlineLevel="1">
      <c r="A98" s="8" t="str">
        <f>IF(C98=Форма!$B$7*1,"1 месяц",IF(C98&gt;Форма!$B$7,(LEFT(A97,SEARCH(" ",A97,1)-1)+1)&amp;" месяц",""))</f>
        <v/>
      </c>
      <c r="B98" s="32" t="str">
        <f>IF(SUM($E$6:$L98)=0,"-",IF(SUM($E98:$L98)&gt;0,IF(AND($C98&gt;=$B$1,$C98&lt;=$B$2)*1=1,$A$1,"факт"),"прогноз"))</f>
        <v>-</v>
      </c>
      <c r="C98" s="33">
        <v>44075</v>
      </c>
      <c r="D98" s="34">
        <f>VLOOKUP($C98,'F1'!$A:$B,2,0)</f>
        <v>22</v>
      </c>
      <c r="E98" s="14"/>
      <c r="F98" s="14"/>
      <c r="G98" s="14"/>
      <c r="H98" s="14"/>
      <c r="I98" s="14"/>
      <c r="J98" s="14"/>
      <c r="K98" s="14"/>
      <c r="L98" s="14"/>
      <c r="M98" s="187">
        <f t="shared" si="482"/>
        <v>0</v>
      </c>
      <c r="N98" s="15">
        <f t="shared" si="483"/>
        <v>0</v>
      </c>
      <c r="O98" s="15">
        <f t="shared" si="484"/>
        <v>0</v>
      </c>
      <c r="P98" s="15">
        <f t="shared" si="485"/>
        <v>0</v>
      </c>
      <c r="Q98" s="187">
        <f t="shared" si="486"/>
        <v>0</v>
      </c>
      <c r="R98" s="15">
        <f t="shared" si="487"/>
        <v>0</v>
      </c>
      <c r="S98" s="15">
        <f t="shared" si="488"/>
        <v>0</v>
      </c>
      <c r="T98" s="15">
        <f t="shared" si="489"/>
        <v>0</v>
      </c>
      <c r="U98" s="9">
        <f t="shared" si="490"/>
        <v>0</v>
      </c>
      <c r="V98" s="9">
        <f t="shared" si="491"/>
        <v>0</v>
      </c>
      <c r="W98" s="28">
        <f t="shared" si="492"/>
        <v>0</v>
      </c>
      <c r="X98" s="9">
        <f t="shared" si="493"/>
        <v>0</v>
      </c>
      <c r="Y98" s="9">
        <f t="shared" si="494"/>
        <v>0</v>
      </c>
      <c r="Z98" s="28">
        <f t="shared" si="495"/>
        <v>0</v>
      </c>
      <c r="AA98" s="8"/>
      <c r="AB98" s="154">
        <f>IF(OR($M98="",$M98=0),0,IF(AB$2&lt;10,VLOOKUP(TEXT($C98,"МММ"),'Расчет нагрузки'!$AA$2:$AE$13,AB$2,0),$D98*AB$2))</f>
        <v>0</v>
      </c>
      <c r="AC98" s="154">
        <f>IF(OR($Q98="",$Q98=0),0,IF(AC$2&lt;10,VLOOKUP(TEXT($C98,"МММ"),'Расчет нагрузки'!$AA$2:$AE$13,AC$2,0),$D98*AC$2))</f>
        <v>0</v>
      </c>
      <c r="AD98" s="8"/>
      <c r="AE98" s="69">
        <v>1</v>
      </c>
      <c r="AF98" s="69">
        <v>1</v>
      </c>
      <c r="AG98" s="8"/>
      <c r="AH98" s="13">
        <f t="shared" ref="AH98" si="512">E98</f>
        <v>0</v>
      </c>
      <c r="AI98" s="13">
        <f t="shared" ref="AI98" si="513">F98</f>
        <v>0</v>
      </c>
      <c r="AJ98" s="13">
        <f t="shared" ref="AJ98" si="514">G98</f>
        <v>0</v>
      </c>
      <c r="AK98" s="13">
        <f t="shared" ref="AK98" si="515">H98</f>
        <v>0</v>
      </c>
      <c r="AL98" s="13">
        <f t="shared" ref="AL98" si="516">I98</f>
        <v>0</v>
      </c>
      <c r="AM98" s="13">
        <f t="shared" ref="AM98" si="517">J98</f>
        <v>0</v>
      </c>
      <c r="AN98" s="13">
        <f t="shared" ref="AN98" si="518">K98</f>
        <v>0</v>
      </c>
      <c r="AO98" s="13">
        <f t="shared" ref="AO98" si="519">L98</f>
        <v>0</v>
      </c>
      <c r="AP98" s="13">
        <f t="shared" ref="AP98" si="520">E98</f>
        <v>0</v>
      </c>
      <c r="AQ98" s="13">
        <f t="shared" ref="AQ98" si="521">F98</f>
        <v>0</v>
      </c>
      <c r="AR98" s="13">
        <f t="shared" ref="AR98" si="522">G98</f>
        <v>0</v>
      </c>
      <c r="AS98" s="13">
        <f t="shared" ref="AS98" si="523">H98</f>
        <v>0</v>
      </c>
      <c r="AT98" s="13">
        <f t="shared" ref="AT98" si="524">I98</f>
        <v>0</v>
      </c>
      <c r="AU98" s="13">
        <f t="shared" ref="AU98" si="525">J98</f>
        <v>0</v>
      </c>
      <c r="AV98" s="13">
        <f t="shared" ref="AV98" si="526">K98</f>
        <v>0</v>
      </c>
      <c r="AW98" s="13">
        <f t="shared" ref="AW98" si="527">L98</f>
        <v>0</v>
      </c>
      <c r="AX98" s="4"/>
    </row>
    <row r="99" spans="1:50" outlineLevel="1">
      <c r="A99" s="8" t="str">
        <f>IF(C99=Форма!$B$7*1,"1 месяц",IF(C99&gt;Форма!$B$7,(LEFT(A98,SEARCH(" ",A98,1)-1)+1)&amp;" месяц",""))</f>
        <v/>
      </c>
      <c r="B99" s="32" t="str">
        <f>IF(SUM($E$6:$L99)=0,"-",IF(SUM($E99:$L99)&gt;0,IF(AND($C99&gt;=$B$1,$C99&lt;=$B$2)*1=1,$A$1,"факт"),"прогноз"))</f>
        <v>-</v>
      </c>
      <c r="C99" s="33">
        <v>44105</v>
      </c>
      <c r="D99" s="34">
        <f>VLOOKUP($C99,'F1'!$A:$B,2,0)</f>
        <v>22</v>
      </c>
      <c r="E99" s="14"/>
      <c r="F99" s="14"/>
      <c r="G99" s="14"/>
      <c r="H99" s="14"/>
      <c r="I99" s="14"/>
      <c r="J99" s="14"/>
      <c r="K99" s="14"/>
      <c r="L99" s="14"/>
      <c r="M99" s="187">
        <f t="shared" si="482"/>
        <v>0</v>
      </c>
      <c r="N99" s="15">
        <f t="shared" si="483"/>
        <v>0</v>
      </c>
      <c r="O99" s="15">
        <f t="shared" si="484"/>
        <v>0</v>
      </c>
      <c r="P99" s="15">
        <f t="shared" si="485"/>
        <v>0</v>
      </c>
      <c r="Q99" s="187">
        <f t="shared" si="486"/>
        <v>0</v>
      </c>
      <c r="R99" s="15">
        <f t="shared" si="487"/>
        <v>0</v>
      </c>
      <c r="S99" s="15">
        <f t="shared" si="488"/>
        <v>0</v>
      </c>
      <c r="T99" s="15">
        <f t="shared" si="489"/>
        <v>0</v>
      </c>
      <c r="U99" s="9">
        <f t="shared" si="490"/>
        <v>0</v>
      </c>
      <c r="V99" s="9">
        <f t="shared" si="491"/>
        <v>0</v>
      </c>
      <c r="W99" s="28">
        <f t="shared" si="492"/>
        <v>0</v>
      </c>
      <c r="X99" s="9">
        <f t="shared" si="493"/>
        <v>0</v>
      </c>
      <c r="Y99" s="9">
        <f t="shared" si="494"/>
        <v>0</v>
      </c>
      <c r="Z99" s="28">
        <f t="shared" si="495"/>
        <v>0</v>
      </c>
      <c r="AA99" s="8"/>
      <c r="AB99" s="154">
        <f>IF(OR($M99="",$M99=0),0,IF(AB$2&lt;10,VLOOKUP(TEXT($C99,"МММ"),'Расчет нагрузки'!$AA$2:$AE$13,AB$2,0),$D99*AB$2))</f>
        <v>0</v>
      </c>
      <c r="AC99" s="154">
        <f>IF(OR($Q99="",$Q99=0),0,IF(AC$2&lt;10,VLOOKUP(TEXT($C99,"МММ"),'Расчет нагрузки'!$AA$2:$AE$13,AC$2,0),$D99*AC$2))</f>
        <v>0</v>
      </c>
      <c r="AD99" s="8"/>
      <c r="AE99" s="69">
        <v>1</v>
      </c>
      <c r="AF99" s="69">
        <v>1</v>
      </c>
      <c r="AG99" s="8"/>
      <c r="AH99" s="13">
        <f t="shared" ref="AH99:AH100" si="528">E99</f>
        <v>0</v>
      </c>
      <c r="AI99" s="13">
        <f t="shared" ref="AI99:AI100" si="529">F99</f>
        <v>0</v>
      </c>
      <c r="AJ99" s="13">
        <f t="shared" ref="AJ99:AJ100" si="530">G99</f>
        <v>0</v>
      </c>
      <c r="AK99" s="13">
        <f t="shared" ref="AK99:AK100" si="531">H99</f>
        <v>0</v>
      </c>
      <c r="AL99" s="13">
        <f t="shared" ref="AL99:AL100" si="532">I99</f>
        <v>0</v>
      </c>
      <c r="AM99" s="13">
        <f t="shared" ref="AM99:AM100" si="533">J99</f>
        <v>0</v>
      </c>
      <c r="AN99" s="13">
        <f t="shared" ref="AN99:AN100" si="534">K99</f>
        <v>0</v>
      </c>
      <c r="AO99" s="13">
        <f t="shared" ref="AO99:AO100" si="535">L99</f>
        <v>0</v>
      </c>
      <c r="AP99" s="13">
        <f t="shared" ref="AP99:AP100" si="536">E99</f>
        <v>0</v>
      </c>
      <c r="AQ99" s="13">
        <f t="shared" ref="AQ99:AQ100" si="537">F99</f>
        <v>0</v>
      </c>
      <c r="AR99" s="13">
        <f t="shared" ref="AR99:AR100" si="538">G99</f>
        <v>0</v>
      </c>
      <c r="AS99" s="13">
        <f t="shared" ref="AS99:AS100" si="539">H99</f>
        <v>0</v>
      </c>
      <c r="AT99" s="13">
        <f t="shared" ref="AT99:AT100" si="540">I99</f>
        <v>0</v>
      </c>
      <c r="AU99" s="13">
        <f t="shared" ref="AU99:AU100" si="541">J99</f>
        <v>0</v>
      </c>
      <c r="AV99" s="13">
        <f t="shared" ref="AV99:AV100" si="542">K99</f>
        <v>0</v>
      </c>
      <c r="AW99" s="13">
        <f t="shared" ref="AW99:AW100" si="543">L99</f>
        <v>0</v>
      </c>
      <c r="AX99" s="4"/>
    </row>
    <row r="100" spans="1:50" outlineLevel="1">
      <c r="A100" s="8" t="str">
        <f>IF(C100=Форма!$B$7*1,"1 месяц",IF(C100&gt;Форма!$B$7,(LEFT(A99,SEARCH(" ",A99,1)-1)+1)&amp;" месяц",""))</f>
        <v/>
      </c>
      <c r="B100" s="32" t="str">
        <f>IF(SUM($E$6:$L100)=0,"-",IF(SUM($E100:$L100)&gt;0,IF(AND($C100&gt;=$B$1,$C100&lt;=$B$2)*1=1,$A$1,"факт"),"прогноз"))</f>
        <v>-</v>
      </c>
      <c r="C100" s="33">
        <v>44136</v>
      </c>
      <c r="D100" s="34">
        <f>VLOOKUP($C100,'F1'!$A:$B,2,0)</f>
        <v>20</v>
      </c>
      <c r="E100" s="14"/>
      <c r="F100" s="14"/>
      <c r="G100" s="14"/>
      <c r="H100" s="14"/>
      <c r="I100" s="14"/>
      <c r="J100" s="14"/>
      <c r="K100" s="14"/>
      <c r="L100" s="14"/>
      <c r="M100" s="187">
        <f t="shared" si="482"/>
        <v>0</v>
      </c>
      <c r="N100" s="15">
        <f t="shared" si="483"/>
        <v>0</v>
      </c>
      <c r="O100" s="15">
        <f t="shared" si="484"/>
        <v>0</v>
      </c>
      <c r="P100" s="15">
        <f t="shared" si="485"/>
        <v>0</v>
      </c>
      <c r="Q100" s="187">
        <f t="shared" si="486"/>
        <v>0</v>
      </c>
      <c r="R100" s="15">
        <f t="shared" si="487"/>
        <v>0</v>
      </c>
      <c r="S100" s="15">
        <f t="shared" si="488"/>
        <v>0</v>
      </c>
      <c r="T100" s="15">
        <f t="shared" si="489"/>
        <v>0</v>
      </c>
      <c r="U100" s="9">
        <f t="shared" si="490"/>
        <v>0</v>
      </c>
      <c r="V100" s="9">
        <f t="shared" si="491"/>
        <v>0</v>
      </c>
      <c r="W100" s="28">
        <f t="shared" si="492"/>
        <v>0</v>
      </c>
      <c r="X100" s="9">
        <f t="shared" si="493"/>
        <v>0</v>
      </c>
      <c r="Y100" s="9">
        <f t="shared" si="494"/>
        <v>0</v>
      </c>
      <c r="Z100" s="28">
        <f t="shared" si="495"/>
        <v>0</v>
      </c>
      <c r="AA100" s="8"/>
      <c r="AB100" s="154">
        <f>IF(OR($M100="",$M100=0),0,IF(AB$2&lt;10,VLOOKUP(TEXT($C100,"МММ"),'Расчет нагрузки'!$AA$2:$AE$13,AB$2,0),$D100*AB$2))</f>
        <v>0</v>
      </c>
      <c r="AC100" s="154">
        <f>IF(OR($Q100="",$Q100=0),0,IF(AC$2&lt;10,VLOOKUP(TEXT($C100,"МММ"),'Расчет нагрузки'!$AA$2:$AE$13,AC$2,0),$D100*AC$2))</f>
        <v>0</v>
      </c>
      <c r="AD100" s="8"/>
      <c r="AE100" s="69">
        <v>1</v>
      </c>
      <c r="AF100" s="69">
        <v>1</v>
      </c>
      <c r="AG100" s="8"/>
      <c r="AH100" s="13">
        <f t="shared" si="528"/>
        <v>0</v>
      </c>
      <c r="AI100" s="13">
        <f t="shared" si="529"/>
        <v>0</v>
      </c>
      <c r="AJ100" s="13">
        <f t="shared" si="530"/>
        <v>0</v>
      </c>
      <c r="AK100" s="13">
        <f t="shared" si="531"/>
        <v>0</v>
      </c>
      <c r="AL100" s="13">
        <f t="shared" si="532"/>
        <v>0</v>
      </c>
      <c r="AM100" s="13">
        <f t="shared" si="533"/>
        <v>0</v>
      </c>
      <c r="AN100" s="13">
        <f t="shared" si="534"/>
        <v>0</v>
      </c>
      <c r="AO100" s="13">
        <f t="shared" si="535"/>
        <v>0</v>
      </c>
      <c r="AP100" s="13">
        <f t="shared" si="536"/>
        <v>0</v>
      </c>
      <c r="AQ100" s="13">
        <f t="shared" si="537"/>
        <v>0</v>
      </c>
      <c r="AR100" s="13">
        <f t="shared" si="538"/>
        <v>0</v>
      </c>
      <c r="AS100" s="13">
        <f t="shared" si="539"/>
        <v>0</v>
      </c>
      <c r="AT100" s="13">
        <f t="shared" si="540"/>
        <v>0</v>
      </c>
      <c r="AU100" s="13">
        <f t="shared" si="541"/>
        <v>0</v>
      </c>
      <c r="AV100" s="13">
        <f t="shared" si="542"/>
        <v>0</v>
      </c>
      <c r="AW100" s="13">
        <f t="shared" si="543"/>
        <v>0</v>
      </c>
      <c r="AX100" s="4"/>
    </row>
    <row r="101" spans="1:50" outlineLevel="1">
      <c r="A101" s="8" t="str">
        <f>IF(C101=Форма!$B$7*1,"1 месяц",IF(C101&gt;Форма!$B$7,(LEFT(A100,SEARCH(" ",A100,1)-1)+1)&amp;" месяц",""))</f>
        <v/>
      </c>
      <c r="B101" s="32" t="str">
        <f>IF(SUM($E$6:$L101)=0,"-",IF(SUM($E101:$L101)&gt;0,IF(AND($C101&gt;=$B$1,$C101&lt;=$B$2)*1=1,$A$1,"факт"),"прогноз"))</f>
        <v>-</v>
      </c>
      <c r="C101" s="33">
        <v>44166</v>
      </c>
      <c r="D101" s="34">
        <f>VLOOKUP($C101,'F1'!$A:$B,2,0)</f>
        <v>23</v>
      </c>
      <c r="E101" s="14"/>
      <c r="F101" s="14"/>
      <c r="G101" s="14"/>
      <c r="H101" s="14"/>
      <c r="I101" s="14"/>
      <c r="J101" s="14"/>
      <c r="K101" s="14"/>
      <c r="L101" s="14"/>
      <c r="M101" s="187">
        <f t="shared" si="482"/>
        <v>0</v>
      </c>
      <c r="N101" s="15">
        <f t="shared" si="483"/>
        <v>0</v>
      </c>
      <c r="O101" s="15">
        <f t="shared" si="484"/>
        <v>0</v>
      </c>
      <c r="P101" s="15">
        <f t="shared" si="485"/>
        <v>0</v>
      </c>
      <c r="Q101" s="187">
        <f t="shared" si="486"/>
        <v>0</v>
      </c>
      <c r="R101" s="15">
        <f t="shared" si="487"/>
        <v>0</v>
      </c>
      <c r="S101" s="15">
        <f t="shared" si="488"/>
        <v>0</v>
      </c>
      <c r="T101" s="15">
        <f t="shared" si="489"/>
        <v>0</v>
      </c>
      <c r="U101" s="9">
        <f t="shared" si="490"/>
        <v>0</v>
      </c>
      <c r="V101" s="9">
        <f t="shared" si="491"/>
        <v>0</v>
      </c>
      <c r="W101" s="28">
        <f t="shared" si="492"/>
        <v>0</v>
      </c>
      <c r="X101" s="9">
        <f t="shared" si="493"/>
        <v>0</v>
      </c>
      <c r="Y101" s="9">
        <f t="shared" si="494"/>
        <v>0</v>
      </c>
      <c r="Z101" s="28">
        <f t="shared" si="495"/>
        <v>0</v>
      </c>
      <c r="AA101" s="8"/>
      <c r="AB101" s="154">
        <f>IF(OR($M101="",$M101=0),0,IF(AB$2&lt;10,VLOOKUP(TEXT($C101,"МММ"),'Расчет нагрузки'!$AA$2:$AE$13,AB$2,0),$D101*AB$2))</f>
        <v>0</v>
      </c>
      <c r="AC101" s="154">
        <f>IF(OR($Q101="",$Q101=0),0,IF(AC$2&lt;10,VLOOKUP(TEXT($C101,"МММ"),'Расчет нагрузки'!$AA$2:$AE$13,AC$2,0),$D101*AC$2))</f>
        <v>0</v>
      </c>
      <c r="AD101" s="8"/>
      <c r="AE101" s="69">
        <v>1</v>
      </c>
      <c r="AF101" s="69">
        <v>1</v>
      </c>
      <c r="AG101" s="8"/>
      <c r="AH101" s="13">
        <f t="shared" ref="AH101" si="544">E101</f>
        <v>0</v>
      </c>
      <c r="AI101" s="13">
        <f t="shared" ref="AI101" si="545">F101</f>
        <v>0</v>
      </c>
      <c r="AJ101" s="13">
        <f t="shared" ref="AJ101" si="546">G101</f>
        <v>0</v>
      </c>
      <c r="AK101" s="13">
        <f t="shared" ref="AK101" si="547">H101</f>
        <v>0</v>
      </c>
      <c r="AL101" s="13">
        <f t="shared" ref="AL101" si="548">I101</f>
        <v>0</v>
      </c>
      <c r="AM101" s="13">
        <f t="shared" ref="AM101" si="549">J101</f>
        <v>0</v>
      </c>
      <c r="AN101" s="13">
        <f t="shared" ref="AN101" si="550">K101</f>
        <v>0</v>
      </c>
      <c r="AO101" s="13">
        <f t="shared" ref="AO101" si="551">L101</f>
        <v>0</v>
      </c>
      <c r="AP101" s="13">
        <f t="shared" ref="AP101" si="552">E101</f>
        <v>0</v>
      </c>
      <c r="AQ101" s="13">
        <f t="shared" ref="AQ101" si="553">F101</f>
        <v>0</v>
      </c>
      <c r="AR101" s="13">
        <f t="shared" ref="AR101" si="554">G101</f>
        <v>0</v>
      </c>
      <c r="AS101" s="13">
        <f t="shared" ref="AS101" si="555">H101</f>
        <v>0</v>
      </c>
      <c r="AT101" s="13">
        <f t="shared" ref="AT101" si="556">I101</f>
        <v>0</v>
      </c>
      <c r="AU101" s="13">
        <f t="shared" ref="AU101" si="557">J101</f>
        <v>0</v>
      </c>
      <c r="AV101" s="13">
        <f t="shared" ref="AV101" si="558">K101</f>
        <v>0</v>
      </c>
      <c r="AW101" s="13">
        <f t="shared" ref="AW101" si="559">L101</f>
        <v>0</v>
      </c>
      <c r="AX101" s="4"/>
    </row>
    <row r="102" spans="1:50" outlineLevel="1">
      <c r="A102" s="8" t="str">
        <f>IF(C102=Форма!$B$7*1,"1 месяц",IF(C102&gt;Форма!$B$7,(LEFT(A101,SEARCH(" ",A101,1)-1)+1)&amp;" месяц",""))</f>
        <v/>
      </c>
      <c r="B102" s="32" t="str">
        <f>IF(SUM($E$6:$L102)=0,"-",IF(SUM($E102:$L102)&gt;0,IF(AND($C102&gt;=$B$1,$C102&lt;=$B$2)*1=1,$A$1,"факт"),"прогноз"))</f>
        <v>-</v>
      </c>
      <c r="C102" s="33">
        <v>44197</v>
      </c>
      <c r="D102" s="34">
        <f>VLOOKUP($C102,'F1'!$A:$B,2,0)</f>
        <v>15</v>
      </c>
      <c r="E102" s="14"/>
      <c r="F102" s="14"/>
      <c r="G102" s="14"/>
      <c r="H102" s="14"/>
      <c r="I102" s="14"/>
      <c r="J102" s="14"/>
      <c r="K102" s="14"/>
      <c r="L102" s="14"/>
      <c r="M102" s="187">
        <f t="shared" ref="M102:M113" si="560">E102/$D102</f>
        <v>0</v>
      </c>
      <c r="N102" s="15">
        <f t="shared" ref="N102:N113" si="561">F102/$D102</f>
        <v>0</v>
      </c>
      <c r="O102" s="15">
        <f t="shared" ref="O102:O113" si="562">G102/$D102</f>
        <v>0</v>
      </c>
      <c r="P102" s="15">
        <f t="shared" ref="P102:P113" si="563">H102/$D102</f>
        <v>0</v>
      </c>
      <c r="Q102" s="187">
        <f t="shared" ref="Q102:Q113" si="564">I102/$D102</f>
        <v>0</v>
      </c>
      <c r="R102" s="15">
        <f t="shared" ref="R102:R113" si="565">J102/$D102</f>
        <v>0</v>
      </c>
      <c r="S102" s="15">
        <f t="shared" ref="S102:S113" si="566">K102/$D102</f>
        <v>0</v>
      </c>
      <c r="T102" s="15">
        <f t="shared" ref="T102:T113" si="567">L102/$D102</f>
        <v>0</v>
      </c>
      <c r="U102" s="9">
        <f t="shared" ref="U102:U113" si="568">IFERROR(N102/M102,)</f>
        <v>0</v>
      </c>
      <c r="V102" s="9">
        <f t="shared" ref="V102:V113" si="569">IFERROR(O102/M102,)</f>
        <v>0</v>
      </c>
      <c r="W102" s="28">
        <f t="shared" ref="W102:W113" si="570">IFERROR(P102/M102,)</f>
        <v>0</v>
      </c>
      <c r="X102" s="9">
        <f t="shared" ref="X102:X113" si="571">IFERROR(R102/Q102,)</f>
        <v>0</v>
      </c>
      <c r="Y102" s="9">
        <f t="shared" ref="Y102:Y113" si="572">IFERROR(S102/Q102,)</f>
        <v>0</v>
      </c>
      <c r="Z102" s="28">
        <f t="shared" ref="Z102:Z113" si="573">IFERROR(T102/Q102,)</f>
        <v>0</v>
      </c>
      <c r="AA102" s="8"/>
      <c r="AB102" s="154">
        <f>IF(OR($M102="",$M102=0),0,IF(AB$2&lt;10,VLOOKUP(TEXT($C102,"МММ"),'Расчет нагрузки'!$AA$2:$AE$13,AB$2,0),$D102*AB$2))</f>
        <v>0</v>
      </c>
      <c r="AC102" s="154">
        <f>IF(OR($Q102="",$Q102=0),0,IF(AC$2&lt;10,VLOOKUP(TEXT($C102,"МММ"),'Расчет нагрузки'!$AA$2:$AE$13,AC$2,0),$D102*AC$2))</f>
        <v>0</v>
      </c>
      <c r="AD102" s="8"/>
      <c r="AE102" s="69">
        <v>1</v>
      </c>
      <c r="AF102" s="69">
        <v>1</v>
      </c>
      <c r="AG102" s="8"/>
      <c r="AH102" s="13">
        <f t="shared" ref="AH102" si="574">E102</f>
        <v>0</v>
      </c>
      <c r="AI102" s="13">
        <f t="shared" ref="AI102" si="575">F102</f>
        <v>0</v>
      </c>
      <c r="AJ102" s="13">
        <f t="shared" ref="AJ102" si="576">G102</f>
        <v>0</v>
      </c>
      <c r="AK102" s="13">
        <f t="shared" ref="AK102" si="577">H102</f>
        <v>0</v>
      </c>
      <c r="AL102" s="13">
        <f t="shared" ref="AL102" si="578">I102</f>
        <v>0</v>
      </c>
      <c r="AM102" s="13">
        <f t="shared" ref="AM102" si="579">J102</f>
        <v>0</v>
      </c>
      <c r="AN102" s="13">
        <f t="shared" ref="AN102" si="580">K102</f>
        <v>0</v>
      </c>
      <c r="AO102" s="13">
        <f t="shared" ref="AO102" si="581">L102</f>
        <v>0</v>
      </c>
      <c r="AP102" s="13">
        <f t="shared" ref="AP102" si="582">E102</f>
        <v>0</v>
      </c>
      <c r="AQ102" s="13">
        <f t="shared" ref="AQ102" si="583">F102</f>
        <v>0</v>
      </c>
      <c r="AR102" s="13">
        <f t="shared" ref="AR102" si="584">G102</f>
        <v>0</v>
      </c>
      <c r="AS102" s="13">
        <f t="shared" ref="AS102" si="585">H102</f>
        <v>0</v>
      </c>
      <c r="AT102" s="13">
        <f t="shared" ref="AT102" si="586">I102</f>
        <v>0</v>
      </c>
      <c r="AU102" s="13">
        <f t="shared" ref="AU102" si="587">J102</f>
        <v>0</v>
      </c>
      <c r="AV102" s="13">
        <f t="shared" ref="AV102" si="588">K102</f>
        <v>0</v>
      </c>
      <c r="AW102" s="13">
        <f t="shared" ref="AW102" si="589">L102</f>
        <v>0</v>
      </c>
      <c r="AX102" s="4"/>
    </row>
    <row r="103" spans="1:50" outlineLevel="1">
      <c r="A103" s="8" t="str">
        <f>IF(C103=Форма!$B$7*1,"1 месяц",IF(C103&gt;Форма!$B$7,(LEFT(A102,SEARCH(" ",A102,1)-1)+1)&amp;" месяц",""))</f>
        <v/>
      </c>
      <c r="B103" s="32" t="str">
        <f>IF(SUM($E$6:$L103)=0,"-",IF(SUM($E103:$L103)&gt;0,IF(AND($C103&gt;=$B$1,$C103&lt;=$B$2)*1=1,$A$1,"факт"),"прогноз"))</f>
        <v>-</v>
      </c>
      <c r="C103" s="33">
        <v>44228</v>
      </c>
      <c r="D103" s="34">
        <f>VLOOKUP($C103,'F1'!$A:$B,2,0)</f>
        <v>19</v>
      </c>
      <c r="E103" s="14"/>
      <c r="F103" s="14"/>
      <c r="G103" s="14"/>
      <c r="H103" s="14"/>
      <c r="I103" s="14"/>
      <c r="J103" s="14"/>
      <c r="K103" s="14"/>
      <c r="L103" s="14"/>
      <c r="M103" s="187">
        <f t="shared" si="560"/>
        <v>0</v>
      </c>
      <c r="N103" s="15">
        <f t="shared" si="561"/>
        <v>0</v>
      </c>
      <c r="O103" s="15">
        <f t="shared" si="562"/>
        <v>0</v>
      </c>
      <c r="P103" s="15">
        <f t="shared" si="563"/>
        <v>0</v>
      </c>
      <c r="Q103" s="187">
        <f t="shared" si="564"/>
        <v>0</v>
      </c>
      <c r="R103" s="15">
        <f t="shared" si="565"/>
        <v>0</v>
      </c>
      <c r="S103" s="15">
        <f t="shared" si="566"/>
        <v>0</v>
      </c>
      <c r="T103" s="15">
        <f t="shared" si="567"/>
        <v>0</v>
      </c>
      <c r="U103" s="9">
        <f t="shared" si="568"/>
        <v>0</v>
      </c>
      <c r="V103" s="9">
        <f t="shared" si="569"/>
        <v>0</v>
      </c>
      <c r="W103" s="28">
        <f t="shared" si="570"/>
        <v>0</v>
      </c>
      <c r="X103" s="9">
        <f t="shared" si="571"/>
        <v>0</v>
      </c>
      <c r="Y103" s="9">
        <f t="shared" si="572"/>
        <v>0</v>
      </c>
      <c r="Z103" s="28">
        <f t="shared" si="573"/>
        <v>0</v>
      </c>
      <c r="AA103" s="8"/>
      <c r="AB103" s="154">
        <f>IF(OR($M103="",$M103=0),0,IF(AB$2&lt;10,VLOOKUP(TEXT($C103,"МММ"),'Расчет нагрузки'!$AA$2:$AE$13,AB$2,0),$D103*AB$2))</f>
        <v>0</v>
      </c>
      <c r="AC103" s="154">
        <f>IF(OR($Q103="",$Q103=0),0,IF(AC$2&lt;10,VLOOKUP(TEXT($C103,"МММ"),'Расчет нагрузки'!$AA$2:$AE$13,AC$2,0),$D103*AC$2))</f>
        <v>0</v>
      </c>
      <c r="AD103" s="8"/>
      <c r="AE103" s="69">
        <v>1</v>
      </c>
      <c r="AF103" s="69">
        <v>1</v>
      </c>
      <c r="AG103" s="8"/>
      <c r="AH103" s="13">
        <f t="shared" ref="AH103" si="590">E103</f>
        <v>0</v>
      </c>
      <c r="AI103" s="13">
        <f t="shared" ref="AI103" si="591">F103</f>
        <v>0</v>
      </c>
      <c r="AJ103" s="13">
        <f t="shared" ref="AJ103" si="592">G103</f>
        <v>0</v>
      </c>
      <c r="AK103" s="13">
        <f t="shared" ref="AK103" si="593">H103</f>
        <v>0</v>
      </c>
      <c r="AL103" s="13">
        <f t="shared" ref="AL103" si="594">I103</f>
        <v>0</v>
      </c>
      <c r="AM103" s="13">
        <f t="shared" ref="AM103" si="595">J103</f>
        <v>0</v>
      </c>
      <c r="AN103" s="13">
        <f t="shared" ref="AN103" si="596">K103</f>
        <v>0</v>
      </c>
      <c r="AO103" s="13">
        <f t="shared" ref="AO103" si="597">L103</f>
        <v>0</v>
      </c>
      <c r="AP103" s="13">
        <f t="shared" ref="AP103" si="598">E103</f>
        <v>0</v>
      </c>
      <c r="AQ103" s="13">
        <f t="shared" ref="AQ103" si="599">F103</f>
        <v>0</v>
      </c>
      <c r="AR103" s="13">
        <f t="shared" ref="AR103" si="600">G103</f>
        <v>0</v>
      </c>
      <c r="AS103" s="13">
        <f t="shared" ref="AS103" si="601">H103</f>
        <v>0</v>
      </c>
      <c r="AT103" s="13">
        <f t="shared" ref="AT103" si="602">I103</f>
        <v>0</v>
      </c>
      <c r="AU103" s="13">
        <f t="shared" ref="AU103" si="603">J103</f>
        <v>0</v>
      </c>
      <c r="AV103" s="13">
        <f t="shared" ref="AV103" si="604">K103</f>
        <v>0</v>
      </c>
      <c r="AW103" s="13">
        <f t="shared" ref="AW103" si="605">L103</f>
        <v>0</v>
      </c>
      <c r="AX103" s="4"/>
    </row>
    <row r="104" spans="1:50" outlineLevel="1">
      <c r="A104" s="8" t="str">
        <f>IF(C104=Форма!$B$7*1,"1 месяц",IF(C104&gt;Форма!$B$7,(LEFT(A103,SEARCH(" ",A103,1)-1)+1)&amp;" месяц",""))</f>
        <v/>
      </c>
      <c r="B104" s="32" t="str">
        <f>IF(SUM($E$6:$L104)=0,"-",IF(SUM($E104:$L104)&gt;0,IF(AND($C104&gt;=$B$1,$C104&lt;=$B$2)*1=1,$A$1,"факт"),"прогноз"))</f>
        <v>-</v>
      </c>
      <c r="C104" s="33">
        <v>44256</v>
      </c>
      <c r="D104" s="34">
        <f>VLOOKUP($C104,'F1'!$A:$B,2,0)</f>
        <v>22</v>
      </c>
      <c r="E104" s="14"/>
      <c r="F104" s="14"/>
      <c r="G104" s="14"/>
      <c r="H104" s="14"/>
      <c r="I104" s="14"/>
      <c r="J104" s="14"/>
      <c r="K104" s="14"/>
      <c r="L104" s="14"/>
      <c r="M104" s="187">
        <f t="shared" si="560"/>
        <v>0</v>
      </c>
      <c r="N104" s="15">
        <f t="shared" si="561"/>
        <v>0</v>
      </c>
      <c r="O104" s="15">
        <f t="shared" si="562"/>
        <v>0</v>
      </c>
      <c r="P104" s="15">
        <f t="shared" si="563"/>
        <v>0</v>
      </c>
      <c r="Q104" s="187">
        <f t="shared" si="564"/>
        <v>0</v>
      </c>
      <c r="R104" s="15">
        <f t="shared" si="565"/>
        <v>0</v>
      </c>
      <c r="S104" s="15">
        <f t="shared" si="566"/>
        <v>0</v>
      </c>
      <c r="T104" s="15">
        <f t="shared" si="567"/>
        <v>0</v>
      </c>
      <c r="U104" s="9">
        <f t="shared" si="568"/>
        <v>0</v>
      </c>
      <c r="V104" s="9">
        <f t="shared" si="569"/>
        <v>0</v>
      </c>
      <c r="W104" s="28">
        <f t="shared" si="570"/>
        <v>0</v>
      </c>
      <c r="X104" s="9">
        <f t="shared" si="571"/>
        <v>0</v>
      </c>
      <c r="Y104" s="9">
        <f t="shared" si="572"/>
        <v>0</v>
      </c>
      <c r="Z104" s="28">
        <f t="shared" si="573"/>
        <v>0</v>
      </c>
      <c r="AA104" s="8"/>
      <c r="AB104" s="154">
        <f>IF(OR($M104="",$M104=0),0,IF(AB$2&lt;10,VLOOKUP(TEXT($C104,"МММ"),'Расчет нагрузки'!$AA$2:$AE$13,AB$2,0),$D104*AB$2))</f>
        <v>0</v>
      </c>
      <c r="AC104" s="154">
        <f>IF(OR($Q104="",$Q104=0),0,IF(AC$2&lt;10,VLOOKUP(TEXT($C104,"МММ"),'Расчет нагрузки'!$AA$2:$AE$13,AC$2,0),$D104*AC$2))</f>
        <v>0</v>
      </c>
      <c r="AD104" s="8"/>
      <c r="AE104" s="69">
        <v>1</v>
      </c>
      <c r="AF104" s="69">
        <v>1</v>
      </c>
      <c r="AG104" s="8"/>
      <c r="AH104" s="13">
        <f t="shared" ref="AH104" si="606">E104</f>
        <v>0</v>
      </c>
      <c r="AI104" s="13">
        <f t="shared" ref="AI104" si="607">F104</f>
        <v>0</v>
      </c>
      <c r="AJ104" s="13">
        <f t="shared" ref="AJ104" si="608">G104</f>
        <v>0</v>
      </c>
      <c r="AK104" s="13">
        <f t="shared" ref="AK104" si="609">H104</f>
        <v>0</v>
      </c>
      <c r="AL104" s="13">
        <f t="shared" ref="AL104" si="610">I104</f>
        <v>0</v>
      </c>
      <c r="AM104" s="13">
        <f t="shared" ref="AM104" si="611">J104</f>
        <v>0</v>
      </c>
      <c r="AN104" s="13">
        <f t="shared" ref="AN104" si="612">K104</f>
        <v>0</v>
      </c>
      <c r="AO104" s="13">
        <f t="shared" ref="AO104" si="613">L104</f>
        <v>0</v>
      </c>
      <c r="AP104" s="13">
        <f t="shared" ref="AP104" si="614">E104</f>
        <v>0</v>
      </c>
      <c r="AQ104" s="13">
        <f t="shared" ref="AQ104" si="615">F104</f>
        <v>0</v>
      </c>
      <c r="AR104" s="13">
        <f t="shared" ref="AR104" si="616">G104</f>
        <v>0</v>
      </c>
      <c r="AS104" s="13">
        <f t="shared" ref="AS104" si="617">H104</f>
        <v>0</v>
      </c>
      <c r="AT104" s="13">
        <f t="shared" ref="AT104" si="618">I104</f>
        <v>0</v>
      </c>
      <c r="AU104" s="13">
        <f t="shared" ref="AU104" si="619">J104</f>
        <v>0</v>
      </c>
      <c r="AV104" s="13">
        <f t="shared" ref="AV104" si="620">K104</f>
        <v>0</v>
      </c>
      <c r="AW104" s="13">
        <f t="shared" ref="AW104" si="621">L104</f>
        <v>0</v>
      </c>
      <c r="AX104" s="4"/>
    </row>
    <row r="105" spans="1:50" outlineLevel="1">
      <c r="A105" s="8" t="str">
        <f>IF(C105=Форма!$B$7*1,"1 месяц",IF(C105&gt;Форма!$B$7,(LEFT(A104,SEARCH(" ",A104,1)-1)+1)&amp;" месяц",""))</f>
        <v/>
      </c>
      <c r="B105" s="32" t="str">
        <f>IF(SUM($E$6:$L105)=0,"-",IF(SUM($E105:$L105)&gt;0,IF(AND($C105&gt;=$B$1,$C105&lt;=$B$2)*1=1,$A$1,"факт"),"прогноз"))</f>
        <v>-</v>
      </c>
      <c r="C105" s="33">
        <v>44287</v>
      </c>
      <c r="D105" s="34">
        <f>VLOOKUP($C105,'F1'!$A:$B,2,0)</f>
        <v>22</v>
      </c>
      <c r="E105" s="14"/>
      <c r="F105" s="14"/>
      <c r="G105" s="14"/>
      <c r="H105" s="14"/>
      <c r="I105" s="14"/>
      <c r="J105" s="14"/>
      <c r="K105" s="14"/>
      <c r="L105" s="14"/>
      <c r="M105" s="187">
        <f t="shared" si="560"/>
        <v>0</v>
      </c>
      <c r="N105" s="15">
        <f t="shared" si="561"/>
        <v>0</v>
      </c>
      <c r="O105" s="15">
        <f t="shared" si="562"/>
        <v>0</v>
      </c>
      <c r="P105" s="15">
        <f t="shared" si="563"/>
        <v>0</v>
      </c>
      <c r="Q105" s="187">
        <f t="shared" si="564"/>
        <v>0</v>
      </c>
      <c r="R105" s="15">
        <f t="shared" si="565"/>
        <v>0</v>
      </c>
      <c r="S105" s="15">
        <f t="shared" si="566"/>
        <v>0</v>
      </c>
      <c r="T105" s="15">
        <f t="shared" si="567"/>
        <v>0</v>
      </c>
      <c r="U105" s="9">
        <f t="shared" si="568"/>
        <v>0</v>
      </c>
      <c r="V105" s="9">
        <f t="shared" si="569"/>
        <v>0</v>
      </c>
      <c r="W105" s="28">
        <f t="shared" si="570"/>
        <v>0</v>
      </c>
      <c r="X105" s="9">
        <f t="shared" si="571"/>
        <v>0</v>
      </c>
      <c r="Y105" s="9">
        <f t="shared" si="572"/>
        <v>0</v>
      </c>
      <c r="Z105" s="28">
        <f t="shared" si="573"/>
        <v>0</v>
      </c>
      <c r="AA105" s="8"/>
      <c r="AB105" s="154">
        <f>IF(OR($M105="",$M105=0),0,IF(AB$2&lt;10,VLOOKUP(TEXT($C105,"МММ"),'Расчет нагрузки'!$AA$2:$AE$13,AB$2,0),$D105*AB$2))</f>
        <v>0</v>
      </c>
      <c r="AC105" s="154">
        <f>IF(OR($Q105="",$Q105=0),0,IF(AC$2&lt;10,VLOOKUP(TEXT($C105,"МММ"),'Расчет нагрузки'!$AA$2:$AE$13,AC$2,0),$D105*AC$2))</f>
        <v>0</v>
      </c>
      <c r="AD105" s="8"/>
      <c r="AE105" s="69">
        <v>1</v>
      </c>
      <c r="AF105" s="69">
        <v>1</v>
      </c>
      <c r="AG105" s="8"/>
      <c r="AH105" s="13">
        <f t="shared" ref="AH105" si="622">E105</f>
        <v>0</v>
      </c>
      <c r="AI105" s="13">
        <f t="shared" ref="AI105" si="623">F105</f>
        <v>0</v>
      </c>
      <c r="AJ105" s="13">
        <f t="shared" ref="AJ105" si="624">G105</f>
        <v>0</v>
      </c>
      <c r="AK105" s="13">
        <f t="shared" ref="AK105" si="625">H105</f>
        <v>0</v>
      </c>
      <c r="AL105" s="13">
        <f t="shared" ref="AL105" si="626">I105</f>
        <v>0</v>
      </c>
      <c r="AM105" s="13">
        <f t="shared" ref="AM105" si="627">J105</f>
        <v>0</v>
      </c>
      <c r="AN105" s="13">
        <f t="shared" ref="AN105" si="628">K105</f>
        <v>0</v>
      </c>
      <c r="AO105" s="13">
        <f t="shared" ref="AO105" si="629">L105</f>
        <v>0</v>
      </c>
      <c r="AP105" s="13">
        <f t="shared" ref="AP105" si="630">E105</f>
        <v>0</v>
      </c>
      <c r="AQ105" s="13">
        <f t="shared" ref="AQ105" si="631">F105</f>
        <v>0</v>
      </c>
      <c r="AR105" s="13">
        <f t="shared" ref="AR105" si="632">G105</f>
        <v>0</v>
      </c>
      <c r="AS105" s="13">
        <f t="shared" ref="AS105" si="633">H105</f>
        <v>0</v>
      </c>
      <c r="AT105" s="13">
        <f t="shared" ref="AT105" si="634">I105</f>
        <v>0</v>
      </c>
      <c r="AU105" s="13">
        <f t="shared" ref="AU105" si="635">J105</f>
        <v>0</v>
      </c>
      <c r="AV105" s="13">
        <f t="shared" ref="AV105" si="636">K105</f>
        <v>0</v>
      </c>
      <c r="AW105" s="13">
        <f t="shared" ref="AW105" si="637">L105</f>
        <v>0</v>
      </c>
      <c r="AX105" s="4"/>
    </row>
    <row r="106" spans="1:50" outlineLevel="1">
      <c r="A106" s="8" t="str">
        <f>IF(C106=Форма!$B$7*1,"1 месяц",IF(C106&gt;Форма!$B$7,(LEFT(A105,SEARCH(" ",A105,1)-1)+1)&amp;" месяц",""))</f>
        <v/>
      </c>
      <c r="B106" s="32" t="str">
        <f>IF(SUM($E$6:$L106)=0,"-",IF(SUM($E106:$L106)&gt;0,IF(AND($C106&gt;=$B$1,$C106&lt;=$B$2)*1=1,$A$1,"факт"),"прогноз"))</f>
        <v>-</v>
      </c>
      <c r="C106" s="33">
        <v>44317</v>
      </c>
      <c r="D106" s="34">
        <f>VLOOKUP($C106,'F1'!$A:$B,2,0)</f>
        <v>19</v>
      </c>
      <c r="E106" s="14"/>
      <c r="F106" s="14"/>
      <c r="G106" s="14"/>
      <c r="H106" s="14"/>
      <c r="I106" s="14"/>
      <c r="J106" s="14"/>
      <c r="K106" s="14"/>
      <c r="L106" s="14"/>
      <c r="M106" s="187">
        <f t="shared" si="560"/>
        <v>0</v>
      </c>
      <c r="N106" s="15">
        <f t="shared" si="561"/>
        <v>0</v>
      </c>
      <c r="O106" s="15">
        <f t="shared" si="562"/>
        <v>0</v>
      </c>
      <c r="P106" s="15">
        <f t="shared" si="563"/>
        <v>0</v>
      </c>
      <c r="Q106" s="187">
        <f t="shared" si="564"/>
        <v>0</v>
      </c>
      <c r="R106" s="15">
        <f t="shared" si="565"/>
        <v>0</v>
      </c>
      <c r="S106" s="15">
        <f t="shared" si="566"/>
        <v>0</v>
      </c>
      <c r="T106" s="15">
        <f t="shared" si="567"/>
        <v>0</v>
      </c>
      <c r="U106" s="9">
        <f t="shared" si="568"/>
        <v>0</v>
      </c>
      <c r="V106" s="9">
        <f t="shared" si="569"/>
        <v>0</v>
      </c>
      <c r="W106" s="28">
        <f t="shared" si="570"/>
        <v>0</v>
      </c>
      <c r="X106" s="9">
        <f t="shared" si="571"/>
        <v>0</v>
      </c>
      <c r="Y106" s="9">
        <f t="shared" si="572"/>
        <v>0</v>
      </c>
      <c r="Z106" s="28">
        <f t="shared" si="573"/>
        <v>0</v>
      </c>
      <c r="AA106" s="8"/>
      <c r="AB106" s="154">
        <f>IF(OR($M106="",$M106=0),0,IF(AB$2&lt;10,VLOOKUP(TEXT($C106,"МММ"),'Расчет нагрузки'!$AA$2:$AE$13,AB$2,0),$D106*AB$2))</f>
        <v>0</v>
      </c>
      <c r="AC106" s="154">
        <f>IF(OR($Q106="",$Q106=0),0,IF(AC$2&lt;10,VLOOKUP(TEXT($C106,"МММ"),'Расчет нагрузки'!$AA$2:$AE$13,AC$2,0),$D106*AC$2))</f>
        <v>0</v>
      </c>
      <c r="AD106" s="8"/>
      <c r="AE106" s="69">
        <v>1</v>
      </c>
      <c r="AF106" s="69">
        <v>1</v>
      </c>
      <c r="AG106" s="8"/>
      <c r="AH106" s="13">
        <f t="shared" ref="AH106" si="638">E106</f>
        <v>0</v>
      </c>
      <c r="AI106" s="13">
        <f t="shared" ref="AI106" si="639">F106</f>
        <v>0</v>
      </c>
      <c r="AJ106" s="13">
        <f t="shared" ref="AJ106" si="640">G106</f>
        <v>0</v>
      </c>
      <c r="AK106" s="13">
        <f t="shared" ref="AK106" si="641">H106</f>
        <v>0</v>
      </c>
      <c r="AL106" s="13">
        <f t="shared" ref="AL106" si="642">I106</f>
        <v>0</v>
      </c>
      <c r="AM106" s="13">
        <f t="shared" ref="AM106" si="643">J106</f>
        <v>0</v>
      </c>
      <c r="AN106" s="13">
        <f t="shared" ref="AN106" si="644">K106</f>
        <v>0</v>
      </c>
      <c r="AO106" s="13">
        <f t="shared" ref="AO106" si="645">L106</f>
        <v>0</v>
      </c>
      <c r="AP106" s="13">
        <f t="shared" ref="AP106" si="646">E106</f>
        <v>0</v>
      </c>
      <c r="AQ106" s="13">
        <f t="shared" ref="AQ106" si="647">F106</f>
        <v>0</v>
      </c>
      <c r="AR106" s="13">
        <f t="shared" ref="AR106" si="648">G106</f>
        <v>0</v>
      </c>
      <c r="AS106" s="13">
        <f t="shared" ref="AS106" si="649">H106</f>
        <v>0</v>
      </c>
      <c r="AT106" s="13">
        <f t="shared" ref="AT106" si="650">I106</f>
        <v>0</v>
      </c>
      <c r="AU106" s="13">
        <f t="shared" ref="AU106" si="651">J106</f>
        <v>0</v>
      </c>
      <c r="AV106" s="13">
        <f t="shared" ref="AV106" si="652">K106</f>
        <v>0</v>
      </c>
      <c r="AW106" s="13">
        <f t="shared" ref="AW106" si="653">L106</f>
        <v>0</v>
      </c>
      <c r="AX106" s="4"/>
    </row>
    <row r="107" spans="1:50" outlineLevel="1">
      <c r="A107" s="8" t="str">
        <f>IF(C107=Форма!$B$7*1,"1 месяц",IF(C107&gt;Форма!$B$7,(LEFT(A106,SEARCH(" ",A106,1)-1)+1)&amp;" месяц",""))</f>
        <v/>
      </c>
      <c r="B107" s="32" t="str">
        <f>IF(SUM($E$6:$L107)=0,"-",IF(SUM($E107:$L107)&gt;0,IF(AND($C107&gt;=$B$1,$C107&lt;=$B$2)*1=1,$A$1,"факт"),"прогноз"))</f>
        <v>-</v>
      </c>
      <c r="C107" s="33">
        <v>44348</v>
      </c>
      <c r="D107" s="34">
        <f>VLOOKUP($C107,'F1'!$A:$B,2,0)</f>
        <v>21</v>
      </c>
      <c r="E107" s="14"/>
      <c r="F107" s="14"/>
      <c r="G107" s="14"/>
      <c r="H107" s="14"/>
      <c r="I107" s="14"/>
      <c r="J107" s="14"/>
      <c r="K107" s="14"/>
      <c r="L107" s="14"/>
      <c r="M107" s="187">
        <f t="shared" si="560"/>
        <v>0</v>
      </c>
      <c r="N107" s="15">
        <f t="shared" si="561"/>
        <v>0</v>
      </c>
      <c r="O107" s="15">
        <f t="shared" si="562"/>
        <v>0</v>
      </c>
      <c r="P107" s="15">
        <f t="shared" si="563"/>
        <v>0</v>
      </c>
      <c r="Q107" s="187">
        <f t="shared" si="564"/>
        <v>0</v>
      </c>
      <c r="R107" s="15">
        <f t="shared" si="565"/>
        <v>0</v>
      </c>
      <c r="S107" s="15">
        <f t="shared" si="566"/>
        <v>0</v>
      </c>
      <c r="T107" s="15">
        <f t="shared" si="567"/>
        <v>0</v>
      </c>
      <c r="U107" s="9">
        <f t="shared" si="568"/>
        <v>0</v>
      </c>
      <c r="V107" s="9">
        <f t="shared" si="569"/>
        <v>0</v>
      </c>
      <c r="W107" s="28">
        <f t="shared" si="570"/>
        <v>0</v>
      </c>
      <c r="X107" s="9">
        <f t="shared" si="571"/>
        <v>0</v>
      </c>
      <c r="Y107" s="9">
        <f t="shared" si="572"/>
        <v>0</v>
      </c>
      <c r="Z107" s="28">
        <f t="shared" si="573"/>
        <v>0</v>
      </c>
      <c r="AA107" s="8"/>
      <c r="AB107" s="154">
        <f>IF(OR($M107="",$M107=0),0,IF(AB$2&lt;10,VLOOKUP(TEXT($C107,"МММ"),'Расчет нагрузки'!$AA$2:$AE$13,AB$2,0),$D107*AB$2))</f>
        <v>0</v>
      </c>
      <c r="AC107" s="154">
        <f>IF(OR($Q107="",$Q107=0),0,IF(AC$2&lt;10,VLOOKUP(TEXT($C107,"МММ"),'Расчет нагрузки'!$AA$2:$AE$13,AC$2,0),$D107*AC$2))</f>
        <v>0</v>
      </c>
      <c r="AD107" s="8"/>
      <c r="AE107" s="69">
        <v>1</v>
      </c>
      <c r="AF107" s="69">
        <v>1</v>
      </c>
      <c r="AG107" s="8"/>
      <c r="AH107" s="13">
        <f t="shared" ref="AH107" si="654">E107</f>
        <v>0</v>
      </c>
      <c r="AI107" s="13">
        <f t="shared" ref="AI107" si="655">F107</f>
        <v>0</v>
      </c>
      <c r="AJ107" s="13">
        <f t="shared" ref="AJ107" si="656">G107</f>
        <v>0</v>
      </c>
      <c r="AK107" s="13">
        <f t="shared" ref="AK107" si="657">H107</f>
        <v>0</v>
      </c>
      <c r="AL107" s="13">
        <f t="shared" ref="AL107" si="658">I107</f>
        <v>0</v>
      </c>
      <c r="AM107" s="13">
        <f t="shared" ref="AM107" si="659">J107</f>
        <v>0</v>
      </c>
      <c r="AN107" s="13">
        <f t="shared" ref="AN107" si="660">K107</f>
        <v>0</v>
      </c>
      <c r="AO107" s="13">
        <f t="shared" ref="AO107" si="661">L107</f>
        <v>0</v>
      </c>
      <c r="AP107" s="13">
        <f t="shared" ref="AP107" si="662">E107</f>
        <v>0</v>
      </c>
      <c r="AQ107" s="13">
        <f t="shared" ref="AQ107" si="663">F107</f>
        <v>0</v>
      </c>
      <c r="AR107" s="13">
        <f t="shared" ref="AR107" si="664">G107</f>
        <v>0</v>
      </c>
      <c r="AS107" s="13">
        <f t="shared" ref="AS107" si="665">H107</f>
        <v>0</v>
      </c>
      <c r="AT107" s="13">
        <f t="shared" ref="AT107" si="666">I107</f>
        <v>0</v>
      </c>
      <c r="AU107" s="13">
        <f t="shared" ref="AU107" si="667">J107</f>
        <v>0</v>
      </c>
      <c r="AV107" s="13">
        <f t="shared" ref="AV107" si="668">K107</f>
        <v>0</v>
      </c>
      <c r="AW107" s="13">
        <f t="shared" ref="AW107" si="669">L107</f>
        <v>0</v>
      </c>
      <c r="AX107" s="4"/>
    </row>
    <row r="108" spans="1:50" outlineLevel="1">
      <c r="A108" s="8" t="str">
        <f>IF(C108=Форма!$B$7*1,"1 месяц",IF(C108&gt;Форма!$B$7,(LEFT(A107,SEARCH(" ",A107,1)-1)+1)&amp;" месяц",""))</f>
        <v/>
      </c>
      <c r="B108" s="32" t="str">
        <f>IF(SUM($E$6:$L108)=0,"-",IF(SUM($E108:$L108)&gt;0,IF(AND($C108&gt;=$B$1,$C108&lt;=$B$2)*1=1,$A$1,"факт"),"прогноз"))</f>
        <v>-</v>
      </c>
      <c r="C108" s="33">
        <v>44378</v>
      </c>
      <c r="D108" s="34">
        <f>VLOOKUP($C108,'F1'!$A:$B,2,0)</f>
        <v>22</v>
      </c>
      <c r="E108" s="14"/>
      <c r="F108" s="14"/>
      <c r="G108" s="14"/>
      <c r="H108" s="14"/>
      <c r="I108" s="14"/>
      <c r="J108" s="14"/>
      <c r="K108" s="14"/>
      <c r="L108" s="14"/>
      <c r="M108" s="187">
        <f t="shared" si="560"/>
        <v>0</v>
      </c>
      <c r="N108" s="15">
        <f t="shared" si="561"/>
        <v>0</v>
      </c>
      <c r="O108" s="15">
        <f t="shared" si="562"/>
        <v>0</v>
      </c>
      <c r="P108" s="15">
        <f t="shared" si="563"/>
        <v>0</v>
      </c>
      <c r="Q108" s="187">
        <f t="shared" si="564"/>
        <v>0</v>
      </c>
      <c r="R108" s="15">
        <f t="shared" si="565"/>
        <v>0</v>
      </c>
      <c r="S108" s="15">
        <f t="shared" si="566"/>
        <v>0</v>
      </c>
      <c r="T108" s="15">
        <f t="shared" si="567"/>
        <v>0</v>
      </c>
      <c r="U108" s="9">
        <f t="shared" si="568"/>
        <v>0</v>
      </c>
      <c r="V108" s="9">
        <f t="shared" si="569"/>
        <v>0</v>
      </c>
      <c r="W108" s="28">
        <f t="shared" si="570"/>
        <v>0</v>
      </c>
      <c r="X108" s="9">
        <f t="shared" si="571"/>
        <v>0</v>
      </c>
      <c r="Y108" s="9">
        <f t="shared" si="572"/>
        <v>0</v>
      </c>
      <c r="Z108" s="28">
        <f t="shared" si="573"/>
        <v>0</v>
      </c>
      <c r="AA108" s="8"/>
      <c r="AB108" s="154">
        <f>IF(OR($M108="",$M108=0),0,IF(AB$2&lt;10,VLOOKUP(TEXT($C108,"МММ"),'Расчет нагрузки'!$AA$2:$AE$13,AB$2,0),$D108*AB$2))</f>
        <v>0</v>
      </c>
      <c r="AC108" s="154">
        <f>IF(OR($Q108="",$Q108=0),0,IF(AC$2&lt;10,VLOOKUP(TEXT($C108,"МММ"),'Расчет нагрузки'!$AA$2:$AE$13,AC$2,0),$D108*AC$2))</f>
        <v>0</v>
      </c>
      <c r="AD108" s="8"/>
      <c r="AE108" s="69">
        <v>1</v>
      </c>
      <c r="AF108" s="69">
        <v>1</v>
      </c>
      <c r="AG108" s="8"/>
      <c r="AH108" s="13">
        <f t="shared" ref="AH108" si="670">E108</f>
        <v>0</v>
      </c>
      <c r="AI108" s="13">
        <f t="shared" ref="AI108" si="671">F108</f>
        <v>0</v>
      </c>
      <c r="AJ108" s="13">
        <f t="shared" ref="AJ108" si="672">G108</f>
        <v>0</v>
      </c>
      <c r="AK108" s="13">
        <f t="shared" ref="AK108" si="673">H108</f>
        <v>0</v>
      </c>
      <c r="AL108" s="13">
        <f t="shared" ref="AL108" si="674">I108</f>
        <v>0</v>
      </c>
      <c r="AM108" s="13">
        <f t="shared" ref="AM108" si="675">J108</f>
        <v>0</v>
      </c>
      <c r="AN108" s="13">
        <f t="shared" ref="AN108" si="676">K108</f>
        <v>0</v>
      </c>
      <c r="AO108" s="13">
        <f t="shared" ref="AO108" si="677">L108</f>
        <v>0</v>
      </c>
      <c r="AP108" s="13">
        <f t="shared" ref="AP108" si="678">E108</f>
        <v>0</v>
      </c>
      <c r="AQ108" s="13">
        <f t="shared" ref="AQ108" si="679">F108</f>
        <v>0</v>
      </c>
      <c r="AR108" s="13">
        <f t="shared" ref="AR108" si="680">G108</f>
        <v>0</v>
      </c>
      <c r="AS108" s="13">
        <f t="shared" ref="AS108" si="681">H108</f>
        <v>0</v>
      </c>
      <c r="AT108" s="13">
        <f t="shared" ref="AT108" si="682">I108</f>
        <v>0</v>
      </c>
      <c r="AU108" s="13">
        <f t="shared" ref="AU108" si="683">J108</f>
        <v>0</v>
      </c>
      <c r="AV108" s="13">
        <f t="shared" ref="AV108" si="684">K108</f>
        <v>0</v>
      </c>
      <c r="AW108" s="13">
        <f t="shared" ref="AW108" si="685">L108</f>
        <v>0</v>
      </c>
      <c r="AX108" s="4"/>
    </row>
    <row r="109" spans="1:50" outlineLevel="1">
      <c r="A109" s="8" t="str">
        <f>IF(C109=Форма!$B$7*1,"1 месяц",IF(C109&gt;Форма!$B$7,(LEFT(A108,SEARCH(" ",A108,1)-1)+1)&amp;" месяц",""))</f>
        <v/>
      </c>
      <c r="B109" s="32" t="str">
        <f>IF(SUM($E$6:$L109)=0,"-",IF(SUM($E109:$L109)&gt;0,IF(AND($C109&gt;=$B$1,$C109&lt;=$B$2)*1=1,$A$1,"факт"),"прогноз"))</f>
        <v>-</v>
      </c>
      <c r="C109" s="33">
        <v>44409</v>
      </c>
      <c r="D109" s="34">
        <f>VLOOKUP($C109,'F1'!$A:$B,2,0)</f>
        <v>22</v>
      </c>
      <c r="E109" s="14"/>
      <c r="F109" s="14"/>
      <c r="G109" s="14"/>
      <c r="H109" s="14"/>
      <c r="I109" s="14"/>
      <c r="J109" s="14"/>
      <c r="K109" s="14"/>
      <c r="L109" s="14"/>
      <c r="M109" s="187">
        <f t="shared" si="560"/>
        <v>0</v>
      </c>
      <c r="N109" s="15">
        <f t="shared" si="561"/>
        <v>0</v>
      </c>
      <c r="O109" s="15">
        <f t="shared" si="562"/>
        <v>0</v>
      </c>
      <c r="P109" s="15">
        <f t="shared" si="563"/>
        <v>0</v>
      </c>
      <c r="Q109" s="187">
        <f t="shared" si="564"/>
        <v>0</v>
      </c>
      <c r="R109" s="15">
        <f t="shared" si="565"/>
        <v>0</v>
      </c>
      <c r="S109" s="15">
        <f t="shared" si="566"/>
        <v>0</v>
      </c>
      <c r="T109" s="15">
        <f t="shared" si="567"/>
        <v>0</v>
      </c>
      <c r="U109" s="9">
        <f t="shared" si="568"/>
        <v>0</v>
      </c>
      <c r="V109" s="9">
        <f t="shared" si="569"/>
        <v>0</v>
      </c>
      <c r="W109" s="28">
        <f t="shared" si="570"/>
        <v>0</v>
      </c>
      <c r="X109" s="9">
        <f t="shared" si="571"/>
        <v>0</v>
      </c>
      <c r="Y109" s="9">
        <f t="shared" si="572"/>
        <v>0</v>
      </c>
      <c r="Z109" s="28">
        <f t="shared" si="573"/>
        <v>0</v>
      </c>
      <c r="AA109" s="8"/>
      <c r="AB109" s="154">
        <f>IF(OR($M109="",$M109=0),0,IF(AB$2&lt;10,VLOOKUP(TEXT($C109,"МММ"),'Расчет нагрузки'!$AA$2:$AE$13,AB$2,0),$D109*AB$2))</f>
        <v>0</v>
      </c>
      <c r="AC109" s="154">
        <f>IF(OR($Q109="",$Q109=0),0,IF(AC$2&lt;10,VLOOKUP(TEXT($C109,"МММ"),'Расчет нагрузки'!$AA$2:$AE$13,AC$2,0),$D109*AC$2))</f>
        <v>0</v>
      </c>
      <c r="AD109" s="8"/>
      <c r="AE109" s="69">
        <v>1</v>
      </c>
      <c r="AF109" s="69">
        <v>1</v>
      </c>
      <c r="AG109" s="8"/>
      <c r="AH109" s="13">
        <f t="shared" ref="AH109" si="686">E109</f>
        <v>0</v>
      </c>
      <c r="AI109" s="13">
        <f t="shared" ref="AI109" si="687">F109</f>
        <v>0</v>
      </c>
      <c r="AJ109" s="13">
        <f t="shared" ref="AJ109" si="688">G109</f>
        <v>0</v>
      </c>
      <c r="AK109" s="13">
        <f t="shared" ref="AK109" si="689">H109</f>
        <v>0</v>
      </c>
      <c r="AL109" s="13">
        <f t="shared" ref="AL109" si="690">I109</f>
        <v>0</v>
      </c>
      <c r="AM109" s="13">
        <f t="shared" ref="AM109" si="691">J109</f>
        <v>0</v>
      </c>
      <c r="AN109" s="13">
        <f t="shared" ref="AN109" si="692">K109</f>
        <v>0</v>
      </c>
      <c r="AO109" s="13">
        <f t="shared" ref="AO109" si="693">L109</f>
        <v>0</v>
      </c>
      <c r="AP109" s="13">
        <f t="shared" ref="AP109" si="694">E109</f>
        <v>0</v>
      </c>
      <c r="AQ109" s="13">
        <f t="shared" ref="AQ109" si="695">F109</f>
        <v>0</v>
      </c>
      <c r="AR109" s="13">
        <f t="shared" ref="AR109" si="696">G109</f>
        <v>0</v>
      </c>
      <c r="AS109" s="13">
        <f t="shared" ref="AS109" si="697">H109</f>
        <v>0</v>
      </c>
      <c r="AT109" s="13">
        <f t="shared" ref="AT109" si="698">I109</f>
        <v>0</v>
      </c>
      <c r="AU109" s="13">
        <f t="shared" ref="AU109" si="699">J109</f>
        <v>0</v>
      </c>
      <c r="AV109" s="13">
        <f t="shared" ref="AV109" si="700">K109</f>
        <v>0</v>
      </c>
      <c r="AW109" s="13">
        <f t="shared" ref="AW109" si="701">L109</f>
        <v>0</v>
      </c>
      <c r="AX109" s="4"/>
    </row>
    <row r="110" spans="1:50" outlineLevel="1">
      <c r="A110" s="8" t="str">
        <f>IF(C110=Форма!$B$7*1,"1 месяц",IF(C110&gt;Форма!$B$7,(LEFT(A109,SEARCH(" ",A109,1)-1)+1)&amp;" месяц",""))</f>
        <v/>
      </c>
      <c r="B110" s="32" t="str">
        <f>IF(SUM($E$6:$L110)=0,"-",IF(SUM($E110:$L110)&gt;0,IF(AND($C110&gt;=$B$1,$C110&lt;=$B$2)*1=1,$A$1,"факт"),"прогноз"))</f>
        <v>-</v>
      </c>
      <c r="C110" s="33">
        <v>44440</v>
      </c>
      <c r="D110" s="34">
        <f>VLOOKUP($C110,'F1'!$A:$B,2,0)</f>
        <v>22</v>
      </c>
      <c r="E110" s="14"/>
      <c r="F110" s="14"/>
      <c r="G110" s="14"/>
      <c r="H110" s="14"/>
      <c r="I110" s="14"/>
      <c r="J110" s="14"/>
      <c r="K110" s="14"/>
      <c r="L110" s="14"/>
      <c r="M110" s="187">
        <f t="shared" si="560"/>
        <v>0</v>
      </c>
      <c r="N110" s="15">
        <f t="shared" si="561"/>
        <v>0</v>
      </c>
      <c r="O110" s="15">
        <f t="shared" si="562"/>
        <v>0</v>
      </c>
      <c r="P110" s="15">
        <f t="shared" si="563"/>
        <v>0</v>
      </c>
      <c r="Q110" s="187">
        <f t="shared" si="564"/>
        <v>0</v>
      </c>
      <c r="R110" s="15">
        <f t="shared" si="565"/>
        <v>0</v>
      </c>
      <c r="S110" s="15">
        <f t="shared" si="566"/>
        <v>0</v>
      </c>
      <c r="T110" s="15">
        <f t="shared" si="567"/>
        <v>0</v>
      </c>
      <c r="U110" s="9">
        <f t="shared" si="568"/>
        <v>0</v>
      </c>
      <c r="V110" s="9">
        <f t="shared" si="569"/>
        <v>0</v>
      </c>
      <c r="W110" s="28">
        <f t="shared" si="570"/>
        <v>0</v>
      </c>
      <c r="X110" s="9">
        <f t="shared" si="571"/>
        <v>0</v>
      </c>
      <c r="Y110" s="9">
        <f t="shared" si="572"/>
        <v>0</v>
      </c>
      <c r="Z110" s="28">
        <f t="shared" si="573"/>
        <v>0</v>
      </c>
      <c r="AA110" s="8"/>
      <c r="AB110" s="154">
        <f>IF(OR($M110="",$M110=0),0,IF(AB$2&lt;10,VLOOKUP(TEXT($C110,"МММ"),'Расчет нагрузки'!$AA$2:$AE$13,AB$2,0),$D110*AB$2))</f>
        <v>0</v>
      </c>
      <c r="AC110" s="154">
        <f>IF(OR($Q110="",$Q110=0),0,IF(AC$2&lt;10,VLOOKUP(TEXT($C110,"МММ"),'Расчет нагрузки'!$AA$2:$AE$13,AC$2,0),$D110*AC$2))</f>
        <v>0</v>
      </c>
      <c r="AD110" s="8"/>
      <c r="AE110" s="69">
        <v>1</v>
      </c>
      <c r="AF110" s="69">
        <v>1</v>
      </c>
      <c r="AG110" s="8"/>
      <c r="AH110" s="13">
        <f t="shared" ref="AH110" si="702">E110</f>
        <v>0</v>
      </c>
      <c r="AI110" s="13">
        <f t="shared" ref="AI110" si="703">F110</f>
        <v>0</v>
      </c>
      <c r="AJ110" s="13">
        <f t="shared" ref="AJ110" si="704">G110</f>
        <v>0</v>
      </c>
      <c r="AK110" s="13">
        <f t="shared" ref="AK110" si="705">H110</f>
        <v>0</v>
      </c>
      <c r="AL110" s="13">
        <f t="shared" ref="AL110" si="706">I110</f>
        <v>0</v>
      </c>
      <c r="AM110" s="13">
        <f t="shared" ref="AM110" si="707">J110</f>
        <v>0</v>
      </c>
      <c r="AN110" s="13">
        <f t="shared" ref="AN110" si="708">K110</f>
        <v>0</v>
      </c>
      <c r="AO110" s="13">
        <f t="shared" ref="AO110" si="709">L110</f>
        <v>0</v>
      </c>
      <c r="AP110" s="13">
        <f t="shared" ref="AP110" si="710">E110</f>
        <v>0</v>
      </c>
      <c r="AQ110" s="13">
        <f t="shared" ref="AQ110" si="711">F110</f>
        <v>0</v>
      </c>
      <c r="AR110" s="13">
        <f t="shared" ref="AR110" si="712">G110</f>
        <v>0</v>
      </c>
      <c r="AS110" s="13">
        <f t="shared" ref="AS110" si="713">H110</f>
        <v>0</v>
      </c>
      <c r="AT110" s="13">
        <f t="shared" ref="AT110" si="714">I110</f>
        <v>0</v>
      </c>
      <c r="AU110" s="13">
        <f t="shared" ref="AU110" si="715">J110</f>
        <v>0</v>
      </c>
      <c r="AV110" s="13">
        <f t="shared" ref="AV110" si="716">K110</f>
        <v>0</v>
      </c>
      <c r="AW110" s="13">
        <f t="shared" ref="AW110" si="717">L110</f>
        <v>0</v>
      </c>
      <c r="AX110" s="4"/>
    </row>
    <row r="111" spans="1:50" outlineLevel="1">
      <c r="A111" s="8" t="str">
        <f>IF(C111=Форма!$B$7*1,"1 месяц",IF(C111&gt;Форма!$B$7,(LEFT(A110,SEARCH(" ",A110,1)-1)+1)&amp;" месяц",""))</f>
        <v/>
      </c>
      <c r="B111" s="32" t="str">
        <f>IF(SUM($E$6:$L111)=0,"-",IF(SUM($E111:$L111)&gt;0,IF(AND($C111&gt;=$B$1,$C111&lt;=$B$2)*1=1,$A$1,"факт"),"прогноз"))</f>
        <v>-</v>
      </c>
      <c r="C111" s="33">
        <v>44470</v>
      </c>
      <c r="D111" s="34">
        <f>VLOOKUP($C111,'F1'!$A:$B,2,0)</f>
        <v>21</v>
      </c>
      <c r="E111" s="14"/>
      <c r="F111" s="14"/>
      <c r="G111" s="14"/>
      <c r="H111" s="14"/>
      <c r="I111" s="14"/>
      <c r="J111" s="14"/>
      <c r="K111" s="14"/>
      <c r="L111" s="14"/>
      <c r="M111" s="187">
        <f t="shared" si="560"/>
        <v>0</v>
      </c>
      <c r="N111" s="15">
        <f t="shared" si="561"/>
        <v>0</v>
      </c>
      <c r="O111" s="15">
        <f t="shared" si="562"/>
        <v>0</v>
      </c>
      <c r="P111" s="15">
        <f t="shared" si="563"/>
        <v>0</v>
      </c>
      <c r="Q111" s="187">
        <f t="shared" si="564"/>
        <v>0</v>
      </c>
      <c r="R111" s="15">
        <f t="shared" si="565"/>
        <v>0</v>
      </c>
      <c r="S111" s="15">
        <f t="shared" si="566"/>
        <v>0</v>
      </c>
      <c r="T111" s="15">
        <f t="shared" si="567"/>
        <v>0</v>
      </c>
      <c r="U111" s="9">
        <f t="shared" si="568"/>
        <v>0</v>
      </c>
      <c r="V111" s="9">
        <f t="shared" si="569"/>
        <v>0</v>
      </c>
      <c r="W111" s="28">
        <f t="shared" si="570"/>
        <v>0</v>
      </c>
      <c r="X111" s="9">
        <f t="shared" si="571"/>
        <v>0</v>
      </c>
      <c r="Y111" s="9">
        <f t="shared" si="572"/>
        <v>0</v>
      </c>
      <c r="Z111" s="28">
        <f t="shared" si="573"/>
        <v>0</v>
      </c>
      <c r="AA111" s="8"/>
      <c r="AB111" s="154">
        <f>IF(OR($M111="",$M111=0),0,IF(AB$2&lt;10,VLOOKUP(TEXT($C111,"МММ"),'Расчет нагрузки'!$AA$2:$AE$13,AB$2,0),$D111*AB$2))</f>
        <v>0</v>
      </c>
      <c r="AC111" s="154">
        <f>IF(OR($Q111="",$Q111=0),0,IF(AC$2&lt;10,VLOOKUP(TEXT($C111,"МММ"),'Расчет нагрузки'!$AA$2:$AE$13,AC$2,0),$D111*AC$2))</f>
        <v>0</v>
      </c>
      <c r="AD111" s="8"/>
      <c r="AE111" s="69">
        <v>1</v>
      </c>
      <c r="AF111" s="69">
        <v>1</v>
      </c>
      <c r="AG111" s="8"/>
      <c r="AH111" s="13">
        <f t="shared" ref="AH111" si="718">E111</f>
        <v>0</v>
      </c>
      <c r="AI111" s="13">
        <f t="shared" ref="AI111" si="719">F111</f>
        <v>0</v>
      </c>
      <c r="AJ111" s="13">
        <f t="shared" ref="AJ111" si="720">G111</f>
        <v>0</v>
      </c>
      <c r="AK111" s="13">
        <f t="shared" ref="AK111" si="721">H111</f>
        <v>0</v>
      </c>
      <c r="AL111" s="13">
        <f t="shared" ref="AL111" si="722">I111</f>
        <v>0</v>
      </c>
      <c r="AM111" s="13">
        <f t="shared" ref="AM111" si="723">J111</f>
        <v>0</v>
      </c>
      <c r="AN111" s="13">
        <f t="shared" ref="AN111" si="724">K111</f>
        <v>0</v>
      </c>
      <c r="AO111" s="13">
        <f t="shared" ref="AO111" si="725">L111</f>
        <v>0</v>
      </c>
      <c r="AP111" s="13">
        <f t="shared" ref="AP111" si="726">E111</f>
        <v>0</v>
      </c>
      <c r="AQ111" s="13">
        <f t="shared" ref="AQ111" si="727">F111</f>
        <v>0</v>
      </c>
      <c r="AR111" s="13">
        <f t="shared" ref="AR111" si="728">G111</f>
        <v>0</v>
      </c>
      <c r="AS111" s="13">
        <f t="shared" ref="AS111" si="729">H111</f>
        <v>0</v>
      </c>
      <c r="AT111" s="13">
        <f t="shared" ref="AT111" si="730">I111</f>
        <v>0</v>
      </c>
      <c r="AU111" s="13">
        <f t="shared" ref="AU111" si="731">J111</f>
        <v>0</v>
      </c>
      <c r="AV111" s="13">
        <f t="shared" ref="AV111" si="732">K111</f>
        <v>0</v>
      </c>
      <c r="AW111" s="13">
        <f t="shared" ref="AW111" si="733">L111</f>
        <v>0</v>
      </c>
      <c r="AX111" s="4"/>
    </row>
    <row r="112" spans="1:50" outlineLevel="1">
      <c r="A112" s="8" t="str">
        <f>IF(C112=Форма!$B$7*1,"1 месяц",IF(C112&gt;Форма!$B$7,(LEFT(A111,SEARCH(" ",A111,1)-1)+1)&amp;" месяц",""))</f>
        <v/>
      </c>
      <c r="B112" s="32" t="str">
        <f>IF(SUM($E$6:$L112)=0,"-",IF(SUM($E112:$L112)&gt;0,IF(AND($C112&gt;=$B$1,$C112&lt;=$B$2)*1=1,$A$1,"факт"),"прогноз"))</f>
        <v>-</v>
      </c>
      <c r="C112" s="33">
        <v>44501</v>
      </c>
      <c r="D112" s="34">
        <f>VLOOKUP($C112,'F1'!$A:$B,2,0)</f>
        <v>20</v>
      </c>
      <c r="E112" s="14"/>
      <c r="F112" s="14"/>
      <c r="G112" s="14"/>
      <c r="H112" s="14"/>
      <c r="I112" s="14"/>
      <c r="J112" s="14"/>
      <c r="K112" s="14"/>
      <c r="L112" s="14"/>
      <c r="M112" s="187">
        <f t="shared" si="560"/>
        <v>0</v>
      </c>
      <c r="N112" s="15">
        <f t="shared" si="561"/>
        <v>0</v>
      </c>
      <c r="O112" s="15">
        <f t="shared" si="562"/>
        <v>0</v>
      </c>
      <c r="P112" s="15">
        <f t="shared" si="563"/>
        <v>0</v>
      </c>
      <c r="Q112" s="187">
        <f t="shared" si="564"/>
        <v>0</v>
      </c>
      <c r="R112" s="15">
        <f t="shared" si="565"/>
        <v>0</v>
      </c>
      <c r="S112" s="15">
        <f t="shared" si="566"/>
        <v>0</v>
      </c>
      <c r="T112" s="15">
        <f t="shared" si="567"/>
        <v>0</v>
      </c>
      <c r="U112" s="9">
        <f t="shared" si="568"/>
        <v>0</v>
      </c>
      <c r="V112" s="9">
        <f t="shared" si="569"/>
        <v>0</v>
      </c>
      <c r="W112" s="28">
        <f t="shared" si="570"/>
        <v>0</v>
      </c>
      <c r="X112" s="9">
        <f t="shared" si="571"/>
        <v>0</v>
      </c>
      <c r="Y112" s="9">
        <f t="shared" si="572"/>
        <v>0</v>
      </c>
      <c r="Z112" s="28">
        <f t="shared" si="573"/>
        <v>0</v>
      </c>
      <c r="AA112" s="8"/>
      <c r="AB112" s="154">
        <f>IF(OR($M112="",$M112=0),0,IF(AB$2&lt;10,VLOOKUP(TEXT($C112,"МММ"),'Расчет нагрузки'!$AA$2:$AE$13,AB$2,0),$D112*AB$2))</f>
        <v>0</v>
      </c>
      <c r="AC112" s="154">
        <f>IF(OR($Q112="",$Q112=0),0,IF(AC$2&lt;10,VLOOKUP(TEXT($C112,"МММ"),'Расчет нагрузки'!$AA$2:$AE$13,AC$2,0),$D112*AC$2))</f>
        <v>0</v>
      </c>
      <c r="AD112" s="8"/>
      <c r="AE112" s="69">
        <v>1</v>
      </c>
      <c r="AF112" s="69">
        <v>1</v>
      </c>
      <c r="AG112" s="8"/>
      <c r="AH112" s="13">
        <f t="shared" ref="AH112" si="734">E112</f>
        <v>0</v>
      </c>
      <c r="AI112" s="13">
        <f t="shared" ref="AI112" si="735">F112</f>
        <v>0</v>
      </c>
      <c r="AJ112" s="13">
        <f t="shared" ref="AJ112" si="736">G112</f>
        <v>0</v>
      </c>
      <c r="AK112" s="13">
        <f t="shared" ref="AK112" si="737">H112</f>
        <v>0</v>
      </c>
      <c r="AL112" s="13">
        <f t="shared" ref="AL112" si="738">I112</f>
        <v>0</v>
      </c>
      <c r="AM112" s="13">
        <f t="shared" ref="AM112" si="739">J112</f>
        <v>0</v>
      </c>
      <c r="AN112" s="13">
        <f t="shared" ref="AN112" si="740">K112</f>
        <v>0</v>
      </c>
      <c r="AO112" s="13">
        <f t="shared" ref="AO112" si="741">L112</f>
        <v>0</v>
      </c>
      <c r="AP112" s="13">
        <f t="shared" ref="AP112" si="742">E112</f>
        <v>0</v>
      </c>
      <c r="AQ112" s="13">
        <f t="shared" ref="AQ112" si="743">F112</f>
        <v>0</v>
      </c>
      <c r="AR112" s="13">
        <f t="shared" ref="AR112" si="744">G112</f>
        <v>0</v>
      </c>
      <c r="AS112" s="13">
        <f t="shared" ref="AS112" si="745">H112</f>
        <v>0</v>
      </c>
      <c r="AT112" s="13">
        <f t="shared" ref="AT112" si="746">I112</f>
        <v>0</v>
      </c>
      <c r="AU112" s="13">
        <f t="shared" ref="AU112" si="747">J112</f>
        <v>0</v>
      </c>
      <c r="AV112" s="13">
        <f t="shared" ref="AV112" si="748">K112</f>
        <v>0</v>
      </c>
      <c r="AW112" s="13">
        <f t="shared" ref="AW112" si="749">L112</f>
        <v>0</v>
      </c>
      <c r="AX112" s="4"/>
    </row>
    <row r="113" spans="1:50" outlineLevel="1">
      <c r="A113" s="8" t="str">
        <f>IF(C113=Форма!$B$7*1,"1 месяц",IF(C113&gt;Форма!$B$7,(LEFT(A112,SEARCH(" ",A112,1)-1)+1)&amp;" месяц",""))</f>
        <v/>
      </c>
      <c r="B113" s="32" t="str">
        <f>IF(SUM($E$6:$L113)=0,"-",IF(SUM($E113:$L113)&gt;0,IF(AND($C113&gt;=$B$1,$C113&lt;=$B$2)*1=1,$A$1,"факт"),"прогноз"))</f>
        <v>-</v>
      </c>
      <c r="C113" s="33">
        <v>44531</v>
      </c>
      <c r="D113" s="34">
        <f>VLOOKUP($C113,'F1'!$A:$B,2,0)</f>
        <v>22</v>
      </c>
      <c r="E113" s="14"/>
      <c r="F113" s="14"/>
      <c r="G113" s="14"/>
      <c r="H113" s="14"/>
      <c r="I113" s="14"/>
      <c r="J113" s="14"/>
      <c r="K113" s="14"/>
      <c r="L113" s="14"/>
      <c r="M113" s="187">
        <f t="shared" si="560"/>
        <v>0</v>
      </c>
      <c r="N113" s="15">
        <f t="shared" si="561"/>
        <v>0</v>
      </c>
      <c r="O113" s="15">
        <f t="shared" si="562"/>
        <v>0</v>
      </c>
      <c r="P113" s="15">
        <f t="shared" si="563"/>
        <v>0</v>
      </c>
      <c r="Q113" s="187">
        <f t="shared" si="564"/>
        <v>0</v>
      </c>
      <c r="R113" s="15">
        <f t="shared" si="565"/>
        <v>0</v>
      </c>
      <c r="S113" s="15">
        <f t="shared" si="566"/>
        <v>0</v>
      </c>
      <c r="T113" s="15">
        <f t="shared" si="567"/>
        <v>0</v>
      </c>
      <c r="U113" s="9">
        <f t="shared" si="568"/>
        <v>0</v>
      </c>
      <c r="V113" s="9">
        <f t="shared" si="569"/>
        <v>0</v>
      </c>
      <c r="W113" s="28">
        <f t="shared" si="570"/>
        <v>0</v>
      </c>
      <c r="X113" s="9">
        <f t="shared" si="571"/>
        <v>0</v>
      </c>
      <c r="Y113" s="9">
        <f t="shared" si="572"/>
        <v>0</v>
      </c>
      <c r="Z113" s="28">
        <f t="shared" si="573"/>
        <v>0</v>
      </c>
      <c r="AA113" s="8"/>
      <c r="AB113" s="154">
        <f>IF(OR($M113="",$M113=0),0,IF(AB$2&lt;10,VLOOKUP(TEXT($C113,"МММ"),'Расчет нагрузки'!$AA$2:$AE$13,AB$2,0),$D113*AB$2))</f>
        <v>0</v>
      </c>
      <c r="AC113" s="154">
        <f>IF(OR($Q113="",$Q113=0),0,IF(AC$2&lt;10,VLOOKUP(TEXT($C113,"МММ"),'Расчет нагрузки'!$AA$2:$AE$13,AC$2,0),$D113*AC$2))</f>
        <v>0</v>
      </c>
      <c r="AD113" s="8"/>
      <c r="AE113" s="69">
        <v>1</v>
      </c>
      <c r="AF113" s="69">
        <v>1</v>
      </c>
      <c r="AG113" s="8"/>
      <c r="AH113" s="13">
        <f t="shared" ref="AH113" si="750">E113</f>
        <v>0</v>
      </c>
      <c r="AI113" s="13">
        <f t="shared" ref="AI113" si="751">F113</f>
        <v>0</v>
      </c>
      <c r="AJ113" s="13">
        <f t="shared" ref="AJ113" si="752">G113</f>
        <v>0</v>
      </c>
      <c r="AK113" s="13">
        <f t="shared" ref="AK113" si="753">H113</f>
        <v>0</v>
      </c>
      <c r="AL113" s="13">
        <f t="shared" ref="AL113" si="754">I113</f>
        <v>0</v>
      </c>
      <c r="AM113" s="13">
        <f t="shared" ref="AM113" si="755">J113</f>
        <v>0</v>
      </c>
      <c r="AN113" s="13">
        <f t="shared" ref="AN113" si="756">K113</f>
        <v>0</v>
      </c>
      <c r="AO113" s="13">
        <f t="shared" ref="AO113" si="757">L113</f>
        <v>0</v>
      </c>
      <c r="AP113" s="13">
        <f t="shared" ref="AP113" si="758">E113</f>
        <v>0</v>
      </c>
      <c r="AQ113" s="13">
        <f t="shared" ref="AQ113" si="759">F113</f>
        <v>0</v>
      </c>
      <c r="AR113" s="13">
        <f t="shared" ref="AR113" si="760">G113</f>
        <v>0</v>
      </c>
      <c r="AS113" s="13">
        <f t="shared" ref="AS113" si="761">H113</f>
        <v>0</v>
      </c>
      <c r="AT113" s="13">
        <f t="shared" ref="AT113" si="762">I113</f>
        <v>0</v>
      </c>
      <c r="AU113" s="13">
        <f t="shared" ref="AU113" si="763">J113</f>
        <v>0</v>
      </c>
      <c r="AV113" s="13">
        <f t="shared" ref="AV113" si="764">K113</f>
        <v>0</v>
      </c>
      <c r="AW113" s="13">
        <f t="shared" ref="AW113" si="765">L113</f>
        <v>0</v>
      </c>
      <c r="AX113" s="4"/>
    </row>
    <row r="114" spans="1:50" outlineLevel="1">
      <c r="A114" s="8" t="str">
        <f>IF(C114=Форма!$B$7*1,"1 месяц",IF(C114&gt;Форма!$B$7,(LEFT(A113,SEARCH(" ",A113,1)-1)+1)&amp;" месяц",""))</f>
        <v/>
      </c>
      <c r="B114" s="32" t="str">
        <f>IF(SUM($E$6:$L114)=0,"-",IF(SUM($E114:$L114)&gt;0,IF(AND($C114&gt;=$B$1,$C114&lt;=$B$2)*1=1,$A$1,"факт"),"прогноз"))</f>
        <v>-</v>
      </c>
      <c r="C114" s="33">
        <v>44562</v>
      </c>
      <c r="D114" s="34">
        <f>VLOOKUP($C114,'F1'!$A:$B,2,0)</f>
        <v>16</v>
      </c>
      <c r="E114" s="14"/>
      <c r="F114" s="14"/>
      <c r="G114" s="14"/>
      <c r="H114" s="14"/>
      <c r="I114" s="14"/>
      <c r="J114" s="14"/>
      <c r="K114" s="14"/>
      <c r="L114" s="14"/>
      <c r="M114" s="187">
        <f t="shared" ref="M114:M125" si="766">E114/$D114</f>
        <v>0</v>
      </c>
      <c r="N114" s="15">
        <f t="shared" ref="N114:N125" si="767">F114/$D114</f>
        <v>0</v>
      </c>
      <c r="O114" s="15">
        <f t="shared" ref="O114:O125" si="768">G114/$D114</f>
        <v>0</v>
      </c>
      <c r="P114" s="15">
        <f t="shared" ref="P114:P125" si="769">H114/$D114</f>
        <v>0</v>
      </c>
      <c r="Q114" s="187">
        <f t="shared" ref="Q114:Q125" si="770">I114/$D114</f>
        <v>0</v>
      </c>
      <c r="R114" s="15">
        <f t="shared" ref="R114:R125" si="771">J114/$D114</f>
        <v>0</v>
      </c>
      <c r="S114" s="15">
        <f t="shared" ref="S114:S125" si="772">K114/$D114</f>
        <v>0</v>
      </c>
      <c r="T114" s="15">
        <f t="shared" ref="T114:T125" si="773">L114/$D114</f>
        <v>0</v>
      </c>
      <c r="U114" s="9">
        <f t="shared" ref="U114:U125" si="774">IFERROR(N114/M114,)</f>
        <v>0</v>
      </c>
      <c r="V114" s="9">
        <f t="shared" ref="V114:V125" si="775">IFERROR(O114/M114,)</f>
        <v>0</v>
      </c>
      <c r="W114" s="28">
        <f t="shared" ref="W114:W125" si="776">IFERROR(P114/M114,)</f>
        <v>0</v>
      </c>
      <c r="X114" s="9">
        <f t="shared" ref="X114:X125" si="777">IFERROR(R114/Q114,)</f>
        <v>0</v>
      </c>
      <c r="Y114" s="9">
        <f t="shared" ref="Y114:Y125" si="778">IFERROR(S114/Q114,)</f>
        <v>0</v>
      </c>
      <c r="Z114" s="28">
        <f t="shared" ref="Z114:Z125" si="779">IFERROR(T114/Q114,)</f>
        <v>0</v>
      </c>
      <c r="AA114" s="8"/>
      <c r="AB114" s="154">
        <f>IF(OR($M114="",$M114=0),0,IF(AB$2&lt;10,VLOOKUP(TEXT($C114,"МММ"),'Расчет нагрузки'!$AA$2:$AE$13,AB$2,0),$D114*AB$2))</f>
        <v>0</v>
      </c>
      <c r="AC114" s="154">
        <f>IF(OR($Q114="",$Q114=0),0,IF(AC$2&lt;10,VLOOKUP(TEXT($C114,"МММ"),'Расчет нагрузки'!$AA$2:$AE$13,AC$2,0),$D114*AC$2))</f>
        <v>0</v>
      </c>
      <c r="AD114" s="8"/>
      <c r="AE114" s="69">
        <v>1</v>
      </c>
      <c r="AF114" s="69">
        <v>1</v>
      </c>
      <c r="AG114" s="8"/>
      <c r="AH114" s="13">
        <f t="shared" ref="AH114" si="780">E114</f>
        <v>0</v>
      </c>
      <c r="AI114" s="13">
        <f t="shared" ref="AI114" si="781">F114</f>
        <v>0</v>
      </c>
      <c r="AJ114" s="13">
        <f t="shared" ref="AJ114" si="782">G114</f>
        <v>0</v>
      </c>
      <c r="AK114" s="13">
        <f t="shared" ref="AK114" si="783">H114</f>
        <v>0</v>
      </c>
      <c r="AL114" s="13">
        <f t="shared" ref="AL114" si="784">I114</f>
        <v>0</v>
      </c>
      <c r="AM114" s="13">
        <f t="shared" ref="AM114" si="785">J114</f>
        <v>0</v>
      </c>
      <c r="AN114" s="13">
        <f t="shared" ref="AN114" si="786">K114</f>
        <v>0</v>
      </c>
      <c r="AO114" s="13">
        <f t="shared" ref="AO114" si="787">L114</f>
        <v>0</v>
      </c>
      <c r="AP114" s="13">
        <f t="shared" ref="AP114" si="788">E114</f>
        <v>0</v>
      </c>
      <c r="AQ114" s="13">
        <f t="shared" ref="AQ114" si="789">F114</f>
        <v>0</v>
      </c>
      <c r="AR114" s="13">
        <f t="shared" ref="AR114" si="790">G114</f>
        <v>0</v>
      </c>
      <c r="AS114" s="13">
        <f t="shared" ref="AS114" si="791">H114</f>
        <v>0</v>
      </c>
      <c r="AT114" s="13">
        <f t="shared" ref="AT114" si="792">I114</f>
        <v>0</v>
      </c>
      <c r="AU114" s="13">
        <f t="shared" ref="AU114" si="793">J114</f>
        <v>0</v>
      </c>
      <c r="AV114" s="13">
        <f t="shared" ref="AV114" si="794">K114</f>
        <v>0</v>
      </c>
      <c r="AW114" s="13">
        <f t="shared" ref="AW114" si="795">L114</f>
        <v>0</v>
      </c>
      <c r="AX114" s="4"/>
    </row>
    <row r="115" spans="1:50" outlineLevel="1">
      <c r="A115" s="8" t="str">
        <f>IF(C115=Форма!$B$7*1,"1 месяц",IF(C115&gt;Форма!$B$7,(LEFT(A114,SEARCH(" ",A114,1)-1)+1)&amp;" месяц",""))</f>
        <v/>
      </c>
      <c r="B115" s="32" t="str">
        <f>IF(SUM($E$6:$L115)=0,"-",IF(SUM($E115:$L115)&gt;0,IF(AND($C115&gt;=$B$1,$C115&lt;=$B$2)*1=1,$A$1,"факт"),"прогноз"))</f>
        <v>-</v>
      </c>
      <c r="C115" s="33">
        <v>44593</v>
      </c>
      <c r="D115" s="34">
        <f>VLOOKUP($C115,'F1'!$A:$B,2,0)</f>
        <v>19</v>
      </c>
      <c r="E115" s="14"/>
      <c r="F115" s="14"/>
      <c r="G115" s="14"/>
      <c r="H115" s="14"/>
      <c r="I115" s="14"/>
      <c r="J115" s="14"/>
      <c r="K115" s="14"/>
      <c r="L115" s="14"/>
      <c r="M115" s="187">
        <f t="shared" si="766"/>
        <v>0</v>
      </c>
      <c r="N115" s="15">
        <f t="shared" si="767"/>
        <v>0</v>
      </c>
      <c r="O115" s="15">
        <f t="shared" si="768"/>
        <v>0</v>
      </c>
      <c r="P115" s="15">
        <f t="shared" si="769"/>
        <v>0</v>
      </c>
      <c r="Q115" s="187">
        <f t="shared" si="770"/>
        <v>0</v>
      </c>
      <c r="R115" s="15">
        <f t="shared" si="771"/>
        <v>0</v>
      </c>
      <c r="S115" s="15">
        <f t="shared" si="772"/>
        <v>0</v>
      </c>
      <c r="T115" s="15">
        <f t="shared" si="773"/>
        <v>0</v>
      </c>
      <c r="U115" s="9">
        <f t="shared" si="774"/>
        <v>0</v>
      </c>
      <c r="V115" s="9">
        <f t="shared" si="775"/>
        <v>0</v>
      </c>
      <c r="W115" s="28">
        <f t="shared" si="776"/>
        <v>0</v>
      </c>
      <c r="X115" s="9">
        <f t="shared" si="777"/>
        <v>0</v>
      </c>
      <c r="Y115" s="9">
        <f t="shared" si="778"/>
        <v>0</v>
      </c>
      <c r="Z115" s="28">
        <f t="shared" si="779"/>
        <v>0</v>
      </c>
      <c r="AA115" s="8"/>
      <c r="AB115" s="154">
        <f>IF(OR($M115="",$M115=0),0,IF(AB$2&lt;10,VLOOKUP(TEXT($C115,"МММ"),'Расчет нагрузки'!$AA$2:$AE$13,AB$2,0),$D115*AB$2))</f>
        <v>0</v>
      </c>
      <c r="AC115" s="154">
        <f>IF(OR($Q115="",$Q115=0),0,IF(AC$2&lt;10,VLOOKUP(TEXT($C115,"МММ"),'Расчет нагрузки'!$AA$2:$AE$13,AC$2,0),$D115*AC$2))</f>
        <v>0</v>
      </c>
      <c r="AD115" s="8"/>
      <c r="AE115" s="69">
        <v>1</v>
      </c>
      <c r="AF115" s="69">
        <v>1</v>
      </c>
      <c r="AG115" s="8"/>
      <c r="AH115" s="13">
        <f t="shared" ref="AH115" si="796">E115</f>
        <v>0</v>
      </c>
      <c r="AI115" s="13">
        <f t="shared" ref="AI115" si="797">F115</f>
        <v>0</v>
      </c>
      <c r="AJ115" s="13">
        <f t="shared" ref="AJ115" si="798">G115</f>
        <v>0</v>
      </c>
      <c r="AK115" s="13">
        <f t="shared" ref="AK115" si="799">H115</f>
        <v>0</v>
      </c>
      <c r="AL115" s="13">
        <f t="shared" ref="AL115" si="800">I115</f>
        <v>0</v>
      </c>
      <c r="AM115" s="13">
        <f t="shared" ref="AM115" si="801">J115</f>
        <v>0</v>
      </c>
      <c r="AN115" s="13">
        <f t="shared" ref="AN115" si="802">K115</f>
        <v>0</v>
      </c>
      <c r="AO115" s="13">
        <f t="shared" ref="AO115" si="803">L115</f>
        <v>0</v>
      </c>
      <c r="AP115" s="13">
        <f t="shared" ref="AP115" si="804">E115</f>
        <v>0</v>
      </c>
      <c r="AQ115" s="13">
        <f t="shared" ref="AQ115" si="805">F115</f>
        <v>0</v>
      </c>
      <c r="AR115" s="13">
        <f t="shared" ref="AR115" si="806">G115</f>
        <v>0</v>
      </c>
      <c r="AS115" s="13">
        <f t="shared" ref="AS115" si="807">H115</f>
        <v>0</v>
      </c>
      <c r="AT115" s="13">
        <f t="shared" ref="AT115" si="808">I115</f>
        <v>0</v>
      </c>
      <c r="AU115" s="13">
        <f t="shared" ref="AU115" si="809">J115</f>
        <v>0</v>
      </c>
      <c r="AV115" s="13">
        <f t="shared" ref="AV115" si="810">K115</f>
        <v>0</v>
      </c>
      <c r="AW115" s="13">
        <f t="shared" ref="AW115" si="811">L115</f>
        <v>0</v>
      </c>
      <c r="AX115" s="4"/>
    </row>
    <row r="116" spans="1:50" outlineLevel="1">
      <c r="A116" s="8" t="str">
        <f>IF(C116=Форма!$B$7*1,"1 месяц",IF(C116&gt;Форма!$B$7,(LEFT(A115,SEARCH(" ",A115,1)-1)+1)&amp;" месяц",""))</f>
        <v/>
      </c>
      <c r="B116" s="32" t="str">
        <f>IF(SUM($E$6:$L116)=0,"-",IF(SUM($E116:$L116)&gt;0,IF(AND($C116&gt;=$B$1,$C116&lt;=$B$2)*1=1,$A$1,"факт"),"прогноз"))</f>
        <v>-</v>
      </c>
      <c r="C116" s="33">
        <v>44621</v>
      </c>
      <c r="D116" s="34">
        <f>VLOOKUP($C116,'F1'!$A:$B,2,0)</f>
        <v>22</v>
      </c>
      <c r="E116" s="14"/>
      <c r="F116" s="14"/>
      <c r="G116" s="14"/>
      <c r="H116" s="14"/>
      <c r="I116" s="14"/>
      <c r="J116" s="14"/>
      <c r="K116" s="14"/>
      <c r="L116" s="14"/>
      <c r="M116" s="187">
        <f t="shared" si="766"/>
        <v>0</v>
      </c>
      <c r="N116" s="15">
        <f t="shared" si="767"/>
        <v>0</v>
      </c>
      <c r="O116" s="15">
        <f t="shared" si="768"/>
        <v>0</v>
      </c>
      <c r="P116" s="15">
        <f t="shared" si="769"/>
        <v>0</v>
      </c>
      <c r="Q116" s="187">
        <f t="shared" si="770"/>
        <v>0</v>
      </c>
      <c r="R116" s="15">
        <f t="shared" si="771"/>
        <v>0</v>
      </c>
      <c r="S116" s="15">
        <f t="shared" si="772"/>
        <v>0</v>
      </c>
      <c r="T116" s="15">
        <f t="shared" si="773"/>
        <v>0</v>
      </c>
      <c r="U116" s="9">
        <f t="shared" si="774"/>
        <v>0</v>
      </c>
      <c r="V116" s="9">
        <f t="shared" si="775"/>
        <v>0</v>
      </c>
      <c r="W116" s="28">
        <f t="shared" si="776"/>
        <v>0</v>
      </c>
      <c r="X116" s="9">
        <f t="shared" si="777"/>
        <v>0</v>
      </c>
      <c r="Y116" s="9">
        <f t="shared" si="778"/>
        <v>0</v>
      </c>
      <c r="Z116" s="28">
        <f t="shared" si="779"/>
        <v>0</v>
      </c>
      <c r="AA116" s="8"/>
      <c r="AB116" s="154">
        <f>IF(OR($M116="",$M116=0),0,IF(AB$2&lt;10,VLOOKUP(TEXT($C116,"МММ"),'Расчет нагрузки'!$AA$2:$AE$13,AB$2,0),$D116*AB$2))</f>
        <v>0</v>
      </c>
      <c r="AC116" s="154">
        <f>IF(OR($Q116="",$Q116=0),0,IF(AC$2&lt;10,VLOOKUP(TEXT($C116,"МММ"),'Расчет нагрузки'!$AA$2:$AE$13,AC$2,0),$D116*AC$2))</f>
        <v>0</v>
      </c>
      <c r="AD116" s="8"/>
      <c r="AE116" s="69">
        <v>1</v>
      </c>
      <c r="AF116" s="69">
        <v>1</v>
      </c>
      <c r="AG116" s="8"/>
      <c r="AH116" s="13">
        <f t="shared" ref="AH116" si="812">E116</f>
        <v>0</v>
      </c>
      <c r="AI116" s="13">
        <f t="shared" ref="AI116" si="813">F116</f>
        <v>0</v>
      </c>
      <c r="AJ116" s="13">
        <f t="shared" ref="AJ116" si="814">G116</f>
        <v>0</v>
      </c>
      <c r="AK116" s="13">
        <f t="shared" ref="AK116" si="815">H116</f>
        <v>0</v>
      </c>
      <c r="AL116" s="13">
        <f t="shared" ref="AL116" si="816">I116</f>
        <v>0</v>
      </c>
      <c r="AM116" s="13">
        <f t="shared" ref="AM116" si="817">J116</f>
        <v>0</v>
      </c>
      <c r="AN116" s="13">
        <f t="shared" ref="AN116" si="818">K116</f>
        <v>0</v>
      </c>
      <c r="AO116" s="13">
        <f t="shared" ref="AO116" si="819">L116</f>
        <v>0</v>
      </c>
      <c r="AP116" s="13">
        <f t="shared" ref="AP116" si="820">E116</f>
        <v>0</v>
      </c>
      <c r="AQ116" s="13">
        <f t="shared" ref="AQ116" si="821">F116</f>
        <v>0</v>
      </c>
      <c r="AR116" s="13">
        <f t="shared" ref="AR116" si="822">G116</f>
        <v>0</v>
      </c>
      <c r="AS116" s="13">
        <f t="shared" ref="AS116" si="823">H116</f>
        <v>0</v>
      </c>
      <c r="AT116" s="13">
        <f t="shared" ref="AT116" si="824">I116</f>
        <v>0</v>
      </c>
      <c r="AU116" s="13">
        <f t="shared" ref="AU116" si="825">J116</f>
        <v>0</v>
      </c>
      <c r="AV116" s="13">
        <f t="shared" ref="AV116" si="826">K116</f>
        <v>0</v>
      </c>
      <c r="AW116" s="13">
        <f t="shared" ref="AW116" si="827">L116</f>
        <v>0</v>
      </c>
      <c r="AX116" s="4"/>
    </row>
    <row r="117" spans="1:50" outlineLevel="1">
      <c r="A117" s="8" t="str">
        <f>IF(C117=Форма!$B$7*1,"1 месяц",IF(C117&gt;Форма!$B$7,(LEFT(A116,SEARCH(" ",A116,1)-1)+1)&amp;" месяц",""))</f>
        <v/>
      </c>
      <c r="B117" s="32" t="str">
        <f>IF(SUM($E$6:$L117)=0,"-",IF(SUM($E117:$L117)&gt;0,IF(AND($C117&gt;=$B$1,$C117&lt;=$B$2)*1=1,$A$1,"факт"),"прогноз"))</f>
        <v>-</v>
      </c>
      <c r="C117" s="33">
        <v>44652</v>
      </c>
      <c r="D117" s="34">
        <f>VLOOKUP($C117,'F1'!$A:$B,2,0)</f>
        <v>21</v>
      </c>
      <c r="E117" s="14"/>
      <c r="F117" s="14"/>
      <c r="G117" s="14"/>
      <c r="H117" s="14"/>
      <c r="I117" s="14"/>
      <c r="J117" s="14"/>
      <c r="K117" s="14"/>
      <c r="L117" s="14"/>
      <c r="M117" s="187">
        <f t="shared" si="766"/>
        <v>0</v>
      </c>
      <c r="N117" s="15">
        <f t="shared" si="767"/>
        <v>0</v>
      </c>
      <c r="O117" s="15">
        <f t="shared" si="768"/>
        <v>0</v>
      </c>
      <c r="P117" s="15">
        <f t="shared" si="769"/>
        <v>0</v>
      </c>
      <c r="Q117" s="187">
        <f t="shared" si="770"/>
        <v>0</v>
      </c>
      <c r="R117" s="15">
        <f t="shared" si="771"/>
        <v>0</v>
      </c>
      <c r="S117" s="15">
        <f t="shared" si="772"/>
        <v>0</v>
      </c>
      <c r="T117" s="15">
        <f t="shared" si="773"/>
        <v>0</v>
      </c>
      <c r="U117" s="9">
        <f t="shared" si="774"/>
        <v>0</v>
      </c>
      <c r="V117" s="9">
        <f t="shared" si="775"/>
        <v>0</v>
      </c>
      <c r="W117" s="28">
        <f t="shared" si="776"/>
        <v>0</v>
      </c>
      <c r="X117" s="9">
        <f t="shared" si="777"/>
        <v>0</v>
      </c>
      <c r="Y117" s="9">
        <f t="shared" si="778"/>
        <v>0</v>
      </c>
      <c r="Z117" s="28">
        <f t="shared" si="779"/>
        <v>0</v>
      </c>
      <c r="AA117" s="8"/>
      <c r="AB117" s="154">
        <f>IF(OR($M117="",$M117=0),0,IF(AB$2&lt;10,VLOOKUP(TEXT($C117,"МММ"),'Расчет нагрузки'!$AA$2:$AE$13,AB$2,0),$D117*AB$2))</f>
        <v>0</v>
      </c>
      <c r="AC117" s="154">
        <f>IF(OR($Q117="",$Q117=0),0,IF(AC$2&lt;10,VLOOKUP(TEXT($C117,"МММ"),'Расчет нагрузки'!$AA$2:$AE$13,AC$2,0),$D117*AC$2))</f>
        <v>0</v>
      </c>
      <c r="AD117" s="8"/>
      <c r="AE117" s="69">
        <v>1</v>
      </c>
      <c r="AF117" s="69">
        <v>1</v>
      </c>
      <c r="AG117" s="8"/>
      <c r="AH117" s="13">
        <f t="shared" ref="AH117" si="828">E117</f>
        <v>0</v>
      </c>
      <c r="AI117" s="13">
        <f t="shared" ref="AI117" si="829">F117</f>
        <v>0</v>
      </c>
      <c r="AJ117" s="13">
        <f t="shared" ref="AJ117" si="830">G117</f>
        <v>0</v>
      </c>
      <c r="AK117" s="13">
        <f t="shared" ref="AK117" si="831">H117</f>
        <v>0</v>
      </c>
      <c r="AL117" s="13">
        <f t="shared" ref="AL117" si="832">I117</f>
        <v>0</v>
      </c>
      <c r="AM117" s="13">
        <f t="shared" ref="AM117" si="833">J117</f>
        <v>0</v>
      </c>
      <c r="AN117" s="13">
        <f t="shared" ref="AN117" si="834">K117</f>
        <v>0</v>
      </c>
      <c r="AO117" s="13">
        <f t="shared" ref="AO117" si="835">L117</f>
        <v>0</v>
      </c>
      <c r="AP117" s="13">
        <f t="shared" ref="AP117" si="836">E117</f>
        <v>0</v>
      </c>
      <c r="AQ117" s="13">
        <f t="shared" ref="AQ117" si="837">F117</f>
        <v>0</v>
      </c>
      <c r="AR117" s="13">
        <f t="shared" ref="AR117" si="838">G117</f>
        <v>0</v>
      </c>
      <c r="AS117" s="13">
        <f t="shared" ref="AS117" si="839">H117</f>
        <v>0</v>
      </c>
      <c r="AT117" s="13">
        <f t="shared" ref="AT117" si="840">I117</f>
        <v>0</v>
      </c>
      <c r="AU117" s="13">
        <f t="shared" ref="AU117" si="841">J117</f>
        <v>0</v>
      </c>
      <c r="AV117" s="13">
        <f t="shared" ref="AV117" si="842">K117</f>
        <v>0</v>
      </c>
      <c r="AW117" s="13">
        <f t="shared" ref="AW117" si="843">L117</f>
        <v>0</v>
      </c>
      <c r="AX117" s="4"/>
    </row>
    <row r="118" spans="1:50" outlineLevel="1">
      <c r="A118" s="8" t="str">
        <f>IF(C118=Форма!$B$7*1,"1 месяц",IF(C118&gt;Форма!$B$7,(LEFT(A117,SEARCH(" ",A117,1)-1)+1)&amp;" месяц",""))</f>
        <v/>
      </c>
      <c r="B118" s="32" t="str">
        <f>IF(SUM($E$6:$L118)=0,"-",IF(SUM($E118:$L118)&gt;0,IF(AND($C118&gt;=$B$1,$C118&lt;=$B$2)*1=1,$A$1,"факт"),"прогноз"))</f>
        <v>-</v>
      </c>
      <c r="C118" s="33">
        <v>44682</v>
      </c>
      <c r="D118" s="34">
        <f>VLOOKUP($C118,'F1'!$A:$B,2,0)</f>
        <v>18</v>
      </c>
      <c r="E118" s="14"/>
      <c r="F118" s="14"/>
      <c r="G118" s="14"/>
      <c r="H118" s="14"/>
      <c r="I118" s="14"/>
      <c r="J118" s="14"/>
      <c r="K118" s="14"/>
      <c r="L118" s="14"/>
      <c r="M118" s="187">
        <f t="shared" si="766"/>
        <v>0</v>
      </c>
      <c r="N118" s="15">
        <f t="shared" si="767"/>
        <v>0</v>
      </c>
      <c r="O118" s="15">
        <f t="shared" si="768"/>
        <v>0</v>
      </c>
      <c r="P118" s="15">
        <f t="shared" si="769"/>
        <v>0</v>
      </c>
      <c r="Q118" s="187">
        <f t="shared" si="770"/>
        <v>0</v>
      </c>
      <c r="R118" s="15">
        <f t="shared" si="771"/>
        <v>0</v>
      </c>
      <c r="S118" s="15">
        <f t="shared" si="772"/>
        <v>0</v>
      </c>
      <c r="T118" s="15">
        <f t="shared" si="773"/>
        <v>0</v>
      </c>
      <c r="U118" s="9">
        <f t="shared" si="774"/>
        <v>0</v>
      </c>
      <c r="V118" s="9">
        <f t="shared" si="775"/>
        <v>0</v>
      </c>
      <c r="W118" s="28">
        <f t="shared" si="776"/>
        <v>0</v>
      </c>
      <c r="X118" s="9">
        <f t="shared" si="777"/>
        <v>0</v>
      </c>
      <c r="Y118" s="9">
        <f t="shared" si="778"/>
        <v>0</v>
      </c>
      <c r="Z118" s="28">
        <f t="shared" si="779"/>
        <v>0</v>
      </c>
      <c r="AA118" s="8"/>
      <c r="AB118" s="154">
        <f>IF(OR($M118="",$M118=0),0,IF(AB$2&lt;10,VLOOKUP(TEXT($C118,"МММ"),'Расчет нагрузки'!$AA$2:$AE$13,AB$2,0),$D118*AB$2))</f>
        <v>0</v>
      </c>
      <c r="AC118" s="154">
        <f>IF(OR($Q118="",$Q118=0),0,IF(AC$2&lt;10,VLOOKUP(TEXT($C118,"МММ"),'Расчет нагрузки'!$AA$2:$AE$13,AC$2,0),$D118*AC$2))</f>
        <v>0</v>
      </c>
      <c r="AD118" s="8"/>
      <c r="AE118" s="69">
        <v>1</v>
      </c>
      <c r="AF118" s="69">
        <v>1</v>
      </c>
      <c r="AG118" s="8"/>
      <c r="AH118" s="13">
        <f t="shared" ref="AH118" si="844">E118</f>
        <v>0</v>
      </c>
      <c r="AI118" s="13">
        <f t="shared" ref="AI118" si="845">F118</f>
        <v>0</v>
      </c>
      <c r="AJ118" s="13">
        <f t="shared" ref="AJ118" si="846">G118</f>
        <v>0</v>
      </c>
      <c r="AK118" s="13">
        <f t="shared" ref="AK118" si="847">H118</f>
        <v>0</v>
      </c>
      <c r="AL118" s="13">
        <f t="shared" ref="AL118" si="848">I118</f>
        <v>0</v>
      </c>
      <c r="AM118" s="13">
        <f t="shared" ref="AM118" si="849">J118</f>
        <v>0</v>
      </c>
      <c r="AN118" s="13">
        <f t="shared" ref="AN118" si="850">K118</f>
        <v>0</v>
      </c>
      <c r="AO118" s="13">
        <f t="shared" ref="AO118" si="851">L118</f>
        <v>0</v>
      </c>
      <c r="AP118" s="13">
        <f t="shared" ref="AP118" si="852">E118</f>
        <v>0</v>
      </c>
      <c r="AQ118" s="13">
        <f t="shared" ref="AQ118" si="853">F118</f>
        <v>0</v>
      </c>
      <c r="AR118" s="13">
        <f t="shared" ref="AR118" si="854">G118</f>
        <v>0</v>
      </c>
      <c r="AS118" s="13">
        <f t="shared" ref="AS118" si="855">H118</f>
        <v>0</v>
      </c>
      <c r="AT118" s="13">
        <f t="shared" ref="AT118" si="856">I118</f>
        <v>0</v>
      </c>
      <c r="AU118" s="13">
        <f t="shared" ref="AU118" si="857">J118</f>
        <v>0</v>
      </c>
      <c r="AV118" s="13">
        <f t="shared" ref="AV118" si="858">K118</f>
        <v>0</v>
      </c>
      <c r="AW118" s="13">
        <f t="shared" ref="AW118" si="859">L118</f>
        <v>0</v>
      </c>
      <c r="AX118" s="4"/>
    </row>
    <row r="119" spans="1:50" outlineLevel="1">
      <c r="A119" s="8" t="str">
        <f>IF(C119=Форма!$B$7*1,"1 месяц",IF(C119&gt;Форма!$B$7,(LEFT(A118,SEARCH(" ",A118,1)-1)+1)&amp;" месяц",""))</f>
        <v/>
      </c>
      <c r="B119" s="32" t="str">
        <f>IF(SUM($E$6:$L119)=0,"-",IF(SUM($E119:$L119)&gt;0,IF(AND($C119&gt;=$B$1,$C119&lt;=$B$2)*1=1,$A$1,"факт"),"прогноз"))</f>
        <v>-</v>
      </c>
      <c r="C119" s="33">
        <v>44713</v>
      </c>
      <c r="D119" s="34">
        <f>VLOOKUP($C119,'F1'!$A:$B,2,0)</f>
        <v>21</v>
      </c>
      <c r="E119" s="14"/>
      <c r="F119" s="14"/>
      <c r="G119" s="14"/>
      <c r="H119" s="14"/>
      <c r="I119" s="14"/>
      <c r="J119" s="14"/>
      <c r="K119" s="14"/>
      <c r="L119" s="14"/>
      <c r="M119" s="187">
        <f t="shared" si="766"/>
        <v>0</v>
      </c>
      <c r="N119" s="15">
        <f t="shared" si="767"/>
        <v>0</v>
      </c>
      <c r="O119" s="15">
        <f t="shared" si="768"/>
        <v>0</v>
      </c>
      <c r="P119" s="15">
        <f t="shared" si="769"/>
        <v>0</v>
      </c>
      <c r="Q119" s="187">
        <f t="shared" si="770"/>
        <v>0</v>
      </c>
      <c r="R119" s="15">
        <f t="shared" si="771"/>
        <v>0</v>
      </c>
      <c r="S119" s="15">
        <f t="shared" si="772"/>
        <v>0</v>
      </c>
      <c r="T119" s="15">
        <f t="shared" si="773"/>
        <v>0</v>
      </c>
      <c r="U119" s="9">
        <f t="shared" si="774"/>
        <v>0</v>
      </c>
      <c r="V119" s="9">
        <f t="shared" si="775"/>
        <v>0</v>
      </c>
      <c r="W119" s="28">
        <f t="shared" si="776"/>
        <v>0</v>
      </c>
      <c r="X119" s="9">
        <f t="shared" si="777"/>
        <v>0</v>
      </c>
      <c r="Y119" s="9">
        <f t="shared" si="778"/>
        <v>0</v>
      </c>
      <c r="Z119" s="28">
        <f t="shared" si="779"/>
        <v>0</v>
      </c>
      <c r="AA119" s="8"/>
      <c r="AB119" s="154">
        <f>IF(OR($M119="",$M119=0),0,IF(AB$2&lt;10,VLOOKUP(TEXT($C119,"МММ"),'Расчет нагрузки'!$AA$2:$AE$13,AB$2,0),$D119*AB$2))</f>
        <v>0</v>
      </c>
      <c r="AC119" s="154">
        <f>IF(OR($Q119="",$Q119=0),0,IF(AC$2&lt;10,VLOOKUP(TEXT($C119,"МММ"),'Расчет нагрузки'!$AA$2:$AE$13,AC$2,0),$D119*AC$2))</f>
        <v>0</v>
      </c>
      <c r="AD119" s="8"/>
      <c r="AE119" s="69">
        <v>1</v>
      </c>
      <c r="AF119" s="69">
        <v>1</v>
      </c>
      <c r="AG119" s="8"/>
      <c r="AH119" s="13">
        <f t="shared" ref="AH119" si="860">E119</f>
        <v>0</v>
      </c>
      <c r="AI119" s="13">
        <f t="shared" ref="AI119" si="861">F119</f>
        <v>0</v>
      </c>
      <c r="AJ119" s="13">
        <f t="shared" ref="AJ119" si="862">G119</f>
        <v>0</v>
      </c>
      <c r="AK119" s="13">
        <f t="shared" ref="AK119" si="863">H119</f>
        <v>0</v>
      </c>
      <c r="AL119" s="13">
        <f t="shared" ref="AL119" si="864">I119</f>
        <v>0</v>
      </c>
      <c r="AM119" s="13">
        <f t="shared" ref="AM119" si="865">J119</f>
        <v>0</v>
      </c>
      <c r="AN119" s="13">
        <f t="shared" ref="AN119" si="866">K119</f>
        <v>0</v>
      </c>
      <c r="AO119" s="13">
        <f t="shared" ref="AO119" si="867">L119</f>
        <v>0</v>
      </c>
      <c r="AP119" s="13">
        <f t="shared" ref="AP119" si="868">E119</f>
        <v>0</v>
      </c>
      <c r="AQ119" s="13">
        <f t="shared" ref="AQ119" si="869">F119</f>
        <v>0</v>
      </c>
      <c r="AR119" s="13">
        <f t="shared" ref="AR119" si="870">G119</f>
        <v>0</v>
      </c>
      <c r="AS119" s="13">
        <f t="shared" ref="AS119" si="871">H119</f>
        <v>0</v>
      </c>
      <c r="AT119" s="13">
        <f t="shared" ref="AT119" si="872">I119</f>
        <v>0</v>
      </c>
      <c r="AU119" s="13">
        <f t="shared" ref="AU119" si="873">J119</f>
        <v>0</v>
      </c>
      <c r="AV119" s="13">
        <f t="shared" ref="AV119" si="874">K119</f>
        <v>0</v>
      </c>
      <c r="AW119" s="13">
        <f t="shared" ref="AW119" si="875">L119</f>
        <v>0</v>
      </c>
      <c r="AX119" s="4"/>
    </row>
    <row r="120" spans="1:50" outlineLevel="1">
      <c r="A120" s="8" t="str">
        <f>IF(C120=Форма!$B$7*1,"1 месяц",IF(C120&gt;Форма!$B$7,(LEFT(A119,SEARCH(" ",A119,1)-1)+1)&amp;" месяц",""))</f>
        <v/>
      </c>
      <c r="B120" s="32" t="str">
        <f>IF(SUM($E$6:$L120)=0,"-",IF(SUM($E120:$L120)&gt;0,IF(AND($C120&gt;=$B$1,$C120&lt;=$B$2)*1=1,$A$1,"факт"),"прогноз"))</f>
        <v>-</v>
      </c>
      <c r="C120" s="33">
        <v>44743</v>
      </c>
      <c r="D120" s="34">
        <f>VLOOKUP($C120,'F1'!$A:$B,2,0)</f>
        <v>21</v>
      </c>
      <c r="E120" s="14"/>
      <c r="F120" s="14"/>
      <c r="G120" s="14"/>
      <c r="H120" s="14"/>
      <c r="I120" s="14"/>
      <c r="J120" s="14"/>
      <c r="K120" s="14"/>
      <c r="L120" s="14"/>
      <c r="M120" s="187">
        <f t="shared" si="766"/>
        <v>0</v>
      </c>
      <c r="N120" s="15">
        <f t="shared" si="767"/>
        <v>0</v>
      </c>
      <c r="O120" s="15">
        <f t="shared" si="768"/>
        <v>0</v>
      </c>
      <c r="P120" s="15">
        <f t="shared" si="769"/>
        <v>0</v>
      </c>
      <c r="Q120" s="187">
        <f t="shared" si="770"/>
        <v>0</v>
      </c>
      <c r="R120" s="15">
        <f t="shared" si="771"/>
        <v>0</v>
      </c>
      <c r="S120" s="15">
        <f t="shared" si="772"/>
        <v>0</v>
      </c>
      <c r="T120" s="15">
        <f t="shared" si="773"/>
        <v>0</v>
      </c>
      <c r="U120" s="9">
        <f t="shared" si="774"/>
        <v>0</v>
      </c>
      <c r="V120" s="9">
        <f t="shared" si="775"/>
        <v>0</v>
      </c>
      <c r="W120" s="28">
        <f t="shared" si="776"/>
        <v>0</v>
      </c>
      <c r="X120" s="9">
        <f t="shared" si="777"/>
        <v>0</v>
      </c>
      <c r="Y120" s="9">
        <f t="shared" si="778"/>
        <v>0</v>
      </c>
      <c r="Z120" s="28">
        <f t="shared" si="779"/>
        <v>0</v>
      </c>
      <c r="AA120" s="8"/>
      <c r="AB120" s="154">
        <f>IF(OR($M120="",$M120=0),0,IF(AB$2&lt;10,VLOOKUP(TEXT($C120,"МММ"),'Расчет нагрузки'!$AA$2:$AE$13,AB$2,0),$D120*AB$2))</f>
        <v>0</v>
      </c>
      <c r="AC120" s="154">
        <f>IF(OR($Q120="",$Q120=0),0,IF(AC$2&lt;10,VLOOKUP(TEXT($C120,"МММ"),'Расчет нагрузки'!$AA$2:$AE$13,AC$2,0),$D120*AC$2))</f>
        <v>0</v>
      </c>
      <c r="AD120" s="8"/>
      <c r="AE120" s="69">
        <v>1</v>
      </c>
      <c r="AF120" s="69">
        <v>1</v>
      </c>
      <c r="AG120" s="8"/>
      <c r="AH120" s="13">
        <f t="shared" ref="AH120" si="876">E120</f>
        <v>0</v>
      </c>
      <c r="AI120" s="13">
        <f t="shared" ref="AI120" si="877">F120</f>
        <v>0</v>
      </c>
      <c r="AJ120" s="13">
        <f t="shared" ref="AJ120" si="878">G120</f>
        <v>0</v>
      </c>
      <c r="AK120" s="13">
        <f t="shared" ref="AK120" si="879">H120</f>
        <v>0</v>
      </c>
      <c r="AL120" s="13">
        <f t="shared" ref="AL120" si="880">I120</f>
        <v>0</v>
      </c>
      <c r="AM120" s="13">
        <f t="shared" ref="AM120" si="881">J120</f>
        <v>0</v>
      </c>
      <c r="AN120" s="13">
        <f t="shared" ref="AN120" si="882">K120</f>
        <v>0</v>
      </c>
      <c r="AO120" s="13">
        <f t="shared" ref="AO120" si="883">L120</f>
        <v>0</v>
      </c>
      <c r="AP120" s="13">
        <f t="shared" ref="AP120" si="884">E120</f>
        <v>0</v>
      </c>
      <c r="AQ120" s="13">
        <f t="shared" ref="AQ120" si="885">F120</f>
        <v>0</v>
      </c>
      <c r="AR120" s="13">
        <f t="shared" ref="AR120" si="886">G120</f>
        <v>0</v>
      </c>
      <c r="AS120" s="13">
        <f t="shared" ref="AS120" si="887">H120</f>
        <v>0</v>
      </c>
      <c r="AT120" s="13">
        <f t="shared" ref="AT120" si="888">I120</f>
        <v>0</v>
      </c>
      <c r="AU120" s="13">
        <f t="shared" ref="AU120" si="889">J120</f>
        <v>0</v>
      </c>
      <c r="AV120" s="13">
        <f t="shared" ref="AV120" si="890">K120</f>
        <v>0</v>
      </c>
      <c r="AW120" s="13">
        <f t="shared" ref="AW120" si="891">L120</f>
        <v>0</v>
      </c>
      <c r="AX120" s="4"/>
    </row>
    <row r="121" spans="1:50" outlineLevel="1">
      <c r="A121" s="8" t="str">
        <f>IF(C121=Форма!$B$7*1,"1 месяц",IF(C121&gt;Форма!$B$7,(LEFT(A120,SEARCH(" ",A120,1)-1)+1)&amp;" месяц",""))</f>
        <v/>
      </c>
      <c r="B121" s="32" t="str">
        <f>IF(SUM($E$6:$L121)=0,"-",IF(SUM($E121:$L121)&gt;0,IF(AND($C121&gt;=$B$1,$C121&lt;=$B$2)*1=1,$A$1,"факт"),"прогноз"))</f>
        <v>-</v>
      </c>
      <c r="C121" s="33">
        <v>44774</v>
      </c>
      <c r="D121" s="34">
        <f>VLOOKUP($C121,'F1'!$A:$B,2,0)</f>
        <v>23</v>
      </c>
      <c r="E121" s="14"/>
      <c r="F121" s="14"/>
      <c r="G121" s="14"/>
      <c r="H121" s="14"/>
      <c r="I121" s="14"/>
      <c r="J121" s="14"/>
      <c r="K121" s="14"/>
      <c r="L121" s="14"/>
      <c r="M121" s="187">
        <f t="shared" si="766"/>
        <v>0</v>
      </c>
      <c r="N121" s="15">
        <f t="shared" si="767"/>
        <v>0</v>
      </c>
      <c r="O121" s="15">
        <f t="shared" si="768"/>
        <v>0</v>
      </c>
      <c r="P121" s="15">
        <f t="shared" si="769"/>
        <v>0</v>
      </c>
      <c r="Q121" s="187">
        <f t="shared" si="770"/>
        <v>0</v>
      </c>
      <c r="R121" s="15">
        <f t="shared" si="771"/>
        <v>0</v>
      </c>
      <c r="S121" s="15">
        <f t="shared" si="772"/>
        <v>0</v>
      </c>
      <c r="T121" s="15">
        <f t="shared" si="773"/>
        <v>0</v>
      </c>
      <c r="U121" s="9">
        <f t="shared" si="774"/>
        <v>0</v>
      </c>
      <c r="V121" s="9">
        <f t="shared" si="775"/>
        <v>0</v>
      </c>
      <c r="W121" s="28">
        <f t="shared" si="776"/>
        <v>0</v>
      </c>
      <c r="X121" s="9">
        <f t="shared" si="777"/>
        <v>0</v>
      </c>
      <c r="Y121" s="9">
        <f t="shared" si="778"/>
        <v>0</v>
      </c>
      <c r="Z121" s="28">
        <f t="shared" si="779"/>
        <v>0</v>
      </c>
      <c r="AA121" s="8"/>
      <c r="AB121" s="154">
        <f>IF(OR($M121="",$M121=0),0,IF(AB$2&lt;10,VLOOKUP(TEXT($C121,"МММ"),'Расчет нагрузки'!$AA$2:$AE$13,AB$2,0),$D121*AB$2))</f>
        <v>0</v>
      </c>
      <c r="AC121" s="154">
        <f>IF(OR($Q121="",$Q121=0),0,IF(AC$2&lt;10,VLOOKUP(TEXT($C121,"МММ"),'Расчет нагрузки'!$AA$2:$AE$13,AC$2,0),$D121*AC$2))</f>
        <v>0</v>
      </c>
      <c r="AD121" s="8"/>
      <c r="AE121" s="69">
        <v>1</v>
      </c>
      <c r="AF121" s="69">
        <v>1</v>
      </c>
      <c r="AG121" s="8"/>
      <c r="AH121" s="13">
        <f t="shared" ref="AH121" si="892">E121</f>
        <v>0</v>
      </c>
      <c r="AI121" s="13">
        <f t="shared" ref="AI121" si="893">F121</f>
        <v>0</v>
      </c>
      <c r="AJ121" s="13">
        <f t="shared" ref="AJ121" si="894">G121</f>
        <v>0</v>
      </c>
      <c r="AK121" s="13">
        <f t="shared" ref="AK121" si="895">H121</f>
        <v>0</v>
      </c>
      <c r="AL121" s="13">
        <f t="shared" ref="AL121" si="896">I121</f>
        <v>0</v>
      </c>
      <c r="AM121" s="13">
        <f t="shared" ref="AM121" si="897">J121</f>
        <v>0</v>
      </c>
      <c r="AN121" s="13">
        <f t="shared" ref="AN121" si="898">K121</f>
        <v>0</v>
      </c>
      <c r="AO121" s="13">
        <f t="shared" ref="AO121" si="899">L121</f>
        <v>0</v>
      </c>
      <c r="AP121" s="13">
        <f t="shared" ref="AP121" si="900">E121</f>
        <v>0</v>
      </c>
      <c r="AQ121" s="13">
        <f t="shared" ref="AQ121" si="901">F121</f>
        <v>0</v>
      </c>
      <c r="AR121" s="13">
        <f t="shared" ref="AR121" si="902">G121</f>
        <v>0</v>
      </c>
      <c r="AS121" s="13">
        <f t="shared" ref="AS121" si="903">H121</f>
        <v>0</v>
      </c>
      <c r="AT121" s="13">
        <f t="shared" ref="AT121" si="904">I121</f>
        <v>0</v>
      </c>
      <c r="AU121" s="13">
        <f t="shared" ref="AU121" si="905">J121</f>
        <v>0</v>
      </c>
      <c r="AV121" s="13">
        <f t="shared" ref="AV121" si="906">K121</f>
        <v>0</v>
      </c>
      <c r="AW121" s="13">
        <f t="shared" ref="AW121" si="907">L121</f>
        <v>0</v>
      </c>
      <c r="AX121" s="4"/>
    </row>
    <row r="122" spans="1:50" outlineLevel="1">
      <c r="A122" s="8" t="str">
        <f>IF(C122=Форма!$B$7*1,"1 месяц",IF(C122&gt;Форма!$B$7,(LEFT(A121,SEARCH(" ",A121,1)-1)+1)&amp;" месяц",""))</f>
        <v/>
      </c>
      <c r="B122" s="32" t="str">
        <f>IF(SUM($E$6:$L122)=0,"-",IF(SUM($E122:$L122)&gt;0,IF(AND($C122&gt;=$B$1,$C122&lt;=$B$2)*1=1,$A$1,"факт"),"прогноз"))</f>
        <v>-</v>
      </c>
      <c r="C122" s="33">
        <v>44805</v>
      </c>
      <c r="D122" s="34">
        <f>VLOOKUP($C122,'F1'!$A:$B,2,0)</f>
        <v>22</v>
      </c>
      <c r="E122" s="14"/>
      <c r="F122" s="14"/>
      <c r="G122" s="14"/>
      <c r="H122" s="14"/>
      <c r="I122" s="14"/>
      <c r="J122" s="14"/>
      <c r="K122" s="14"/>
      <c r="L122" s="14"/>
      <c r="M122" s="187">
        <f t="shared" si="766"/>
        <v>0</v>
      </c>
      <c r="N122" s="15">
        <f t="shared" si="767"/>
        <v>0</v>
      </c>
      <c r="O122" s="15">
        <f t="shared" si="768"/>
        <v>0</v>
      </c>
      <c r="P122" s="15">
        <f t="shared" si="769"/>
        <v>0</v>
      </c>
      <c r="Q122" s="187">
        <f t="shared" si="770"/>
        <v>0</v>
      </c>
      <c r="R122" s="15">
        <f t="shared" si="771"/>
        <v>0</v>
      </c>
      <c r="S122" s="15">
        <f t="shared" si="772"/>
        <v>0</v>
      </c>
      <c r="T122" s="15">
        <f t="shared" si="773"/>
        <v>0</v>
      </c>
      <c r="U122" s="9">
        <f t="shared" si="774"/>
        <v>0</v>
      </c>
      <c r="V122" s="9">
        <f t="shared" si="775"/>
        <v>0</v>
      </c>
      <c r="W122" s="28">
        <f t="shared" si="776"/>
        <v>0</v>
      </c>
      <c r="X122" s="9">
        <f t="shared" si="777"/>
        <v>0</v>
      </c>
      <c r="Y122" s="9">
        <f t="shared" si="778"/>
        <v>0</v>
      </c>
      <c r="Z122" s="28">
        <f t="shared" si="779"/>
        <v>0</v>
      </c>
      <c r="AA122" s="8"/>
      <c r="AB122" s="154">
        <f>IF(OR($M122="",$M122=0),0,IF(AB$2&lt;10,VLOOKUP(TEXT($C122,"МММ"),'Расчет нагрузки'!$AA$2:$AE$13,AB$2,0),$D122*AB$2))</f>
        <v>0</v>
      </c>
      <c r="AC122" s="154">
        <f>IF(OR($Q122="",$Q122=0),0,IF(AC$2&lt;10,VLOOKUP(TEXT($C122,"МММ"),'Расчет нагрузки'!$AA$2:$AE$13,AC$2,0),$D122*AC$2))</f>
        <v>0</v>
      </c>
      <c r="AD122" s="8"/>
      <c r="AE122" s="69">
        <v>1</v>
      </c>
      <c r="AF122" s="69">
        <v>1</v>
      </c>
      <c r="AG122" s="8"/>
      <c r="AH122" s="13">
        <f t="shared" ref="AH122" si="908">E122</f>
        <v>0</v>
      </c>
      <c r="AI122" s="13">
        <f t="shared" ref="AI122" si="909">F122</f>
        <v>0</v>
      </c>
      <c r="AJ122" s="13">
        <f t="shared" ref="AJ122" si="910">G122</f>
        <v>0</v>
      </c>
      <c r="AK122" s="13">
        <f t="shared" ref="AK122" si="911">H122</f>
        <v>0</v>
      </c>
      <c r="AL122" s="13">
        <f t="shared" ref="AL122" si="912">I122</f>
        <v>0</v>
      </c>
      <c r="AM122" s="13">
        <f t="shared" ref="AM122" si="913">J122</f>
        <v>0</v>
      </c>
      <c r="AN122" s="13">
        <f t="shared" ref="AN122" si="914">K122</f>
        <v>0</v>
      </c>
      <c r="AO122" s="13">
        <f t="shared" ref="AO122" si="915">L122</f>
        <v>0</v>
      </c>
      <c r="AP122" s="13">
        <f t="shared" ref="AP122" si="916">E122</f>
        <v>0</v>
      </c>
      <c r="AQ122" s="13">
        <f t="shared" ref="AQ122" si="917">F122</f>
        <v>0</v>
      </c>
      <c r="AR122" s="13">
        <f t="shared" ref="AR122" si="918">G122</f>
        <v>0</v>
      </c>
      <c r="AS122" s="13">
        <f t="shared" ref="AS122" si="919">H122</f>
        <v>0</v>
      </c>
      <c r="AT122" s="13">
        <f t="shared" ref="AT122" si="920">I122</f>
        <v>0</v>
      </c>
      <c r="AU122" s="13">
        <f t="shared" ref="AU122" si="921">J122</f>
        <v>0</v>
      </c>
      <c r="AV122" s="13">
        <f t="shared" ref="AV122" si="922">K122</f>
        <v>0</v>
      </c>
      <c r="AW122" s="13">
        <f t="shared" ref="AW122" si="923">L122</f>
        <v>0</v>
      </c>
      <c r="AX122" s="4"/>
    </row>
    <row r="123" spans="1:50" outlineLevel="1">
      <c r="A123" s="8" t="str">
        <f>IF(C123=Форма!$B$7*1,"1 месяц",IF(C123&gt;Форма!$B$7,(LEFT(A122,SEARCH(" ",A122,1)-1)+1)&amp;" месяц",""))</f>
        <v/>
      </c>
      <c r="B123" s="32" t="str">
        <f>IF(SUM($E$6:$L123)=0,"-",IF(SUM($E123:$L123)&gt;0,IF(AND($C123&gt;=$B$1,$C123&lt;=$B$2)*1=1,$A$1,"факт"),"прогноз"))</f>
        <v>-</v>
      </c>
      <c r="C123" s="33">
        <v>44835</v>
      </c>
      <c r="D123" s="34">
        <f>VLOOKUP($C123,'F1'!$A:$B,2,0)</f>
        <v>21</v>
      </c>
      <c r="E123" s="14"/>
      <c r="F123" s="14"/>
      <c r="G123" s="14"/>
      <c r="H123" s="14"/>
      <c r="I123" s="14"/>
      <c r="J123" s="14"/>
      <c r="K123" s="14"/>
      <c r="L123" s="14"/>
      <c r="M123" s="187">
        <f t="shared" si="766"/>
        <v>0</v>
      </c>
      <c r="N123" s="15">
        <f t="shared" si="767"/>
        <v>0</v>
      </c>
      <c r="O123" s="15">
        <f t="shared" si="768"/>
        <v>0</v>
      </c>
      <c r="P123" s="15">
        <f t="shared" si="769"/>
        <v>0</v>
      </c>
      <c r="Q123" s="187">
        <f t="shared" si="770"/>
        <v>0</v>
      </c>
      <c r="R123" s="15">
        <f t="shared" si="771"/>
        <v>0</v>
      </c>
      <c r="S123" s="15">
        <f t="shared" si="772"/>
        <v>0</v>
      </c>
      <c r="T123" s="15">
        <f t="shared" si="773"/>
        <v>0</v>
      </c>
      <c r="U123" s="9">
        <f t="shared" si="774"/>
        <v>0</v>
      </c>
      <c r="V123" s="9">
        <f t="shared" si="775"/>
        <v>0</v>
      </c>
      <c r="W123" s="28">
        <f t="shared" si="776"/>
        <v>0</v>
      </c>
      <c r="X123" s="9">
        <f t="shared" si="777"/>
        <v>0</v>
      </c>
      <c r="Y123" s="9">
        <f t="shared" si="778"/>
        <v>0</v>
      </c>
      <c r="Z123" s="28">
        <f t="shared" si="779"/>
        <v>0</v>
      </c>
      <c r="AA123" s="8"/>
      <c r="AB123" s="154">
        <f>IF(OR($M123="",$M123=0),0,IF(AB$2&lt;10,VLOOKUP(TEXT($C123,"МММ"),'Расчет нагрузки'!$AA$2:$AE$13,AB$2,0),$D123*AB$2))</f>
        <v>0</v>
      </c>
      <c r="AC123" s="154">
        <f>IF(OR($Q123="",$Q123=0),0,IF(AC$2&lt;10,VLOOKUP(TEXT($C123,"МММ"),'Расчет нагрузки'!$AA$2:$AE$13,AC$2,0),$D123*AC$2))</f>
        <v>0</v>
      </c>
      <c r="AD123" s="8"/>
      <c r="AE123" s="69">
        <v>1</v>
      </c>
      <c r="AF123" s="69">
        <v>1</v>
      </c>
      <c r="AG123" s="8"/>
      <c r="AH123" s="13">
        <f t="shared" ref="AH123" si="924">E123</f>
        <v>0</v>
      </c>
      <c r="AI123" s="13">
        <f t="shared" ref="AI123" si="925">F123</f>
        <v>0</v>
      </c>
      <c r="AJ123" s="13">
        <f t="shared" ref="AJ123" si="926">G123</f>
        <v>0</v>
      </c>
      <c r="AK123" s="13">
        <f t="shared" ref="AK123" si="927">H123</f>
        <v>0</v>
      </c>
      <c r="AL123" s="13">
        <f t="shared" ref="AL123" si="928">I123</f>
        <v>0</v>
      </c>
      <c r="AM123" s="13">
        <f t="shared" ref="AM123" si="929">J123</f>
        <v>0</v>
      </c>
      <c r="AN123" s="13">
        <f t="shared" ref="AN123" si="930">K123</f>
        <v>0</v>
      </c>
      <c r="AO123" s="13">
        <f t="shared" ref="AO123" si="931">L123</f>
        <v>0</v>
      </c>
      <c r="AP123" s="13">
        <f t="shared" ref="AP123" si="932">E123</f>
        <v>0</v>
      </c>
      <c r="AQ123" s="13">
        <f t="shared" ref="AQ123" si="933">F123</f>
        <v>0</v>
      </c>
      <c r="AR123" s="13">
        <f t="shared" ref="AR123" si="934">G123</f>
        <v>0</v>
      </c>
      <c r="AS123" s="13">
        <f t="shared" ref="AS123" si="935">H123</f>
        <v>0</v>
      </c>
      <c r="AT123" s="13">
        <f t="shared" ref="AT123" si="936">I123</f>
        <v>0</v>
      </c>
      <c r="AU123" s="13">
        <f t="shared" ref="AU123" si="937">J123</f>
        <v>0</v>
      </c>
      <c r="AV123" s="13">
        <f t="shared" ref="AV123" si="938">K123</f>
        <v>0</v>
      </c>
      <c r="AW123" s="13">
        <f t="shared" ref="AW123" si="939">L123</f>
        <v>0</v>
      </c>
      <c r="AX123" s="4"/>
    </row>
    <row r="124" spans="1:50" outlineLevel="1">
      <c r="A124" s="8" t="str">
        <f>IF(C124=Форма!$B$7*1,"1 месяц",IF(C124&gt;Форма!$B$7,(LEFT(A123,SEARCH(" ",A123,1)-1)+1)&amp;" месяц",""))</f>
        <v/>
      </c>
      <c r="B124" s="32" t="str">
        <f>IF(SUM($E$6:$L124)=0,"-",IF(SUM($E124:$L124)&gt;0,IF(AND($C124&gt;=$B$1,$C124&lt;=$B$2)*1=1,$A$1,"факт"),"прогноз"))</f>
        <v>-</v>
      </c>
      <c r="C124" s="33">
        <v>44866</v>
      </c>
      <c r="D124" s="34">
        <f>VLOOKUP($C124,'F1'!$A:$B,2,0)</f>
        <v>21</v>
      </c>
      <c r="E124" s="14"/>
      <c r="F124" s="14"/>
      <c r="G124" s="14"/>
      <c r="H124" s="14"/>
      <c r="I124" s="14"/>
      <c r="J124" s="14"/>
      <c r="K124" s="14"/>
      <c r="L124" s="14"/>
      <c r="M124" s="187">
        <f t="shared" si="766"/>
        <v>0</v>
      </c>
      <c r="N124" s="15">
        <f t="shared" si="767"/>
        <v>0</v>
      </c>
      <c r="O124" s="15">
        <f t="shared" si="768"/>
        <v>0</v>
      </c>
      <c r="P124" s="15">
        <f t="shared" si="769"/>
        <v>0</v>
      </c>
      <c r="Q124" s="187">
        <f t="shared" si="770"/>
        <v>0</v>
      </c>
      <c r="R124" s="15">
        <f t="shared" si="771"/>
        <v>0</v>
      </c>
      <c r="S124" s="15">
        <f t="shared" si="772"/>
        <v>0</v>
      </c>
      <c r="T124" s="15">
        <f t="shared" si="773"/>
        <v>0</v>
      </c>
      <c r="U124" s="9">
        <f t="shared" si="774"/>
        <v>0</v>
      </c>
      <c r="V124" s="9">
        <f t="shared" si="775"/>
        <v>0</v>
      </c>
      <c r="W124" s="28">
        <f t="shared" si="776"/>
        <v>0</v>
      </c>
      <c r="X124" s="9">
        <f t="shared" si="777"/>
        <v>0</v>
      </c>
      <c r="Y124" s="9">
        <f t="shared" si="778"/>
        <v>0</v>
      </c>
      <c r="Z124" s="28">
        <f t="shared" si="779"/>
        <v>0</v>
      </c>
      <c r="AA124" s="8"/>
      <c r="AB124" s="154">
        <f>IF(OR($M124="",$M124=0),0,IF(AB$2&lt;10,VLOOKUP(TEXT($C124,"МММ"),'Расчет нагрузки'!$AA$2:$AE$13,AB$2,0),$D124*AB$2))</f>
        <v>0</v>
      </c>
      <c r="AC124" s="154">
        <f>IF(OR($Q124="",$Q124=0),0,IF(AC$2&lt;10,VLOOKUP(TEXT($C124,"МММ"),'Расчет нагрузки'!$AA$2:$AE$13,AC$2,0),$D124*AC$2))</f>
        <v>0</v>
      </c>
      <c r="AD124" s="8"/>
      <c r="AE124" s="69">
        <v>1</v>
      </c>
      <c r="AF124" s="69">
        <v>1</v>
      </c>
      <c r="AG124" s="8"/>
      <c r="AH124" s="13">
        <f t="shared" ref="AH124" si="940">E124</f>
        <v>0</v>
      </c>
      <c r="AI124" s="13">
        <f t="shared" ref="AI124" si="941">F124</f>
        <v>0</v>
      </c>
      <c r="AJ124" s="13">
        <f t="shared" ref="AJ124" si="942">G124</f>
        <v>0</v>
      </c>
      <c r="AK124" s="13">
        <f t="shared" ref="AK124" si="943">H124</f>
        <v>0</v>
      </c>
      <c r="AL124" s="13">
        <f t="shared" ref="AL124" si="944">I124</f>
        <v>0</v>
      </c>
      <c r="AM124" s="13">
        <f t="shared" ref="AM124" si="945">J124</f>
        <v>0</v>
      </c>
      <c r="AN124" s="13">
        <f t="shared" ref="AN124" si="946">K124</f>
        <v>0</v>
      </c>
      <c r="AO124" s="13">
        <f t="shared" ref="AO124" si="947">L124</f>
        <v>0</v>
      </c>
      <c r="AP124" s="13">
        <f t="shared" ref="AP124" si="948">E124</f>
        <v>0</v>
      </c>
      <c r="AQ124" s="13">
        <f t="shared" ref="AQ124" si="949">F124</f>
        <v>0</v>
      </c>
      <c r="AR124" s="13">
        <f t="shared" ref="AR124" si="950">G124</f>
        <v>0</v>
      </c>
      <c r="AS124" s="13">
        <f t="shared" ref="AS124" si="951">H124</f>
        <v>0</v>
      </c>
      <c r="AT124" s="13">
        <f t="shared" ref="AT124" si="952">I124</f>
        <v>0</v>
      </c>
      <c r="AU124" s="13">
        <f t="shared" ref="AU124" si="953">J124</f>
        <v>0</v>
      </c>
      <c r="AV124" s="13">
        <f t="shared" ref="AV124" si="954">K124</f>
        <v>0</v>
      </c>
      <c r="AW124" s="13">
        <f t="shared" ref="AW124" si="955">L124</f>
        <v>0</v>
      </c>
      <c r="AX124" s="4"/>
    </row>
    <row r="125" spans="1:50" outlineLevel="1">
      <c r="A125" s="8" t="str">
        <f>IF(C125=Форма!$B$7*1,"1 месяц",IF(C125&gt;Форма!$B$7,(LEFT(A124,SEARCH(" ",A124,1)-1)+1)&amp;" месяц",""))</f>
        <v/>
      </c>
      <c r="B125" s="32" t="str">
        <f>IF(SUM($E$6:$L125)=0,"-",IF(SUM($E125:$L125)&gt;0,IF(AND($C125&gt;=$B$1,$C125&lt;=$B$2)*1=1,$A$1,"факт"),"прогноз"))</f>
        <v>-</v>
      </c>
      <c r="C125" s="33">
        <v>44896</v>
      </c>
      <c r="D125" s="34">
        <f>VLOOKUP($C125,'F1'!$A:$B,2,0)</f>
        <v>22</v>
      </c>
      <c r="E125" s="14"/>
      <c r="F125" s="14"/>
      <c r="G125" s="14"/>
      <c r="H125" s="14"/>
      <c r="I125" s="14"/>
      <c r="J125" s="14"/>
      <c r="K125" s="14"/>
      <c r="L125" s="14"/>
      <c r="M125" s="187">
        <f t="shared" si="766"/>
        <v>0</v>
      </c>
      <c r="N125" s="15">
        <f t="shared" si="767"/>
        <v>0</v>
      </c>
      <c r="O125" s="15">
        <f t="shared" si="768"/>
        <v>0</v>
      </c>
      <c r="P125" s="15">
        <f t="shared" si="769"/>
        <v>0</v>
      </c>
      <c r="Q125" s="187">
        <f t="shared" si="770"/>
        <v>0</v>
      </c>
      <c r="R125" s="15">
        <f t="shared" si="771"/>
        <v>0</v>
      </c>
      <c r="S125" s="15">
        <f t="shared" si="772"/>
        <v>0</v>
      </c>
      <c r="T125" s="15">
        <f t="shared" si="773"/>
        <v>0</v>
      </c>
      <c r="U125" s="9">
        <f t="shared" si="774"/>
        <v>0</v>
      </c>
      <c r="V125" s="9">
        <f t="shared" si="775"/>
        <v>0</v>
      </c>
      <c r="W125" s="28">
        <f t="shared" si="776"/>
        <v>0</v>
      </c>
      <c r="X125" s="9">
        <f t="shared" si="777"/>
        <v>0</v>
      </c>
      <c r="Y125" s="9">
        <f t="shared" si="778"/>
        <v>0</v>
      </c>
      <c r="Z125" s="28">
        <f t="shared" si="779"/>
        <v>0</v>
      </c>
      <c r="AA125" s="8"/>
      <c r="AB125" s="154">
        <f>IF(OR($M125="",$M125=0),0,IF(AB$2&lt;10,VLOOKUP(TEXT($C125,"МММ"),'Расчет нагрузки'!$AA$2:$AE$13,AB$2,0),$D125*AB$2))</f>
        <v>0</v>
      </c>
      <c r="AC125" s="154">
        <f>IF(OR($Q125="",$Q125=0),0,IF(AC$2&lt;10,VLOOKUP(TEXT($C125,"МММ"),'Расчет нагрузки'!$AA$2:$AE$13,AC$2,0),$D125*AC$2))</f>
        <v>0</v>
      </c>
      <c r="AD125" s="8"/>
      <c r="AE125" s="69">
        <v>1</v>
      </c>
      <c r="AF125" s="69">
        <v>1</v>
      </c>
      <c r="AG125" s="8"/>
      <c r="AH125" s="13">
        <f t="shared" ref="AH125" si="956">E125</f>
        <v>0</v>
      </c>
      <c r="AI125" s="13">
        <f t="shared" ref="AI125" si="957">F125</f>
        <v>0</v>
      </c>
      <c r="AJ125" s="13">
        <f t="shared" ref="AJ125" si="958">G125</f>
        <v>0</v>
      </c>
      <c r="AK125" s="13">
        <f t="shared" ref="AK125" si="959">H125</f>
        <v>0</v>
      </c>
      <c r="AL125" s="13">
        <f t="shared" ref="AL125" si="960">I125</f>
        <v>0</v>
      </c>
      <c r="AM125" s="13">
        <f t="shared" ref="AM125" si="961">J125</f>
        <v>0</v>
      </c>
      <c r="AN125" s="13">
        <f t="shared" ref="AN125" si="962">K125</f>
        <v>0</v>
      </c>
      <c r="AO125" s="13">
        <f t="shared" ref="AO125" si="963">L125</f>
        <v>0</v>
      </c>
      <c r="AP125" s="13">
        <f t="shared" ref="AP125" si="964">E125</f>
        <v>0</v>
      </c>
      <c r="AQ125" s="13">
        <f t="shared" ref="AQ125" si="965">F125</f>
        <v>0</v>
      </c>
      <c r="AR125" s="13">
        <f t="shared" ref="AR125" si="966">G125</f>
        <v>0</v>
      </c>
      <c r="AS125" s="13">
        <f t="shared" ref="AS125" si="967">H125</f>
        <v>0</v>
      </c>
      <c r="AT125" s="13">
        <f t="shared" ref="AT125" si="968">I125</f>
        <v>0</v>
      </c>
      <c r="AU125" s="13">
        <f t="shared" ref="AU125" si="969">J125</f>
        <v>0</v>
      </c>
      <c r="AV125" s="13">
        <f t="shared" ref="AV125" si="970">K125</f>
        <v>0</v>
      </c>
      <c r="AW125" s="13">
        <f t="shared" ref="AW125" si="971">L125</f>
        <v>0</v>
      </c>
      <c r="AX125" s="4"/>
    </row>
    <row r="126" spans="1:50" outlineLevel="1">
      <c r="A126" s="8" t="str">
        <f>IF(C126=Форма!$B$7*1,"1 месяц",IF(C126&gt;Форма!$B$7,(LEFT(A125,SEARCH(" ",A125,1)-1)+1)&amp;" месяц",""))</f>
        <v/>
      </c>
      <c r="B126" s="32" t="str">
        <f>IF(SUM($E$6:$L126)=0,"-",IF(SUM($E126:$L126)&gt;0,IF(AND($C126&gt;=$B$1,$C126&lt;=$B$2)*1=1,$A$1,"факт"),"прогноз"))</f>
        <v>-</v>
      </c>
      <c r="C126" s="33">
        <v>44927</v>
      </c>
      <c r="D126" s="34">
        <f>VLOOKUP($C126,'F1'!$A:$B,2,0)</f>
        <v>17</v>
      </c>
      <c r="E126" s="14"/>
      <c r="F126" s="14"/>
      <c r="G126" s="14"/>
      <c r="H126" s="14"/>
      <c r="I126" s="14"/>
      <c r="J126" s="14"/>
      <c r="K126" s="14"/>
      <c r="L126" s="14"/>
      <c r="M126" s="187">
        <f t="shared" ref="M126" si="972">E126/$D126</f>
        <v>0</v>
      </c>
      <c r="N126" s="15">
        <f t="shared" ref="N126" si="973">F126/$D126</f>
        <v>0</v>
      </c>
      <c r="O126" s="15">
        <f t="shared" ref="O126" si="974">G126/$D126</f>
        <v>0</v>
      </c>
      <c r="P126" s="15">
        <f t="shared" ref="P126" si="975">H126/$D126</f>
        <v>0</v>
      </c>
      <c r="Q126" s="187">
        <f t="shared" ref="Q126" si="976">I126/$D126</f>
        <v>0</v>
      </c>
      <c r="R126" s="15">
        <f t="shared" ref="R126" si="977">J126/$D126</f>
        <v>0</v>
      </c>
      <c r="S126" s="15">
        <f t="shared" ref="S126" si="978">K126/$D126</f>
        <v>0</v>
      </c>
      <c r="T126" s="15">
        <f t="shared" ref="T126" si="979">L126/$D126</f>
        <v>0</v>
      </c>
      <c r="U126" s="9">
        <f t="shared" ref="U126" si="980">IFERROR(N126/M126,)</f>
        <v>0</v>
      </c>
      <c r="V126" s="9">
        <f t="shared" ref="V126" si="981">IFERROR(O126/M126,)</f>
        <v>0</v>
      </c>
      <c r="W126" s="28">
        <f t="shared" ref="W126" si="982">IFERROR(P126/M126,)</f>
        <v>0</v>
      </c>
      <c r="X126" s="9">
        <f t="shared" ref="X126" si="983">IFERROR(R126/Q126,)</f>
        <v>0</v>
      </c>
      <c r="Y126" s="9">
        <f t="shared" ref="Y126" si="984">IFERROR(S126/Q126,)</f>
        <v>0</v>
      </c>
      <c r="Z126" s="28">
        <f t="shared" ref="Z126" si="985">IFERROR(T126/Q126,)</f>
        <v>0</v>
      </c>
      <c r="AA126" s="8"/>
      <c r="AB126" s="154">
        <f>IF(OR($M126="",$M126=0),0,IF(AB$2&lt;10,VLOOKUP(TEXT($C126,"МММ"),'Расчет нагрузки'!$AA$2:$AE$13,AB$2,0),$D126*AB$2))</f>
        <v>0</v>
      </c>
      <c r="AC126" s="154">
        <f>IF(OR($Q126="",$Q126=0),0,IF(AC$2&lt;10,VLOOKUP(TEXT($C126,"МММ"),'Расчет нагрузки'!$AA$2:$AE$13,AC$2,0),$D126*AC$2))</f>
        <v>0</v>
      </c>
      <c r="AD126" s="8"/>
      <c r="AE126" s="69">
        <v>1</v>
      </c>
      <c r="AF126" s="69">
        <v>1</v>
      </c>
      <c r="AG126" s="8"/>
      <c r="AH126" s="13">
        <f t="shared" ref="AH126" si="986">E126</f>
        <v>0</v>
      </c>
      <c r="AI126" s="13">
        <f t="shared" ref="AI126" si="987">F126</f>
        <v>0</v>
      </c>
      <c r="AJ126" s="13">
        <f t="shared" ref="AJ126" si="988">G126</f>
        <v>0</v>
      </c>
      <c r="AK126" s="13">
        <f t="shared" ref="AK126" si="989">H126</f>
        <v>0</v>
      </c>
      <c r="AL126" s="13">
        <f t="shared" ref="AL126" si="990">I126</f>
        <v>0</v>
      </c>
      <c r="AM126" s="13">
        <f t="shared" ref="AM126" si="991">J126</f>
        <v>0</v>
      </c>
      <c r="AN126" s="13">
        <f t="shared" ref="AN126" si="992">K126</f>
        <v>0</v>
      </c>
      <c r="AO126" s="13">
        <f t="shared" ref="AO126" si="993">L126</f>
        <v>0</v>
      </c>
      <c r="AP126" s="13">
        <f t="shared" ref="AP126" si="994">E126</f>
        <v>0</v>
      </c>
      <c r="AQ126" s="13">
        <f t="shared" ref="AQ126" si="995">F126</f>
        <v>0</v>
      </c>
      <c r="AR126" s="13">
        <f t="shared" ref="AR126" si="996">G126</f>
        <v>0</v>
      </c>
      <c r="AS126" s="13">
        <f t="shared" ref="AS126" si="997">H126</f>
        <v>0</v>
      </c>
      <c r="AT126" s="13">
        <f t="shared" ref="AT126" si="998">I126</f>
        <v>0</v>
      </c>
      <c r="AU126" s="13">
        <f t="shared" ref="AU126" si="999">J126</f>
        <v>0</v>
      </c>
      <c r="AV126" s="13">
        <f t="shared" ref="AV126" si="1000">K126</f>
        <v>0</v>
      </c>
      <c r="AW126" s="13">
        <f t="shared" ref="AW126" si="1001">L126</f>
        <v>0</v>
      </c>
      <c r="AX126" s="4"/>
    </row>
    <row r="127" spans="1:50" outlineLevel="1">
      <c r="A127" s="8" t="str">
        <f>IF(C127=Форма!$B$7*1,"1 месяц",IF(C127&gt;Форма!$B$7,(LEFT(A126,SEARCH(" ",A126,1)-1)+1)&amp;" месяц",""))</f>
        <v/>
      </c>
      <c r="B127" s="32" t="str">
        <f>IF(SUM($E$6:$L127)=0,"-",IF(SUM($E127:$L127)&gt;0,IF(AND($C127&gt;=$B$1,$C127&lt;=$B$2)*1=1,$A$1,"факт"),"прогноз"))</f>
        <v>-</v>
      </c>
      <c r="C127" s="33">
        <v>44958</v>
      </c>
      <c r="D127" s="34">
        <f>VLOOKUP($C127,'F1'!$A:$B,2,0)</f>
        <v>18</v>
      </c>
      <c r="E127" s="14"/>
      <c r="F127" s="14"/>
      <c r="G127" s="14"/>
      <c r="H127" s="14"/>
      <c r="I127" s="14"/>
      <c r="J127" s="14"/>
      <c r="K127" s="14"/>
      <c r="L127" s="14"/>
      <c r="M127" s="187">
        <f t="shared" ref="M127" si="1002">E127/$D127</f>
        <v>0</v>
      </c>
      <c r="N127" s="15">
        <f t="shared" ref="N127" si="1003">F127/$D127</f>
        <v>0</v>
      </c>
      <c r="O127" s="15">
        <f t="shared" ref="O127" si="1004">G127/$D127</f>
        <v>0</v>
      </c>
      <c r="P127" s="15">
        <f t="shared" ref="P127" si="1005">H127/$D127</f>
        <v>0</v>
      </c>
      <c r="Q127" s="187">
        <f t="shared" ref="Q127" si="1006">I127/$D127</f>
        <v>0</v>
      </c>
      <c r="R127" s="15">
        <f t="shared" ref="R127" si="1007">J127/$D127</f>
        <v>0</v>
      </c>
      <c r="S127" s="15">
        <f t="shared" ref="S127" si="1008">K127/$D127</f>
        <v>0</v>
      </c>
      <c r="T127" s="15">
        <f t="shared" ref="T127" si="1009">L127/$D127</f>
        <v>0</v>
      </c>
      <c r="U127" s="9">
        <f t="shared" ref="U127" si="1010">IFERROR(N127/M127,)</f>
        <v>0</v>
      </c>
      <c r="V127" s="9">
        <f t="shared" ref="V127" si="1011">IFERROR(O127/M127,)</f>
        <v>0</v>
      </c>
      <c r="W127" s="28">
        <f t="shared" ref="W127" si="1012">IFERROR(P127/M127,)</f>
        <v>0</v>
      </c>
      <c r="X127" s="9">
        <f t="shared" ref="X127" si="1013">IFERROR(R127/Q127,)</f>
        <v>0</v>
      </c>
      <c r="Y127" s="9">
        <f t="shared" ref="Y127" si="1014">IFERROR(S127/Q127,)</f>
        <v>0</v>
      </c>
      <c r="Z127" s="28">
        <f t="shared" ref="Z127" si="1015">IFERROR(T127/Q127,)</f>
        <v>0</v>
      </c>
      <c r="AA127" s="8"/>
      <c r="AB127" s="154">
        <f>IF(OR($M127="",$M127=0),0,IF(AB$2&lt;10,VLOOKUP(TEXT($C127,"МММ"),'Расчет нагрузки'!$AA$2:$AE$13,AB$2,0),$D127*AB$2))</f>
        <v>0</v>
      </c>
      <c r="AC127" s="154">
        <f>IF(OR($Q127="",$Q127=0),0,IF(AC$2&lt;10,VLOOKUP(TEXT($C127,"МММ"),'Расчет нагрузки'!$AA$2:$AE$13,AC$2,0),$D127*AC$2))</f>
        <v>0</v>
      </c>
      <c r="AD127" s="8"/>
      <c r="AE127" s="69">
        <v>1</v>
      </c>
      <c r="AF127" s="69">
        <v>1</v>
      </c>
      <c r="AG127" s="8"/>
      <c r="AH127" s="13">
        <f t="shared" ref="AH127" si="1016">E127</f>
        <v>0</v>
      </c>
      <c r="AI127" s="13">
        <f t="shared" ref="AI127" si="1017">F127</f>
        <v>0</v>
      </c>
      <c r="AJ127" s="13">
        <f t="shared" ref="AJ127" si="1018">G127</f>
        <v>0</v>
      </c>
      <c r="AK127" s="13">
        <f t="shared" ref="AK127" si="1019">H127</f>
        <v>0</v>
      </c>
      <c r="AL127" s="13">
        <f t="shared" ref="AL127" si="1020">I127</f>
        <v>0</v>
      </c>
      <c r="AM127" s="13">
        <f t="shared" ref="AM127" si="1021">J127</f>
        <v>0</v>
      </c>
      <c r="AN127" s="13">
        <f t="shared" ref="AN127" si="1022">K127</f>
        <v>0</v>
      </c>
      <c r="AO127" s="13">
        <f t="shared" ref="AO127" si="1023">L127</f>
        <v>0</v>
      </c>
      <c r="AP127" s="13">
        <f t="shared" ref="AP127" si="1024">E127</f>
        <v>0</v>
      </c>
      <c r="AQ127" s="13">
        <f t="shared" ref="AQ127" si="1025">F127</f>
        <v>0</v>
      </c>
      <c r="AR127" s="13">
        <f t="shared" ref="AR127" si="1026">G127</f>
        <v>0</v>
      </c>
      <c r="AS127" s="13">
        <f t="shared" ref="AS127" si="1027">H127</f>
        <v>0</v>
      </c>
      <c r="AT127" s="13">
        <f t="shared" ref="AT127" si="1028">I127</f>
        <v>0</v>
      </c>
      <c r="AU127" s="13">
        <f t="shared" ref="AU127" si="1029">J127</f>
        <v>0</v>
      </c>
      <c r="AV127" s="13">
        <f t="shared" ref="AV127" si="1030">K127</f>
        <v>0</v>
      </c>
      <c r="AW127" s="13">
        <f t="shared" ref="AW127" si="1031">L127</f>
        <v>0</v>
      </c>
      <c r="AX127" s="4"/>
    </row>
    <row r="128" spans="1:50" outlineLevel="1">
      <c r="A128" s="8" t="str">
        <f>IF(C128=Форма!$B$7*1,"1 месяц",IF(C128&gt;Форма!$B$7,(LEFT(A127,SEARCH(" ",A127,1)-1)+1)&amp;" месяц",""))</f>
        <v/>
      </c>
      <c r="B128" s="32" t="str">
        <f>IF(SUM($E$6:$L128)=0,"-",IF(SUM($E128:$L128)&gt;0,IF(AND($C128&gt;=$B$1,$C128&lt;=$B$2)*1=1,$A$1,"факт"),"прогноз"))</f>
        <v>-</v>
      </c>
      <c r="C128" s="33">
        <v>44986</v>
      </c>
      <c r="D128" s="34">
        <f>VLOOKUP($C128,'F1'!$A:$B,2,0)</f>
        <v>22</v>
      </c>
      <c r="E128" s="14"/>
      <c r="F128" s="14"/>
      <c r="G128" s="14"/>
      <c r="H128" s="14"/>
      <c r="I128" s="14"/>
      <c r="J128" s="14"/>
      <c r="K128" s="14"/>
      <c r="L128" s="14"/>
      <c r="M128" s="187">
        <f t="shared" ref="M128" si="1032">E128/$D128</f>
        <v>0</v>
      </c>
      <c r="N128" s="15">
        <f t="shared" ref="N128" si="1033">F128/$D128</f>
        <v>0</v>
      </c>
      <c r="O128" s="15">
        <f t="shared" ref="O128" si="1034">G128/$D128</f>
        <v>0</v>
      </c>
      <c r="P128" s="15">
        <f t="shared" ref="P128" si="1035">H128/$D128</f>
        <v>0</v>
      </c>
      <c r="Q128" s="187">
        <f t="shared" ref="Q128" si="1036">I128/$D128</f>
        <v>0</v>
      </c>
      <c r="R128" s="15">
        <f t="shared" ref="R128" si="1037">J128/$D128</f>
        <v>0</v>
      </c>
      <c r="S128" s="15">
        <f t="shared" ref="S128" si="1038">K128/$D128</f>
        <v>0</v>
      </c>
      <c r="T128" s="15">
        <f t="shared" ref="T128" si="1039">L128/$D128</f>
        <v>0</v>
      </c>
      <c r="U128" s="9">
        <f t="shared" ref="U128" si="1040">IFERROR(N128/M128,)</f>
        <v>0</v>
      </c>
      <c r="V128" s="9">
        <f t="shared" ref="V128" si="1041">IFERROR(O128/M128,)</f>
        <v>0</v>
      </c>
      <c r="W128" s="28">
        <f t="shared" ref="W128" si="1042">IFERROR(P128/M128,)</f>
        <v>0</v>
      </c>
      <c r="X128" s="9">
        <f t="shared" ref="X128" si="1043">IFERROR(R128/Q128,)</f>
        <v>0</v>
      </c>
      <c r="Y128" s="9">
        <f t="shared" ref="Y128" si="1044">IFERROR(S128/Q128,)</f>
        <v>0</v>
      </c>
      <c r="Z128" s="28">
        <f t="shared" ref="Z128" si="1045">IFERROR(T128/Q128,)</f>
        <v>0</v>
      </c>
      <c r="AA128" s="8"/>
      <c r="AB128" s="154">
        <f>IF(OR($M128="",$M128=0),0,IF(AB$2&lt;10,VLOOKUP(TEXT($C128,"МММ"),'Расчет нагрузки'!$AA$2:$AE$13,AB$2,0),$D128*AB$2))</f>
        <v>0</v>
      </c>
      <c r="AC128" s="154">
        <f>IF(OR($Q128="",$Q128=0),0,IF(AC$2&lt;10,VLOOKUP(TEXT($C128,"МММ"),'Расчет нагрузки'!$AA$2:$AE$13,AC$2,0),$D128*AC$2))</f>
        <v>0</v>
      </c>
      <c r="AD128" s="8"/>
      <c r="AE128" s="69">
        <v>1</v>
      </c>
      <c r="AF128" s="69">
        <v>1</v>
      </c>
      <c r="AG128" s="8"/>
      <c r="AH128" s="13">
        <f t="shared" ref="AH128" si="1046">E128</f>
        <v>0</v>
      </c>
      <c r="AI128" s="13">
        <f t="shared" ref="AI128" si="1047">F128</f>
        <v>0</v>
      </c>
      <c r="AJ128" s="13">
        <f t="shared" ref="AJ128" si="1048">G128</f>
        <v>0</v>
      </c>
      <c r="AK128" s="13">
        <f t="shared" ref="AK128" si="1049">H128</f>
        <v>0</v>
      </c>
      <c r="AL128" s="13">
        <f t="shared" ref="AL128" si="1050">I128</f>
        <v>0</v>
      </c>
      <c r="AM128" s="13">
        <f t="shared" ref="AM128" si="1051">J128</f>
        <v>0</v>
      </c>
      <c r="AN128" s="13">
        <f t="shared" ref="AN128" si="1052">K128</f>
        <v>0</v>
      </c>
      <c r="AO128" s="13">
        <f t="shared" ref="AO128" si="1053">L128</f>
        <v>0</v>
      </c>
      <c r="AP128" s="13">
        <f t="shared" ref="AP128" si="1054">E128</f>
        <v>0</v>
      </c>
      <c r="AQ128" s="13">
        <f t="shared" ref="AQ128" si="1055">F128</f>
        <v>0</v>
      </c>
      <c r="AR128" s="13">
        <f t="shared" ref="AR128" si="1056">G128</f>
        <v>0</v>
      </c>
      <c r="AS128" s="13">
        <f t="shared" ref="AS128" si="1057">H128</f>
        <v>0</v>
      </c>
      <c r="AT128" s="13">
        <f t="shared" ref="AT128" si="1058">I128</f>
        <v>0</v>
      </c>
      <c r="AU128" s="13">
        <f t="shared" ref="AU128" si="1059">J128</f>
        <v>0</v>
      </c>
      <c r="AV128" s="13">
        <f t="shared" ref="AV128" si="1060">K128</f>
        <v>0</v>
      </c>
      <c r="AW128" s="13">
        <f t="shared" ref="AW128" si="1061">L128</f>
        <v>0</v>
      </c>
      <c r="AX128" s="4"/>
    </row>
    <row r="129" spans="1:50" outlineLevel="1">
      <c r="A129" s="8" t="str">
        <f>IF(C129=Форма!$B$7*1,"1 месяц",IF(C129&gt;Форма!$B$7,(LEFT(A128,SEARCH(" ",A128,1)-1)+1)&amp;" месяц",""))</f>
        <v/>
      </c>
      <c r="B129" s="32" t="str">
        <f>IF(SUM($E$6:$L129)=0,"-",IF(SUM($E129:$L129)&gt;0,IF(AND($C129&gt;=$B$1,$C129&lt;=$B$2)*1=1,$A$1,"факт"),"прогноз"))</f>
        <v>-</v>
      </c>
      <c r="C129" s="33">
        <v>45017</v>
      </c>
      <c r="D129" s="34">
        <f>VLOOKUP($C129,'F1'!$A:$B,2,0)</f>
        <v>20</v>
      </c>
      <c r="E129" s="14"/>
      <c r="F129" s="14"/>
      <c r="G129" s="14"/>
      <c r="H129" s="14"/>
      <c r="I129" s="14"/>
      <c r="J129" s="14"/>
      <c r="K129" s="14"/>
      <c r="L129" s="14"/>
      <c r="M129" s="187">
        <f t="shared" ref="M129" si="1062">E129/$D129</f>
        <v>0</v>
      </c>
      <c r="N129" s="15">
        <f t="shared" ref="N129" si="1063">F129/$D129</f>
        <v>0</v>
      </c>
      <c r="O129" s="15">
        <f t="shared" ref="O129" si="1064">G129/$D129</f>
        <v>0</v>
      </c>
      <c r="P129" s="15">
        <f t="shared" ref="P129" si="1065">H129/$D129</f>
        <v>0</v>
      </c>
      <c r="Q129" s="187">
        <f t="shared" ref="Q129" si="1066">I129/$D129</f>
        <v>0</v>
      </c>
      <c r="R129" s="15">
        <f t="shared" ref="R129" si="1067">J129/$D129</f>
        <v>0</v>
      </c>
      <c r="S129" s="15">
        <f t="shared" ref="S129" si="1068">K129/$D129</f>
        <v>0</v>
      </c>
      <c r="T129" s="15">
        <f t="shared" ref="T129" si="1069">L129/$D129</f>
        <v>0</v>
      </c>
      <c r="U129" s="9">
        <f t="shared" ref="U129" si="1070">IFERROR(N129/M129,)</f>
        <v>0</v>
      </c>
      <c r="V129" s="9">
        <f t="shared" ref="V129" si="1071">IFERROR(O129/M129,)</f>
        <v>0</v>
      </c>
      <c r="W129" s="28">
        <f t="shared" ref="W129" si="1072">IFERROR(P129/M129,)</f>
        <v>0</v>
      </c>
      <c r="X129" s="9">
        <f t="shared" ref="X129" si="1073">IFERROR(R129/Q129,)</f>
        <v>0</v>
      </c>
      <c r="Y129" s="9">
        <f t="shared" ref="Y129" si="1074">IFERROR(S129/Q129,)</f>
        <v>0</v>
      </c>
      <c r="Z129" s="28">
        <f t="shared" ref="Z129" si="1075">IFERROR(T129/Q129,)</f>
        <v>0</v>
      </c>
      <c r="AA129" s="8"/>
      <c r="AB129" s="154">
        <f>IF(OR($M129="",$M129=0),0,IF(AB$2&lt;10,VLOOKUP(TEXT($C129,"МММ"),'Расчет нагрузки'!$AA$2:$AE$13,AB$2,0),$D129*AB$2))</f>
        <v>0</v>
      </c>
      <c r="AC129" s="154">
        <f>IF(OR($Q129="",$Q129=0),0,IF(AC$2&lt;10,VLOOKUP(TEXT($C129,"МММ"),'Расчет нагрузки'!$AA$2:$AE$13,AC$2,0),$D129*AC$2))</f>
        <v>0</v>
      </c>
      <c r="AD129" s="8"/>
      <c r="AE129" s="69">
        <v>1</v>
      </c>
      <c r="AF129" s="69">
        <v>1</v>
      </c>
      <c r="AG129" s="8"/>
      <c r="AH129" s="13">
        <f t="shared" ref="AH129" si="1076">E129</f>
        <v>0</v>
      </c>
      <c r="AI129" s="13">
        <f t="shared" ref="AI129" si="1077">F129</f>
        <v>0</v>
      </c>
      <c r="AJ129" s="13">
        <f t="shared" ref="AJ129" si="1078">G129</f>
        <v>0</v>
      </c>
      <c r="AK129" s="13">
        <f t="shared" ref="AK129" si="1079">H129</f>
        <v>0</v>
      </c>
      <c r="AL129" s="13">
        <f t="shared" ref="AL129" si="1080">I129</f>
        <v>0</v>
      </c>
      <c r="AM129" s="13">
        <f t="shared" ref="AM129" si="1081">J129</f>
        <v>0</v>
      </c>
      <c r="AN129" s="13">
        <f t="shared" ref="AN129" si="1082">K129</f>
        <v>0</v>
      </c>
      <c r="AO129" s="13">
        <f t="shared" ref="AO129" si="1083">L129</f>
        <v>0</v>
      </c>
      <c r="AP129" s="13">
        <f t="shared" ref="AP129" si="1084">E129</f>
        <v>0</v>
      </c>
      <c r="AQ129" s="13">
        <f t="shared" ref="AQ129" si="1085">F129</f>
        <v>0</v>
      </c>
      <c r="AR129" s="13">
        <f t="shared" ref="AR129" si="1086">G129</f>
        <v>0</v>
      </c>
      <c r="AS129" s="13">
        <f t="shared" ref="AS129" si="1087">H129</f>
        <v>0</v>
      </c>
      <c r="AT129" s="13">
        <f t="shared" ref="AT129" si="1088">I129</f>
        <v>0</v>
      </c>
      <c r="AU129" s="13">
        <f t="shared" ref="AU129" si="1089">J129</f>
        <v>0</v>
      </c>
      <c r="AV129" s="13">
        <f t="shared" ref="AV129" si="1090">K129</f>
        <v>0</v>
      </c>
      <c r="AW129" s="13">
        <f t="shared" ref="AW129" si="1091">L129</f>
        <v>0</v>
      </c>
      <c r="AX129" s="4"/>
    </row>
    <row r="130" spans="1:50" outlineLevel="1">
      <c r="A130" s="8" t="str">
        <f>IF(C130=Форма!$B$7*1,"1 месяц",IF(C130&gt;Форма!$B$7,(LEFT(A129,SEARCH(" ",A129,1)-1)+1)&amp;" месяц",""))</f>
        <v/>
      </c>
      <c r="B130" s="32" t="str">
        <f>IF(SUM($E$6:$L130)=0,"-",IF(SUM($E130:$L130)&gt;0,IF(AND($C130&gt;=$B$1,$C130&lt;=$B$2)*1=1,$A$1,"факт"),"прогноз"))</f>
        <v>-</v>
      </c>
      <c r="C130" s="33">
        <v>45047</v>
      </c>
      <c r="D130" s="34">
        <f>VLOOKUP($C130,'F1'!$A:$B,2,0)</f>
        <v>20</v>
      </c>
      <c r="E130" s="14"/>
      <c r="F130" s="14"/>
      <c r="G130" s="14"/>
      <c r="H130" s="14"/>
      <c r="I130" s="14"/>
      <c r="J130" s="14"/>
      <c r="K130" s="14"/>
      <c r="L130" s="14"/>
      <c r="M130" s="187">
        <f t="shared" ref="M130" si="1092">E130/$D130</f>
        <v>0</v>
      </c>
      <c r="N130" s="15">
        <f t="shared" ref="N130" si="1093">F130/$D130</f>
        <v>0</v>
      </c>
      <c r="O130" s="15">
        <f t="shared" ref="O130" si="1094">G130/$D130</f>
        <v>0</v>
      </c>
      <c r="P130" s="15">
        <f t="shared" ref="P130" si="1095">H130/$D130</f>
        <v>0</v>
      </c>
      <c r="Q130" s="187">
        <f t="shared" ref="Q130" si="1096">I130/$D130</f>
        <v>0</v>
      </c>
      <c r="R130" s="15">
        <f t="shared" ref="R130" si="1097">J130/$D130</f>
        <v>0</v>
      </c>
      <c r="S130" s="15">
        <f t="shared" ref="S130" si="1098">K130/$D130</f>
        <v>0</v>
      </c>
      <c r="T130" s="15">
        <f t="shared" ref="T130" si="1099">L130/$D130</f>
        <v>0</v>
      </c>
      <c r="U130" s="9">
        <f t="shared" ref="U130" si="1100">IFERROR(N130/M130,)</f>
        <v>0</v>
      </c>
      <c r="V130" s="9">
        <f t="shared" ref="V130" si="1101">IFERROR(O130/M130,)</f>
        <v>0</v>
      </c>
      <c r="W130" s="28">
        <f t="shared" ref="W130" si="1102">IFERROR(P130/M130,)</f>
        <v>0</v>
      </c>
      <c r="X130" s="9">
        <f t="shared" ref="X130" si="1103">IFERROR(R130/Q130,)</f>
        <v>0</v>
      </c>
      <c r="Y130" s="9">
        <f t="shared" ref="Y130" si="1104">IFERROR(S130/Q130,)</f>
        <v>0</v>
      </c>
      <c r="Z130" s="28">
        <f t="shared" ref="Z130" si="1105">IFERROR(T130/Q130,)</f>
        <v>0</v>
      </c>
      <c r="AA130" s="8"/>
      <c r="AB130" s="154">
        <f>IF(OR($M130="",$M130=0),0,IF(AB$2&lt;10,VLOOKUP(TEXT($C130,"МММ"),'Расчет нагрузки'!$AA$2:$AE$13,AB$2,0),$D130*AB$2))</f>
        <v>0</v>
      </c>
      <c r="AC130" s="154">
        <f>IF(OR($Q130="",$Q130=0),0,IF(AC$2&lt;10,VLOOKUP(TEXT($C130,"МММ"),'Расчет нагрузки'!$AA$2:$AE$13,AC$2,0),$D130*AC$2))</f>
        <v>0</v>
      </c>
      <c r="AD130" s="8"/>
      <c r="AE130" s="69">
        <v>1</v>
      </c>
      <c r="AF130" s="69">
        <v>1</v>
      </c>
      <c r="AG130" s="8"/>
      <c r="AH130" s="13">
        <f t="shared" ref="AH130:AH134" si="1106">E130</f>
        <v>0</v>
      </c>
      <c r="AI130" s="13">
        <f t="shared" ref="AI130:AI134" si="1107">F130</f>
        <v>0</v>
      </c>
      <c r="AJ130" s="13">
        <f t="shared" ref="AJ130:AJ134" si="1108">G130</f>
        <v>0</v>
      </c>
      <c r="AK130" s="13">
        <f t="shared" ref="AK130:AK134" si="1109">H130</f>
        <v>0</v>
      </c>
      <c r="AL130" s="13">
        <f t="shared" ref="AL130:AL134" si="1110">I130</f>
        <v>0</v>
      </c>
      <c r="AM130" s="13">
        <f t="shared" ref="AM130:AM134" si="1111">J130</f>
        <v>0</v>
      </c>
      <c r="AN130" s="13">
        <f t="shared" ref="AN130:AN134" si="1112">K130</f>
        <v>0</v>
      </c>
      <c r="AO130" s="13">
        <f t="shared" ref="AO130:AO134" si="1113">L130</f>
        <v>0</v>
      </c>
      <c r="AP130" s="13">
        <f t="shared" ref="AP130:AP134" si="1114">E130</f>
        <v>0</v>
      </c>
      <c r="AQ130" s="13">
        <f t="shared" ref="AQ130:AQ134" si="1115">F130</f>
        <v>0</v>
      </c>
      <c r="AR130" s="13">
        <f t="shared" ref="AR130:AR134" si="1116">G130</f>
        <v>0</v>
      </c>
      <c r="AS130" s="13">
        <f t="shared" ref="AS130:AS134" si="1117">H130</f>
        <v>0</v>
      </c>
      <c r="AT130" s="13">
        <f t="shared" ref="AT130:AT134" si="1118">I130</f>
        <v>0</v>
      </c>
      <c r="AU130" s="13">
        <f t="shared" ref="AU130:AU134" si="1119">J130</f>
        <v>0</v>
      </c>
      <c r="AV130" s="13">
        <f t="shared" ref="AV130:AV134" si="1120">K130</f>
        <v>0</v>
      </c>
      <c r="AW130" s="13">
        <f t="shared" ref="AW130:AW134" si="1121">L130</f>
        <v>0</v>
      </c>
      <c r="AX130" s="4"/>
    </row>
    <row r="131" spans="1:50" outlineLevel="1">
      <c r="A131" s="8" t="str">
        <f>IF(C131=Форма!$B$7*1,"1 месяц",IF(C131&gt;Форма!$B$7,(LEFT(A130,SEARCH(" ",A130,1)-1)+1)&amp;" месяц",""))</f>
        <v/>
      </c>
      <c r="B131" s="32" t="str">
        <f>IF(SUM($E$6:$L131)=0,"-",IF(SUM($E131:$L131)&gt;0,IF(AND($C131&gt;=$B$1,$C131&lt;=$B$2)*1=1,$A$1,"факт"),"прогноз"))</f>
        <v>-</v>
      </c>
      <c r="C131" s="33">
        <v>45078</v>
      </c>
      <c r="D131" s="34">
        <f>VLOOKUP($C131,'F1'!$A:$B,2,0)</f>
        <v>21</v>
      </c>
      <c r="E131" s="14"/>
      <c r="F131" s="14"/>
      <c r="G131" s="14"/>
      <c r="H131" s="14"/>
      <c r="I131" s="14"/>
      <c r="J131" s="14"/>
      <c r="K131" s="14"/>
      <c r="L131" s="14"/>
      <c r="M131" s="187">
        <f t="shared" ref="M131:M148" si="1122">E131/$D131</f>
        <v>0</v>
      </c>
      <c r="N131" s="15">
        <f t="shared" ref="N131:N148" si="1123">F131/$D131</f>
        <v>0</v>
      </c>
      <c r="O131" s="15">
        <f t="shared" ref="O131:O148" si="1124">G131/$D131</f>
        <v>0</v>
      </c>
      <c r="P131" s="15">
        <f t="shared" ref="P131:P148" si="1125">H131/$D131</f>
        <v>0</v>
      </c>
      <c r="Q131" s="187">
        <f t="shared" ref="Q131:Q148" si="1126">I131/$D131</f>
        <v>0</v>
      </c>
      <c r="R131" s="15">
        <f t="shared" ref="R131:R148" si="1127">J131/$D131</f>
        <v>0</v>
      </c>
      <c r="S131" s="15">
        <f t="shared" ref="S131:S148" si="1128">K131/$D131</f>
        <v>0</v>
      </c>
      <c r="T131" s="15">
        <f t="shared" ref="T131:T148" si="1129">L131/$D131</f>
        <v>0</v>
      </c>
      <c r="U131" s="9">
        <f t="shared" ref="U131:U148" si="1130">IFERROR(N131/M131,)</f>
        <v>0</v>
      </c>
      <c r="V131" s="9">
        <f t="shared" ref="V131:V148" si="1131">IFERROR(O131/M131,)</f>
        <v>0</v>
      </c>
      <c r="W131" s="28">
        <f t="shared" ref="W131:W148" si="1132">IFERROR(P131/M131,)</f>
        <v>0</v>
      </c>
      <c r="X131" s="9">
        <f t="shared" ref="X131:X148" si="1133">IFERROR(R131/Q131,)</f>
        <v>0</v>
      </c>
      <c r="Y131" s="9">
        <f t="shared" ref="Y131:Y148" si="1134">IFERROR(S131/Q131,)</f>
        <v>0</v>
      </c>
      <c r="Z131" s="28">
        <f t="shared" ref="Z131:Z148" si="1135">IFERROR(T131/Q131,)</f>
        <v>0</v>
      </c>
      <c r="AA131" s="8"/>
      <c r="AB131" s="154">
        <f>IF(OR($M131="",$M131=0),0,IF(AB$2&lt;10,VLOOKUP(TEXT($C131,"МММ"),'Расчет нагрузки'!$AA$2:$AE$13,AB$2,0),$D131*AB$2))</f>
        <v>0</v>
      </c>
      <c r="AC131" s="154">
        <f>IF(OR($Q131="",$Q131=0),0,IF(AC$2&lt;10,VLOOKUP(TEXT($C131,"МММ"),'Расчет нагрузки'!$AA$2:$AE$13,AC$2,0),$D131*AC$2))</f>
        <v>0</v>
      </c>
      <c r="AD131" s="8"/>
      <c r="AE131" s="69">
        <v>1</v>
      </c>
      <c r="AF131" s="69">
        <v>1</v>
      </c>
      <c r="AG131" s="8"/>
      <c r="AH131" s="13">
        <f t="shared" si="1106"/>
        <v>0</v>
      </c>
      <c r="AI131" s="13">
        <f t="shared" si="1107"/>
        <v>0</v>
      </c>
      <c r="AJ131" s="13">
        <f t="shared" si="1108"/>
        <v>0</v>
      </c>
      <c r="AK131" s="13">
        <f t="shared" si="1109"/>
        <v>0</v>
      </c>
      <c r="AL131" s="13">
        <f t="shared" si="1110"/>
        <v>0</v>
      </c>
      <c r="AM131" s="13">
        <f t="shared" si="1111"/>
        <v>0</v>
      </c>
      <c r="AN131" s="13">
        <f t="shared" si="1112"/>
        <v>0</v>
      </c>
      <c r="AO131" s="13">
        <f t="shared" si="1113"/>
        <v>0</v>
      </c>
      <c r="AP131" s="13">
        <f t="shared" si="1114"/>
        <v>0</v>
      </c>
      <c r="AQ131" s="13">
        <f t="shared" si="1115"/>
        <v>0</v>
      </c>
      <c r="AR131" s="13">
        <f t="shared" si="1116"/>
        <v>0</v>
      </c>
      <c r="AS131" s="13">
        <f t="shared" si="1117"/>
        <v>0</v>
      </c>
      <c r="AT131" s="13">
        <f t="shared" si="1118"/>
        <v>0</v>
      </c>
      <c r="AU131" s="13">
        <f t="shared" si="1119"/>
        <v>0</v>
      </c>
      <c r="AV131" s="13">
        <f t="shared" si="1120"/>
        <v>0</v>
      </c>
      <c r="AW131" s="13">
        <f t="shared" si="1121"/>
        <v>0</v>
      </c>
      <c r="AX131" s="4"/>
    </row>
    <row r="132" spans="1:50" outlineLevel="1">
      <c r="A132" s="8" t="str">
        <f>IF(C132=Форма!$B$7*1,"1 месяц",IF(C132&gt;Форма!$B$7,(LEFT(A131,SEARCH(" ",A131,1)-1)+1)&amp;" месяц",""))</f>
        <v/>
      </c>
      <c r="B132" s="32" t="str">
        <f>IF(SUM($E$6:$L132)=0,"-",IF(SUM($E132:$L132)&gt;0,IF(AND($C132&gt;=$B$1,$C132&lt;=$B$2)*1=1,$A$1,"факт"),"прогноз"))</f>
        <v>-</v>
      </c>
      <c r="C132" s="33">
        <v>45108</v>
      </c>
      <c r="D132" s="34">
        <f>VLOOKUP($C132,'F1'!$A:$B,2,0)</f>
        <v>21</v>
      </c>
      <c r="E132" s="14"/>
      <c r="F132" s="14"/>
      <c r="G132" s="14"/>
      <c r="H132" s="14"/>
      <c r="I132" s="14"/>
      <c r="J132" s="14"/>
      <c r="K132" s="14"/>
      <c r="L132" s="14"/>
      <c r="M132" s="187">
        <f t="shared" si="1122"/>
        <v>0</v>
      </c>
      <c r="N132" s="15">
        <f t="shared" si="1123"/>
        <v>0</v>
      </c>
      <c r="O132" s="15">
        <f t="shared" si="1124"/>
        <v>0</v>
      </c>
      <c r="P132" s="15">
        <f t="shared" si="1125"/>
        <v>0</v>
      </c>
      <c r="Q132" s="187">
        <f t="shared" si="1126"/>
        <v>0</v>
      </c>
      <c r="R132" s="15">
        <f t="shared" si="1127"/>
        <v>0</v>
      </c>
      <c r="S132" s="15">
        <f t="shared" si="1128"/>
        <v>0</v>
      </c>
      <c r="T132" s="15">
        <f t="shared" si="1129"/>
        <v>0</v>
      </c>
      <c r="U132" s="9">
        <f t="shared" si="1130"/>
        <v>0</v>
      </c>
      <c r="V132" s="9">
        <f t="shared" si="1131"/>
        <v>0</v>
      </c>
      <c r="W132" s="28">
        <f t="shared" si="1132"/>
        <v>0</v>
      </c>
      <c r="X132" s="9">
        <f t="shared" si="1133"/>
        <v>0</v>
      </c>
      <c r="Y132" s="9">
        <f t="shared" si="1134"/>
        <v>0</v>
      </c>
      <c r="Z132" s="28">
        <f t="shared" si="1135"/>
        <v>0</v>
      </c>
      <c r="AA132" s="8"/>
      <c r="AB132" s="154">
        <f>IF(OR($M132="",$M132=0),0,IF(AB$2&lt;10,VLOOKUP(TEXT($C132,"МММ"),'Расчет нагрузки'!$AA$2:$AE$13,AB$2,0),$D132*AB$2))</f>
        <v>0</v>
      </c>
      <c r="AC132" s="154">
        <f>IF(OR($Q132="",$Q132=0),0,IF(AC$2&lt;10,VLOOKUP(TEXT($C132,"МММ"),'Расчет нагрузки'!$AA$2:$AE$13,AC$2,0),$D132*AC$2))</f>
        <v>0</v>
      </c>
      <c r="AD132" s="8"/>
      <c r="AE132" s="69">
        <v>1</v>
      </c>
      <c r="AF132" s="69">
        <v>1</v>
      </c>
      <c r="AG132" s="8"/>
      <c r="AH132" s="13">
        <f t="shared" si="1106"/>
        <v>0</v>
      </c>
      <c r="AI132" s="13">
        <f t="shared" si="1107"/>
        <v>0</v>
      </c>
      <c r="AJ132" s="13">
        <f t="shared" si="1108"/>
        <v>0</v>
      </c>
      <c r="AK132" s="13">
        <f t="shared" si="1109"/>
        <v>0</v>
      </c>
      <c r="AL132" s="13">
        <f t="shared" si="1110"/>
        <v>0</v>
      </c>
      <c r="AM132" s="13">
        <f t="shared" si="1111"/>
        <v>0</v>
      </c>
      <c r="AN132" s="13">
        <f t="shared" si="1112"/>
        <v>0</v>
      </c>
      <c r="AO132" s="13">
        <f t="shared" si="1113"/>
        <v>0</v>
      </c>
      <c r="AP132" s="13">
        <f t="shared" si="1114"/>
        <v>0</v>
      </c>
      <c r="AQ132" s="13">
        <f t="shared" si="1115"/>
        <v>0</v>
      </c>
      <c r="AR132" s="13">
        <f t="shared" si="1116"/>
        <v>0</v>
      </c>
      <c r="AS132" s="13">
        <f t="shared" si="1117"/>
        <v>0</v>
      </c>
      <c r="AT132" s="13">
        <f t="shared" si="1118"/>
        <v>0</v>
      </c>
      <c r="AU132" s="13">
        <f t="shared" si="1119"/>
        <v>0</v>
      </c>
      <c r="AV132" s="13">
        <f t="shared" si="1120"/>
        <v>0</v>
      </c>
      <c r="AW132" s="13">
        <f t="shared" si="1121"/>
        <v>0</v>
      </c>
      <c r="AX132" s="4"/>
    </row>
    <row r="133" spans="1:50" outlineLevel="1">
      <c r="A133" s="8" t="str">
        <f>IF(C133=Форма!$B$7*1,"1 месяц",IF(C133&gt;Форма!$B$7,(LEFT(A132,SEARCH(" ",A132,1)-1)+1)&amp;" месяц",""))</f>
        <v/>
      </c>
      <c r="B133" s="32" t="str">
        <f>IF(SUM($E$6:$L133)=0,"-",IF(SUM($E133:$L133)&gt;0,IF(AND($C133&gt;=$B$1,$C133&lt;=$B$2)*1=1,$A$1,"факт"),"прогноз"))</f>
        <v>-</v>
      </c>
      <c r="C133" s="33">
        <v>45139</v>
      </c>
      <c r="D133" s="34">
        <f>VLOOKUP($C133,'F1'!$A:$B,2,0)</f>
        <v>23</v>
      </c>
      <c r="E133" s="14"/>
      <c r="F133" s="14"/>
      <c r="G133" s="14"/>
      <c r="H133" s="14"/>
      <c r="I133" s="14"/>
      <c r="J133" s="14"/>
      <c r="K133" s="14"/>
      <c r="L133" s="14"/>
      <c r="M133" s="187">
        <f t="shared" si="1122"/>
        <v>0</v>
      </c>
      <c r="N133" s="15">
        <f t="shared" si="1123"/>
        <v>0</v>
      </c>
      <c r="O133" s="15">
        <f t="shared" si="1124"/>
        <v>0</v>
      </c>
      <c r="P133" s="15">
        <f t="shared" si="1125"/>
        <v>0</v>
      </c>
      <c r="Q133" s="187">
        <f t="shared" si="1126"/>
        <v>0</v>
      </c>
      <c r="R133" s="15">
        <f t="shared" si="1127"/>
        <v>0</v>
      </c>
      <c r="S133" s="15">
        <f t="shared" si="1128"/>
        <v>0</v>
      </c>
      <c r="T133" s="15">
        <f t="shared" si="1129"/>
        <v>0</v>
      </c>
      <c r="U133" s="9">
        <f t="shared" si="1130"/>
        <v>0</v>
      </c>
      <c r="V133" s="9">
        <f t="shared" si="1131"/>
        <v>0</v>
      </c>
      <c r="W133" s="28">
        <f t="shared" si="1132"/>
        <v>0</v>
      </c>
      <c r="X133" s="9">
        <f t="shared" si="1133"/>
        <v>0</v>
      </c>
      <c r="Y133" s="9">
        <f t="shared" si="1134"/>
        <v>0</v>
      </c>
      <c r="Z133" s="28">
        <f t="shared" si="1135"/>
        <v>0</v>
      </c>
      <c r="AA133" s="8"/>
      <c r="AB133" s="154">
        <f>IF(OR($M133="",$M133=0),0,IF(AB$2&lt;10,VLOOKUP(TEXT($C133,"МММ"),'Расчет нагрузки'!$AA$2:$AE$13,AB$2,0),$D133*AB$2))</f>
        <v>0</v>
      </c>
      <c r="AC133" s="154">
        <f>IF(OR($Q133="",$Q133=0),0,IF(AC$2&lt;10,VLOOKUP(TEXT($C133,"МММ"),'Расчет нагрузки'!$AA$2:$AE$13,AC$2,0),$D133*AC$2))</f>
        <v>0</v>
      </c>
      <c r="AD133" s="8"/>
      <c r="AE133" s="69">
        <v>1</v>
      </c>
      <c r="AF133" s="69">
        <v>1</v>
      </c>
      <c r="AG133" s="8"/>
      <c r="AH133" s="13">
        <f t="shared" si="1106"/>
        <v>0</v>
      </c>
      <c r="AI133" s="13">
        <f t="shared" si="1107"/>
        <v>0</v>
      </c>
      <c r="AJ133" s="13">
        <f t="shared" si="1108"/>
        <v>0</v>
      </c>
      <c r="AK133" s="13">
        <f t="shared" si="1109"/>
        <v>0</v>
      </c>
      <c r="AL133" s="13">
        <f t="shared" si="1110"/>
        <v>0</v>
      </c>
      <c r="AM133" s="13">
        <f t="shared" si="1111"/>
        <v>0</v>
      </c>
      <c r="AN133" s="13">
        <f t="shared" si="1112"/>
        <v>0</v>
      </c>
      <c r="AO133" s="13">
        <f t="shared" si="1113"/>
        <v>0</v>
      </c>
      <c r="AP133" s="13">
        <f t="shared" si="1114"/>
        <v>0</v>
      </c>
      <c r="AQ133" s="13">
        <f t="shared" si="1115"/>
        <v>0</v>
      </c>
      <c r="AR133" s="13">
        <f t="shared" si="1116"/>
        <v>0</v>
      </c>
      <c r="AS133" s="13">
        <f t="shared" si="1117"/>
        <v>0</v>
      </c>
      <c r="AT133" s="13">
        <f t="shared" si="1118"/>
        <v>0</v>
      </c>
      <c r="AU133" s="13">
        <f t="shared" si="1119"/>
        <v>0</v>
      </c>
      <c r="AV133" s="13">
        <f t="shared" si="1120"/>
        <v>0</v>
      </c>
      <c r="AW133" s="13">
        <f t="shared" si="1121"/>
        <v>0</v>
      </c>
      <c r="AX133" s="4"/>
    </row>
    <row r="134" spans="1:50" outlineLevel="1">
      <c r="A134" s="8" t="str">
        <f>IF(C134=Форма!$B$7*1,"1 месяц",IF(C134&gt;Форма!$B$7,(LEFT(A133,SEARCH(" ",A133,1)-1)+1)&amp;" месяц",""))</f>
        <v/>
      </c>
      <c r="B134" s="32" t="str">
        <f>IF(SUM($E$6:$L134)=0,"-",IF(SUM($E134:$L134)&gt;0,IF(AND($C134&gt;=$B$1,$C134&lt;=$B$2)*1=1,$A$1,"факт"),"прогноз"))</f>
        <v>-</v>
      </c>
      <c r="C134" s="33">
        <v>45170</v>
      </c>
      <c r="D134" s="34">
        <f>VLOOKUP($C134,'F1'!$A:$B,2,0)</f>
        <v>21</v>
      </c>
      <c r="E134" s="14"/>
      <c r="F134" s="14"/>
      <c r="G134" s="14"/>
      <c r="H134" s="14"/>
      <c r="I134" s="14"/>
      <c r="J134" s="14"/>
      <c r="K134" s="14"/>
      <c r="L134" s="14"/>
      <c r="M134" s="187">
        <f t="shared" si="1122"/>
        <v>0</v>
      </c>
      <c r="N134" s="15">
        <f t="shared" si="1123"/>
        <v>0</v>
      </c>
      <c r="O134" s="15">
        <f t="shared" si="1124"/>
        <v>0</v>
      </c>
      <c r="P134" s="15">
        <f t="shared" si="1125"/>
        <v>0</v>
      </c>
      <c r="Q134" s="187">
        <f t="shared" si="1126"/>
        <v>0</v>
      </c>
      <c r="R134" s="15">
        <f t="shared" si="1127"/>
        <v>0</v>
      </c>
      <c r="S134" s="15">
        <f t="shared" si="1128"/>
        <v>0</v>
      </c>
      <c r="T134" s="15">
        <f t="shared" si="1129"/>
        <v>0</v>
      </c>
      <c r="U134" s="9">
        <f t="shared" si="1130"/>
        <v>0</v>
      </c>
      <c r="V134" s="9">
        <f t="shared" si="1131"/>
        <v>0</v>
      </c>
      <c r="W134" s="28">
        <f t="shared" si="1132"/>
        <v>0</v>
      </c>
      <c r="X134" s="9">
        <f t="shared" si="1133"/>
        <v>0</v>
      </c>
      <c r="Y134" s="9">
        <f t="shared" si="1134"/>
        <v>0</v>
      </c>
      <c r="Z134" s="28">
        <f t="shared" si="1135"/>
        <v>0</v>
      </c>
      <c r="AA134" s="8"/>
      <c r="AB134" s="154">
        <f>IF(OR($M134="",$M134=0),0,IF(AB$2&lt;10,VLOOKUP(TEXT($C134,"МММ"),'Расчет нагрузки'!$AA$2:$AE$13,AB$2,0),$D134*AB$2))</f>
        <v>0</v>
      </c>
      <c r="AC134" s="154">
        <f>IF(OR($Q134="",$Q134=0),0,IF(AC$2&lt;10,VLOOKUP(TEXT($C134,"МММ"),'Расчет нагрузки'!$AA$2:$AE$13,AC$2,0),$D134*AC$2))</f>
        <v>0</v>
      </c>
      <c r="AD134" s="8"/>
      <c r="AE134" s="69">
        <v>1</v>
      </c>
      <c r="AF134" s="69">
        <v>1</v>
      </c>
      <c r="AG134" s="8"/>
      <c r="AH134" s="13">
        <f t="shared" si="1106"/>
        <v>0</v>
      </c>
      <c r="AI134" s="13">
        <f t="shared" si="1107"/>
        <v>0</v>
      </c>
      <c r="AJ134" s="13">
        <f t="shared" si="1108"/>
        <v>0</v>
      </c>
      <c r="AK134" s="13">
        <f t="shared" si="1109"/>
        <v>0</v>
      </c>
      <c r="AL134" s="13">
        <f t="shared" si="1110"/>
        <v>0</v>
      </c>
      <c r="AM134" s="13">
        <f t="shared" si="1111"/>
        <v>0</v>
      </c>
      <c r="AN134" s="13">
        <f t="shared" si="1112"/>
        <v>0</v>
      </c>
      <c r="AO134" s="13">
        <f t="shared" si="1113"/>
        <v>0</v>
      </c>
      <c r="AP134" s="13">
        <f t="shared" si="1114"/>
        <v>0</v>
      </c>
      <c r="AQ134" s="13">
        <f t="shared" si="1115"/>
        <v>0</v>
      </c>
      <c r="AR134" s="13">
        <f t="shared" si="1116"/>
        <v>0</v>
      </c>
      <c r="AS134" s="13">
        <f t="shared" si="1117"/>
        <v>0</v>
      </c>
      <c r="AT134" s="13">
        <f t="shared" si="1118"/>
        <v>0</v>
      </c>
      <c r="AU134" s="13">
        <f t="shared" si="1119"/>
        <v>0</v>
      </c>
      <c r="AV134" s="13">
        <f t="shared" si="1120"/>
        <v>0</v>
      </c>
      <c r="AW134" s="13">
        <f t="shared" si="1121"/>
        <v>0</v>
      </c>
      <c r="AX134" s="4"/>
    </row>
    <row r="135" spans="1:50" outlineLevel="1">
      <c r="A135" s="8" t="str">
        <f>IF(C135=Форма!$B$7*1,"1 месяц",IF(C135&gt;Форма!$B$7,(LEFT(A134,SEARCH(" ",A134,1)-1)+1)&amp;" месяц",""))</f>
        <v/>
      </c>
      <c r="B135" s="32" t="str">
        <f>IF(SUM($E$6:$L135)=0,"-",IF(SUM($E135:$L135)&gt;0,IF(AND($C135&gt;=$B$1,$C135&lt;=$B$2)*1=1,$A$1,"факт"),"прогноз"))</f>
        <v>-</v>
      </c>
      <c r="C135" s="33">
        <v>45200</v>
      </c>
      <c r="D135" s="34">
        <f>VLOOKUP($C135,'F1'!$A:$B,2,0)</f>
        <v>22</v>
      </c>
      <c r="E135" s="14"/>
      <c r="F135" s="14"/>
      <c r="G135" s="14"/>
      <c r="H135" s="14"/>
      <c r="I135" s="14"/>
      <c r="J135" s="14"/>
      <c r="K135" s="14"/>
      <c r="L135" s="14"/>
      <c r="M135" s="187">
        <f t="shared" ref="M135" si="1136">E135/$D135</f>
        <v>0</v>
      </c>
      <c r="N135" s="15">
        <f t="shared" ref="N135" si="1137">F135/$D135</f>
        <v>0</v>
      </c>
      <c r="O135" s="15">
        <f t="shared" ref="O135" si="1138">G135/$D135</f>
        <v>0</v>
      </c>
      <c r="P135" s="15">
        <f t="shared" ref="P135" si="1139">H135/$D135</f>
        <v>0</v>
      </c>
      <c r="Q135" s="187">
        <f t="shared" ref="Q135" si="1140">I135/$D135</f>
        <v>0</v>
      </c>
      <c r="R135" s="15">
        <f t="shared" ref="R135" si="1141">J135/$D135</f>
        <v>0</v>
      </c>
      <c r="S135" s="15">
        <f t="shared" ref="S135" si="1142">K135/$D135</f>
        <v>0</v>
      </c>
      <c r="T135" s="15">
        <f t="shared" ref="T135" si="1143">L135/$D135</f>
        <v>0</v>
      </c>
      <c r="U135" s="9">
        <f t="shared" ref="U135" si="1144">IFERROR(N135/M135,)</f>
        <v>0</v>
      </c>
      <c r="V135" s="9">
        <f t="shared" ref="V135" si="1145">IFERROR(O135/M135,)</f>
        <v>0</v>
      </c>
      <c r="W135" s="28">
        <f t="shared" ref="W135" si="1146">IFERROR(P135/M135,)</f>
        <v>0</v>
      </c>
      <c r="X135" s="9">
        <f t="shared" ref="X135" si="1147">IFERROR(R135/Q135,)</f>
        <v>0</v>
      </c>
      <c r="Y135" s="9">
        <f t="shared" ref="Y135" si="1148">IFERROR(S135/Q135,)</f>
        <v>0</v>
      </c>
      <c r="Z135" s="28">
        <f t="shared" ref="Z135" si="1149">IFERROR(T135/Q135,)</f>
        <v>0</v>
      </c>
      <c r="AA135" s="8"/>
      <c r="AB135" s="154">
        <f>IF(OR($M135="",$M135=0),0,IF(AB$2&lt;10,VLOOKUP(TEXT($C135,"МММ"),'Расчет нагрузки'!$AA$2:$AE$13,AB$2,0),$D135*AB$2))</f>
        <v>0</v>
      </c>
      <c r="AC135" s="154">
        <f>IF(OR($Q135="",$Q135=0),0,IF(AC$2&lt;10,VLOOKUP(TEXT($C135,"МММ"),'Расчет нагрузки'!$AA$2:$AE$13,AC$2,0),$D135*AC$2))</f>
        <v>0</v>
      </c>
      <c r="AD135" s="8"/>
      <c r="AE135" s="69">
        <v>1</v>
      </c>
      <c r="AF135" s="69">
        <v>1</v>
      </c>
      <c r="AG135" s="8"/>
      <c r="AH135" s="13">
        <f t="shared" ref="AH135" si="1150">E135</f>
        <v>0</v>
      </c>
      <c r="AI135" s="13">
        <f t="shared" ref="AI135" si="1151">F135</f>
        <v>0</v>
      </c>
      <c r="AJ135" s="13">
        <f t="shared" ref="AJ135" si="1152">G135</f>
        <v>0</v>
      </c>
      <c r="AK135" s="13">
        <f t="shared" ref="AK135" si="1153">H135</f>
        <v>0</v>
      </c>
      <c r="AL135" s="13">
        <f t="shared" ref="AL135" si="1154">I135</f>
        <v>0</v>
      </c>
      <c r="AM135" s="13">
        <f t="shared" ref="AM135" si="1155">J135</f>
        <v>0</v>
      </c>
      <c r="AN135" s="13">
        <f t="shared" ref="AN135" si="1156">K135</f>
        <v>0</v>
      </c>
      <c r="AO135" s="13">
        <f t="shared" ref="AO135" si="1157">L135</f>
        <v>0</v>
      </c>
      <c r="AP135" s="13">
        <f t="shared" ref="AP135" si="1158">E135</f>
        <v>0</v>
      </c>
      <c r="AQ135" s="13">
        <f t="shared" ref="AQ135" si="1159">F135</f>
        <v>0</v>
      </c>
      <c r="AR135" s="13">
        <f t="shared" ref="AR135" si="1160">G135</f>
        <v>0</v>
      </c>
      <c r="AS135" s="13">
        <f t="shared" ref="AS135" si="1161">H135</f>
        <v>0</v>
      </c>
      <c r="AT135" s="13">
        <f t="shared" ref="AT135" si="1162">I135</f>
        <v>0</v>
      </c>
      <c r="AU135" s="13">
        <f t="shared" ref="AU135" si="1163">J135</f>
        <v>0</v>
      </c>
      <c r="AV135" s="13">
        <f t="shared" ref="AV135" si="1164">K135</f>
        <v>0</v>
      </c>
      <c r="AW135" s="13">
        <f t="shared" ref="AW135" si="1165">L135</f>
        <v>0</v>
      </c>
      <c r="AX135" s="4"/>
    </row>
    <row r="136" spans="1:50" outlineLevel="1">
      <c r="A136" s="8" t="str">
        <f>IF(C136=Форма!$B$7*1,"1 месяц",IF(C136&gt;Форма!$B$7,(LEFT(A135,SEARCH(" ",A135,1)-1)+1)&amp;" месяц",""))</f>
        <v/>
      </c>
      <c r="B136" s="32" t="str">
        <f>IF(SUM($E$6:$L136)=0,"-",IF(SUM($E136:$L136)&gt;0,IF(AND($C136&gt;=$B$1,$C136&lt;=$B$2)*1=1,$A$1,"факт"),"прогноз"))</f>
        <v>-</v>
      </c>
      <c r="C136" s="33">
        <v>45231</v>
      </c>
      <c r="D136" s="34">
        <f>VLOOKUP($C136,'F1'!$A:$B,2,0)</f>
        <v>21</v>
      </c>
      <c r="E136" s="14"/>
      <c r="F136" s="14"/>
      <c r="G136" s="14"/>
      <c r="H136" s="14"/>
      <c r="I136" s="14"/>
      <c r="J136" s="14"/>
      <c r="K136" s="14"/>
      <c r="L136" s="14"/>
      <c r="M136" s="187">
        <f t="shared" ref="M136" si="1166">E136/$D136</f>
        <v>0</v>
      </c>
      <c r="N136" s="15">
        <f t="shared" ref="N136" si="1167">F136/$D136</f>
        <v>0</v>
      </c>
      <c r="O136" s="15">
        <f t="shared" ref="O136" si="1168">G136/$D136</f>
        <v>0</v>
      </c>
      <c r="P136" s="15">
        <f t="shared" ref="P136" si="1169">H136/$D136</f>
        <v>0</v>
      </c>
      <c r="Q136" s="187">
        <f t="shared" ref="Q136" si="1170">I136/$D136</f>
        <v>0</v>
      </c>
      <c r="R136" s="15">
        <f t="shared" ref="R136" si="1171">J136/$D136</f>
        <v>0</v>
      </c>
      <c r="S136" s="15">
        <f t="shared" ref="S136" si="1172">K136/$D136</f>
        <v>0</v>
      </c>
      <c r="T136" s="15">
        <f t="shared" ref="T136" si="1173">L136/$D136</f>
        <v>0</v>
      </c>
      <c r="U136" s="9">
        <f t="shared" ref="U136" si="1174">IFERROR(N136/M136,)</f>
        <v>0</v>
      </c>
      <c r="V136" s="9">
        <f t="shared" ref="V136" si="1175">IFERROR(O136/M136,)</f>
        <v>0</v>
      </c>
      <c r="W136" s="28">
        <f t="shared" ref="W136" si="1176">IFERROR(P136/M136,)</f>
        <v>0</v>
      </c>
      <c r="X136" s="9">
        <f t="shared" ref="X136" si="1177">IFERROR(R136/Q136,)</f>
        <v>0</v>
      </c>
      <c r="Y136" s="9">
        <f t="shared" ref="Y136" si="1178">IFERROR(S136/Q136,)</f>
        <v>0</v>
      </c>
      <c r="Z136" s="28">
        <f t="shared" ref="Z136" si="1179">IFERROR(T136/Q136,)</f>
        <v>0</v>
      </c>
      <c r="AA136" s="8"/>
      <c r="AB136" s="154">
        <f>IF(OR($M136="",$M136=0),0,IF(AB$2&lt;10,VLOOKUP(TEXT($C136,"МММ"),'Расчет нагрузки'!$AA$2:$AE$13,AB$2,0),$D136*AB$2))</f>
        <v>0</v>
      </c>
      <c r="AC136" s="154">
        <f>IF(OR($Q136="",$Q136=0),0,IF(AC$2&lt;10,VLOOKUP(TEXT($C136,"МММ"),'Расчет нагрузки'!$AA$2:$AE$13,AC$2,0),$D136*AC$2))</f>
        <v>0</v>
      </c>
      <c r="AD136" s="8"/>
      <c r="AE136" s="69">
        <v>1</v>
      </c>
      <c r="AF136" s="69">
        <v>1</v>
      </c>
      <c r="AG136" s="8"/>
      <c r="AH136" s="13">
        <f t="shared" ref="AH136" si="1180">E136</f>
        <v>0</v>
      </c>
      <c r="AI136" s="13">
        <f t="shared" ref="AI136" si="1181">F136</f>
        <v>0</v>
      </c>
      <c r="AJ136" s="13">
        <f t="shared" ref="AJ136" si="1182">G136</f>
        <v>0</v>
      </c>
      <c r="AK136" s="13">
        <f t="shared" ref="AK136" si="1183">H136</f>
        <v>0</v>
      </c>
      <c r="AL136" s="13">
        <f t="shared" ref="AL136" si="1184">I136</f>
        <v>0</v>
      </c>
      <c r="AM136" s="13">
        <f t="shared" ref="AM136" si="1185">J136</f>
        <v>0</v>
      </c>
      <c r="AN136" s="13">
        <f t="shared" ref="AN136" si="1186">K136</f>
        <v>0</v>
      </c>
      <c r="AO136" s="13">
        <f t="shared" ref="AO136" si="1187">L136</f>
        <v>0</v>
      </c>
      <c r="AP136" s="13">
        <f t="shared" ref="AP136" si="1188">E136</f>
        <v>0</v>
      </c>
      <c r="AQ136" s="13">
        <f t="shared" ref="AQ136" si="1189">F136</f>
        <v>0</v>
      </c>
      <c r="AR136" s="13">
        <f t="shared" ref="AR136" si="1190">G136</f>
        <v>0</v>
      </c>
      <c r="AS136" s="13">
        <f t="shared" ref="AS136" si="1191">H136</f>
        <v>0</v>
      </c>
      <c r="AT136" s="13">
        <f t="shared" ref="AT136" si="1192">I136</f>
        <v>0</v>
      </c>
      <c r="AU136" s="13">
        <f t="shared" ref="AU136" si="1193">J136</f>
        <v>0</v>
      </c>
      <c r="AV136" s="13">
        <f t="shared" ref="AV136" si="1194">K136</f>
        <v>0</v>
      </c>
      <c r="AW136" s="13">
        <f t="shared" ref="AW136" si="1195">L136</f>
        <v>0</v>
      </c>
      <c r="AX136" s="4"/>
    </row>
    <row r="137" spans="1:50" outlineLevel="1">
      <c r="A137" s="8" t="str">
        <f>IF(C137=Форма!$B$7*1,"1 месяц",IF(C137&gt;Форма!$B$7,(LEFT(A136,SEARCH(" ",A136,1)-1)+1)&amp;" месяц",""))</f>
        <v/>
      </c>
      <c r="B137" s="32" t="str">
        <f>IF(SUM($E$6:$L137)=0,"-",IF(SUM($E137:$L137)&gt;0,IF(AND($C137&gt;=$B$1,$C137&lt;=$B$2)*1=1,$A$1,"факт"),"прогноз"))</f>
        <v>-</v>
      </c>
      <c r="C137" s="33">
        <v>45261</v>
      </c>
      <c r="D137" s="34">
        <f>VLOOKUP($C137,'F1'!$A:$B,2,0)</f>
        <v>21</v>
      </c>
      <c r="E137" s="14"/>
      <c r="F137" s="14"/>
      <c r="G137" s="14"/>
      <c r="H137" s="14"/>
      <c r="I137" s="14"/>
      <c r="J137" s="14"/>
      <c r="K137" s="14"/>
      <c r="L137" s="14"/>
      <c r="M137" s="187">
        <f t="shared" ref="M137:M138" si="1196">E137/$D137</f>
        <v>0</v>
      </c>
      <c r="N137" s="15">
        <f t="shared" ref="N137:N138" si="1197">F137/$D137</f>
        <v>0</v>
      </c>
      <c r="O137" s="15">
        <f t="shared" ref="O137:O138" si="1198">G137/$D137</f>
        <v>0</v>
      </c>
      <c r="P137" s="15">
        <f t="shared" ref="P137:P138" si="1199">H137/$D137</f>
        <v>0</v>
      </c>
      <c r="Q137" s="187">
        <f t="shared" ref="Q137:Q138" si="1200">I137/$D137</f>
        <v>0</v>
      </c>
      <c r="R137" s="15">
        <f t="shared" ref="R137:R138" si="1201">J137/$D137</f>
        <v>0</v>
      </c>
      <c r="S137" s="15">
        <f t="shared" ref="S137:S138" si="1202">K137/$D137</f>
        <v>0</v>
      </c>
      <c r="T137" s="15">
        <f t="shared" ref="T137:T138" si="1203">L137/$D137</f>
        <v>0</v>
      </c>
      <c r="U137" s="9">
        <f t="shared" ref="U137:U138" si="1204">IFERROR(N137/M137,)</f>
        <v>0</v>
      </c>
      <c r="V137" s="9">
        <f t="shared" ref="V137:V138" si="1205">IFERROR(O137/M137,)</f>
        <v>0</v>
      </c>
      <c r="W137" s="28">
        <f t="shared" ref="W137:W138" si="1206">IFERROR(P137/M137,)</f>
        <v>0</v>
      </c>
      <c r="X137" s="9">
        <f t="shared" ref="X137:X138" si="1207">IFERROR(R137/Q137,)</f>
        <v>0</v>
      </c>
      <c r="Y137" s="9">
        <f t="shared" ref="Y137:Y138" si="1208">IFERROR(S137/Q137,)</f>
        <v>0</v>
      </c>
      <c r="Z137" s="28">
        <f t="shared" ref="Z137:Z138" si="1209">IFERROR(T137/Q137,)</f>
        <v>0</v>
      </c>
      <c r="AA137" s="8"/>
      <c r="AB137" s="154">
        <f>IF(OR($M137="",$M137=0),0,IF(AB$2&lt;10,VLOOKUP(TEXT($C137,"МММ"),'Расчет нагрузки'!$AA$2:$AE$13,AB$2,0),$D137*AB$2))</f>
        <v>0</v>
      </c>
      <c r="AC137" s="154">
        <f>IF(OR($Q137="",$Q137=0),0,IF(AC$2&lt;10,VLOOKUP(TEXT($C137,"МММ"),'Расчет нагрузки'!$AA$2:$AE$13,AC$2,0),$D137*AC$2))</f>
        <v>0</v>
      </c>
      <c r="AD137" s="8"/>
      <c r="AE137" s="69">
        <v>1</v>
      </c>
      <c r="AF137" s="69">
        <v>1</v>
      </c>
      <c r="AG137" s="8"/>
      <c r="AH137" s="13">
        <f t="shared" ref="AH137:AH138" si="1210">E137</f>
        <v>0</v>
      </c>
      <c r="AI137" s="13">
        <f t="shared" ref="AI137:AI138" si="1211">F137</f>
        <v>0</v>
      </c>
      <c r="AJ137" s="13">
        <f t="shared" ref="AJ137:AJ138" si="1212">G137</f>
        <v>0</v>
      </c>
      <c r="AK137" s="13">
        <f t="shared" ref="AK137:AK138" si="1213">H137</f>
        <v>0</v>
      </c>
      <c r="AL137" s="13">
        <f t="shared" ref="AL137:AL138" si="1214">I137</f>
        <v>0</v>
      </c>
      <c r="AM137" s="13">
        <f t="shared" ref="AM137:AM138" si="1215">J137</f>
        <v>0</v>
      </c>
      <c r="AN137" s="13">
        <f t="shared" ref="AN137:AN138" si="1216">K137</f>
        <v>0</v>
      </c>
      <c r="AO137" s="13">
        <f t="shared" ref="AO137:AO138" si="1217">L137</f>
        <v>0</v>
      </c>
      <c r="AP137" s="13">
        <f t="shared" ref="AP137:AP138" si="1218">E137</f>
        <v>0</v>
      </c>
      <c r="AQ137" s="13">
        <f t="shared" ref="AQ137:AQ138" si="1219">F137</f>
        <v>0</v>
      </c>
      <c r="AR137" s="13">
        <f t="shared" ref="AR137:AR138" si="1220">G137</f>
        <v>0</v>
      </c>
      <c r="AS137" s="13">
        <f t="shared" ref="AS137:AS138" si="1221">H137</f>
        <v>0</v>
      </c>
      <c r="AT137" s="13">
        <f t="shared" ref="AT137:AT138" si="1222">I137</f>
        <v>0</v>
      </c>
      <c r="AU137" s="13">
        <f t="shared" ref="AU137:AU138" si="1223">J137</f>
        <v>0</v>
      </c>
      <c r="AV137" s="13">
        <f t="shared" ref="AV137:AV138" si="1224">K137</f>
        <v>0</v>
      </c>
      <c r="AW137" s="13">
        <f t="shared" ref="AW137:AW138" si="1225">L137</f>
        <v>0</v>
      </c>
      <c r="AX137" s="4"/>
    </row>
    <row r="138" spans="1:50" outlineLevel="1">
      <c r="A138" s="8" t="str">
        <f>IF(C138=Форма!$B$7*1,"1 месяц",IF(C138&gt;Форма!$B$7,(LEFT(A137,SEARCH(" ",A137,1)-1)+1)&amp;" месяц",""))</f>
        <v/>
      </c>
      <c r="B138" s="32" t="str">
        <f>IF(SUM($E$6:$L138)=0,"-",IF(SUM($E138:$L138)&gt;0,IF(AND($C138&gt;=$B$1,$C138&lt;=$B$2)*1=1,$A$1,"факт"),"прогноз"))</f>
        <v>-</v>
      </c>
      <c r="C138" s="33">
        <v>45292</v>
      </c>
      <c r="D138" s="34">
        <f>VLOOKUP($C138,'F1'!$A:$B,2,0)</f>
        <v>17</v>
      </c>
      <c r="E138" s="14"/>
      <c r="F138" s="14"/>
      <c r="G138" s="14"/>
      <c r="H138" s="14"/>
      <c r="I138" s="14"/>
      <c r="J138" s="14"/>
      <c r="K138" s="14"/>
      <c r="L138" s="14"/>
      <c r="M138" s="187">
        <f t="shared" si="1196"/>
        <v>0</v>
      </c>
      <c r="N138" s="15">
        <f t="shared" si="1197"/>
        <v>0</v>
      </c>
      <c r="O138" s="15">
        <f t="shared" si="1198"/>
        <v>0</v>
      </c>
      <c r="P138" s="15">
        <f t="shared" si="1199"/>
        <v>0</v>
      </c>
      <c r="Q138" s="187">
        <f t="shared" si="1200"/>
        <v>0</v>
      </c>
      <c r="R138" s="15">
        <f t="shared" si="1201"/>
        <v>0</v>
      </c>
      <c r="S138" s="15">
        <f t="shared" si="1202"/>
        <v>0</v>
      </c>
      <c r="T138" s="15">
        <f t="shared" si="1203"/>
        <v>0</v>
      </c>
      <c r="U138" s="9">
        <f t="shared" si="1204"/>
        <v>0</v>
      </c>
      <c r="V138" s="9">
        <f t="shared" si="1205"/>
        <v>0</v>
      </c>
      <c r="W138" s="28">
        <f t="shared" si="1206"/>
        <v>0</v>
      </c>
      <c r="X138" s="9">
        <f t="shared" si="1207"/>
        <v>0</v>
      </c>
      <c r="Y138" s="9">
        <f t="shared" si="1208"/>
        <v>0</v>
      </c>
      <c r="Z138" s="28">
        <f t="shared" si="1209"/>
        <v>0</v>
      </c>
      <c r="AA138" s="8"/>
      <c r="AB138" s="154">
        <f>IF(OR($M138="",$M138=0),0,IF(AB$2&lt;10,VLOOKUP(TEXT($C138,"МММ"),'Расчет нагрузки'!$AA$2:$AE$13,AB$2,0),$D138*AB$2))</f>
        <v>0</v>
      </c>
      <c r="AC138" s="154">
        <f>IF(OR($Q138="",$Q138=0),0,IF(AC$2&lt;10,VLOOKUP(TEXT($C138,"МММ"),'Расчет нагрузки'!$AA$2:$AE$13,AC$2,0),$D138*AC$2))</f>
        <v>0</v>
      </c>
      <c r="AD138" s="8"/>
      <c r="AE138" s="69">
        <v>1</v>
      </c>
      <c r="AF138" s="69">
        <v>1</v>
      </c>
      <c r="AG138" s="8"/>
      <c r="AH138" s="13">
        <f t="shared" si="1210"/>
        <v>0</v>
      </c>
      <c r="AI138" s="13">
        <f t="shared" si="1211"/>
        <v>0</v>
      </c>
      <c r="AJ138" s="13">
        <f t="shared" si="1212"/>
        <v>0</v>
      </c>
      <c r="AK138" s="13">
        <f t="shared" si="1213"/>
        <v>0</v>
      </c>
      <c r="AL138" s="13">
        <f t="shared" si="1214"/>
        <v>0</v>
      </c>
      <c r="AM138" s="13">
        <f t="shared" si="1215"/>
        <v>0</v>
      </c>
      <c r="AN138" s="13">
        <f t="shared" si="1216"/>
        <v>0</v>
      </c>
      <c r="AO138" s="13">
        <f t="shared" si="1217"/>
        <v>0</v>
      </c>
      <c r="AP138" s="13">
        <f t="shared" si="1218"/>
        <v>0</v>
      </c>
      <c r="AQ138" s="13">
        <f t="shared" si="1219"/>
        <v>0</v>
      </c>
      <c r="AR138" s="13">
        <f t="shared" si="1220"/>
        <v>0</v>
      </c>
      <c r="AS138" s="13">
        <f t="shared" si="1221"/>
        <v>0</v>
      </c>
      <c r="AT138" s="13">
        <f t="shared" si="1222"/>
        <v>0</v>
      </c>
      <c r="AU138" s="13">
        <f t="shared" si="1223"/>
        <v>0</v>
      </c>
      <c r="AV138" s="13">
        <f t="shared" si="1224"/>
        <v>0</v>
      </c>
      <c r="AW138" s="13">
        <f t="shared" si="1225"/>
        <v>0</v>
      </c>
      <c r="AX138" s="4"/>
    </row>
    <row r="139" spans="1:50" outlineLevel="1">
      <c r="A139" s="8" t="str">
        <f>IF(C139=Форма!$B$7*1,"1 месяц",IF(C139&gt;Форма!$B$7,(LEFT(A138,SEARCH(" ",A138,1)-1)+1)&amp;" месяц",""))</f>
        <v/>
      </c>
      <c r="B139" s="32" t="str">
        <f>IF(SUM($E$6:$L139)=0,"-",IF(SUM($E139:$L139)&gt;0,IF(AND($C139&gt;=$B$1,$C139&lt;=$B$2)*1=1,$A$1,"факт"),"прогноз"))</f>
        <v>-</v>
      </c>
      <c r="C139" s="33">
        <v>45323</v>
      </c>
      <c r="D139" s="34">
        <f>VLOOKUP($C139,'F1'!$A:$B,2,0)</f>
        <v>20</v>
      </c>
      <c r="E139" s="14"/>
      <c r="F139" s="14"/>
      <c r="G139" s="14"/>
      <c r="H139" s="14"/>
      <c r="I139" s="14"/>
      <c r="J139" s="14"/>
      <c r="K139" s="14"/>
      <c r="L139" s="14"/>
      <c r="M139" s="187">
        <f t="shared" ref="M139:M140" si="1226">E139/$D139</f>
        <v>0</v>
      </c>
      <c r="N139" s="15">
        <f t="shared" ref="N139:N140" si="1227">F139/$D139</f>
        <v>0</v>
      </c>
      <c r="O139" s="15">
        <f t="shared" ref="O139:O140" si="1228">G139/$D139</f>
        <v>0</v>
      </c>
      <c r="P139" s="15">
        <f t="shared" ref="P139:P140" si="1229">H139/$D139</f>
        <v>0</v>
      </c>
      <c r="Q139" s="187">
        <f t="shared" ref="Q139:Q140" si="1230">I139/$D139</f>
        <v>0</v>
      </c>
      <c r="R139" s="15">
        <f t="shared" ref="R139:R140" si="1231">J139/$D139</f>
        <v>0</v>
      </c>
      <c r="S139" s="15">
        <f t="shared" ref="S139:S140" si="1232">K139/$D139</f>
        <v>0</v>
      </c>
      <c r="T139" s="15">
        <f t="shared" ref="T139:T140" si="1233">L139/$D139</f>
        <v>0</v>
      </c>
      <c r="U139" s="9">
        <f t="shared" ref="U139:U140" si="1234">IFERROR(N139/M139,)</f>
        <v>0</v>
      </c>
      <c r="V139" s="9">
        <f t="shared" ref="V139:V140" si="1235">IFERROR(O139/M139,)</f>
        <v>0</v>
      </c>
      <c r="W139" s="28">
        <f t="shared" ref="W139:W140" si="1236">IFERROR(P139/M139,)</f>
        <v>0</v>
      </c>
      <c r="X139" s="9">
        <f t="shared" ref="X139:X140" si="1237">IFERROR(R139/Q139,)</f>
        <v>0</v>
      </c>
      <c r="Y139" s="9">
        <f t="shared" ref="Y139:Y140" si="1238">IFERROR(S139/Q139,)</f>
        <v>0</v>
      </c>
      <c r="Z139" s="28">
        <f t="shared" ref="Z139:Z140" si="1239">IFERROR(T139/Q139,)</f>
        <v>0</v>
      </c>
      <c r="AA139" s="8"/>
      <c r="AB139" s="154">
        <f>IF(OR($M139="",$M139=0),0,IF(AB$2&lt;10,VLOOKUP(TEXT($C139,"МММ"),'Расчет нагрузки'!$AA$2:$AE$13,AB$2,0),$D139*AB$2))</f>
        <v>0</v>
      </c>
      <c r="AC139" s="154">
        <f>IF(OR($Q139="",$Q139=0),0,IF(AC$2&lt;10,VLOOKUP(TEXT($C139,"МММ"),'Расчет нагрузки'!$AA$2:$AE$13,AC$2,0),$D139*AC$2))</f>
        <v>0</v>
      </c>
      <c r="AD139" s="8"/>
      <c r="AE139" s="69">
        <v>1</v>
      </c>
      <c r="AF139" s="69">
        <v>1</v>
      </c>
      <c r="AG139" s="8"/>
      <c r="AH139" s="13">
        <f t="shared" ref="AH139:AH140" si="1240">E139</f>
        <v>0</v>
      </c>
      <c r="AI139" s="13">
        <f t="shared" ref="AI139:AI140" si="1241">F139</f>
        <v>0</v>
      </c>
      <c r="AJ139" s="13">
        <f t="shared" ref="AJ139:AJ140" si="1242">G139</f>
        <v>0</v>
      </c>
      <c r="AK139" s="13">
        <f t="shared" ref="AK139:AK140" si="1243">H139</f>
        <v>0</v>
      </c>
      <c r="AL139" s="13">
        <f t="shared" ref="AL139:AL140" si="1244">I139</f>
        <v>0</v>
      </c>
      <c r="AM139" s="13">
        <f t="shared" ref="AM139:AM140" si="1245">J139</f>
        <v>0</v>
      </c>
      <c r="AN139" s="13">
        <f t="shared" ref="AN139:AN140" si="1246">K139</f>
        <v>0</v>
      </c>
      <c r="AO139" s="13">
        <f t="shared" ref="AO139:AO140" si="1247">L139</f>
        <v>0</v>
      </c>
      <c r="AP139" s="13">
        <f t="shared" ref="AP139:AP140" si="1248">E139</f>
        <v>0</v>
      </c>
      <c r="AQ139" s="13">
        <f t="shared" ref="AQ139:AQ140" si="1249">F139</f>
        <v>0</v>
      </c>
      <c r="AR139" s="13">
        <f t="shared" ref="AR139:AR140" si="1250">G139</f>
        <v>0</v>
      </c>
      <c r="AS139" s="13">
        <f t="shared" ref="AS139:AS140" si="1251">H139</f>
        <v>0</v>
      </c>
      <c r="AT139" s="13">
        <f t="shared" ref="AT139:AT140" si="1252">I139</f>
        <v>0</v>
      </c>
      <c r="AU139" s="13">
        <f t="shared" ref="AU139:AU140" si="1253">J139</f>
        <v>0</v>
      </c>
      <c r="AV139" s="13">
        <f t="shared" ref="AV139:AV140" si="1254">K139</f>
        <v>0</v>
      </c>
      <c r="AW139" s="13">
        <f t="shared" ref="AW139:AW140" si="1255">L139</f>
        <v>0</v>
      </c>
      <c r="AX139" s="4"/>
    </row>
    <row r="140" spans="1:50" outlineLevel="1">
      <c r="A140" s="8" t="str">
        <f>IF(C140=Форма!$B$7*1,"1 месяц",IF(C140&gt;Форма!$B$7,(LEFT(A139,SEARCH(" ",A139,1)-1)+1)&amp;" месяц",""))</f>
        <v/>
      </c>
      <c r="B140" s="32" t="str">
        <f>IF(SUM($E$6:$L140)=0,"-",IF(SUM($E140:$L140)&gt;0,IF(AND($C140&gt;=$B$1,$C140&lt;=$B$2)*1=1,$A$1,"факт"),"прогноз"))</f>
        <v>-</v>
      </c>
      <c r="C140" s="33">
        <v>45352</v>
      </c>
      <c r="D140" s="34">
        <f>VLOOKUP($C140,'F1'!$A:$B,2,0)</f>
        <v>20</v>
      </c>
      <c r="E140" s="14"/>
      <c r="F140" s="14"/>
      <c r="G140" s="14"/>
      <c r="H140" s="14"/>
      <c r="I140" s="14"/>
      <c r="J140" s="14"/>
      <c r="K140" s="14"/>
      <c r="L140" s="14"/>
      <c r="M140" s="187">
        <f t="shared" si="1226"/>
        <v>0</v>
      </c>
      <c r="N140" s="15">
        <f t="shared" si="1227"/>
        <v>0</v>
      </c>
      <c r="O140" s="15">
        <f t="shared" si="1228"/>
        <v>0</v>
      </c>
      <c r="P140" s="15">
        <f t="shared" si="1229"/>
        <v>0</v>
      </c>
      <c r="Q140" s="187">
        <f t="shared" si="1230"/>
        <v>0</v>
      </c>
      <c r="R140" s="15">
        <f t="shared" si="1231"/>
        <v>0</v>
      </c>
      <c r="S140" s="15">
        <f t="shared" si="1232"/>
        <v>0</v>
      </c>
      <c r="T140" s="15">
        <f t="shared" si="1233"/>
        <v>0</v>
      </c>
      <c r="U140" s="9">
        <f t="shared" si="1234"/>
        <v>0</v>
      </c>
      <c r="V140" s="9">
        <f t="shared" si="1235"/>
        <v>0</v>
      </c>
      <c r="W140" s="28">
        <f t="shared" si="1236"/>
        <v>0</v>
      </c>
      <c r="X140" s="9">
        <f t="shared" si="1237"/>
        <v>0</v>
      </c>
      <c r="Y140" s="9">
        <f t="shared" si="1238"/>
        <v>0</v>
      </c>
      <c r="Z140" s="28">
        <f t="shared" si="1239"/>
        <v>0</v>
      </c>
      <c r="AA140" s="8"/>
      <c r="AB140" s="154">
        <f>IF(OR($M140="",$M140=0),0,IF(AB$2&lt;10,VLOOKUP(TEXT($C140,"МММ"),'Расчет нагрузки'!$AA$2:$AE$13,AB$2,0),$D140*AB$2))</f>
        <v>0</v>
      </c>
      <c r="AC140" s="154">
        <f>IF(OR($Q140="",$Q140=0),0,IF(AC$2&lt;10,VLOOKUP(TEXT($C140,"МММ"),'Расчет нагрузки'!$AA$2:$AE$13,AC$2,0),$D140*AC$2))</f>
        <v>0</v>
      </c>
      <c r="AD140" s="8"/>
      <c r="AE140" s="69">
        <v>1</v>
      </c>
      <c r="AF140" s="69">
        <v>1</v>
      </c>
      <c r="AG140" s="8"/>
      <c r="AH140" s="13">
        <f t="shared" si="1240"/>
        <v>0</v>
      </c>
      <c r="AI140" s="13">
        <f t="shared" si="1241"/>
        <v>0</v>
      </c>
      <c r="AJ140" s="13">
        <f t="shared" si="1242"/>
        <v>0</v>
      </c>
      <c r="AK140" s="13">
        <f t="shared" si="1243"/>
        <v>0</v>
      </c>
      <c r="AL140" s="13">
        <f t="shared" si="1244"/>
        <v>0</v>
      </c>
      <c r="AM140" s="13">
        <f t="shared" si="1245"/>
        <v>0</v>
      </c>
      <c r="AN140" s="13">
        <f t="shared" si="1246"/>
        <v>0</v>
      </c>
      <c r="AO140" s="13">
        <f t="shared" si="1247"/>
        <v>0</v>
      </c>
      <c r="AP140" s="13">
        <f t="shared" si="1248"/>
        <v>0</v>
      </c>
      <c r="AQ140" s="13">
        <f t="shared" si="1249"/>
        <v>0</v>
      </c>
      <c r="AR140" s="13">
        <f t="shared" si="1250"/>
        <v>0</v>
      </c>
      <c r="AS140" s="13">
        <f t="shared" si="1251"/>
        <v>0</v>
      </c>
      <c r="AT140" s="13">
        <f t="shared" si="1252"/>
        <v>0</v>
      </c>
      <c r="AU140" s="13">
        <f t="shared" si="1253"/>
        <v>0</v>
      </c>
      <c r="AV140" s="13">
        <f t="shared" si="1254"/>
        <v>0</v>
      </c>
      <c r="AW140" s="13">
        <f t="shared" si="1255"/>
        <v>0</v>
      </c>
      <c r="AX140" s="4"/>
    </row>
    <row r="141" spans="1:50" outlineLevel="1">
      <c r="A141" s="8" t="str">
        <f>IF(C141=Форма!$B$7*1,"1 месяц",IF(C141&gt;Форма!$B$7,(LEFT(A140,SEARCH(" ",A140,1)-1)+1)&amp;" месяц",""))</f>
        <v/>
      </c>
      <c r="B141" s="32" t="str">
        <f>IF(SUM($E$6:$L141)=0,"-",IF(SUM($E141:$L141)&gt;0,IF(AND($C141&gt;=$B$1,$C141&lt;=$B$2)*1=1,$A$1,"факт"),"прогноз"))</f>
        <v>-</v>
      </c>
      <c r="C141" s="33">
        <v>45383</v>
      </c>
      <c r="D141" s="34">
        <f>VLOOKUP($C141,'F1'!$A:$B,2,0)</f>
        <v>21</v>
      </c>
      <c r="E141" s="14"/>
      <c r="F141" s="14"/>
      <c r="G141" s="14"/>
      <c r="H141" s="14"/>
      <c r="I141" s="14"/>
      <c r="J141" s="14"/>
      <c r="K141" s="14"/>
      <c r="L141" s="14"/>
      <c r="M141" s="187">
        <f t="shared" ref="M141" si="1256">E141/$D141</f>
        <v>0</v>
      </c>
      <c r="N141" s="15">
        <f t="shared" ref="N141" si="1257">F141/$D141</f>
        <v>0</v>
      </c>
      <c r="O141" s="15">
        <f t="shared" ref="O141" si="1258">G141/$D141</f>
        <v>0</v>
      </c>
      <c r="P141" s="15">
        <f t="shared" ref="P141" si="1259">H141/$D141</f>
        <v>0</v>
      </c>
      <c r="Q141" s="187">
        <f t="shared" ref="Q141" si="1260">I141/$D141</f>
        <v>0</v>
      </c>
      <c r="R141" s="15">
        <f t="shared" ref="R141" si="1261">J141/$D141</f>
        <v>0</v>
      </c>
      <c r="S141" s="15">
        <f t="shared" ref="S141" si="1262">K141/$D141</f>
        <v>0</v>
      </c>
      <c r="T141" s="15">
        <f t="shared" ref="T141" si="1263">L141/$D141</f>
        <v>0</v>
      </c>
      <c r="U141" s="9">
        <f t="shared" ref="U141" si="1264">IFERROR(N141/M141,)</f>
        <v>0</v>
      </c>
      <c r="V141" s="9">
        <f t="shared" ref="V141" si="1265">IFERROR(O141/M141,)</f>
        <v>0</v>
      </c>
      <c r="W141" s="28">
        <f t="shared" ref="W141" si="1266">IFERROR(P141/M141,)</f>
        <v>0</v>
      </c>
      <c r="X141" s="9">
        <f t="shared" ref="X141" si="1267">IFERROR(R141/Q141,)</f>
        <v>0</v>
      </c>
      <c r="Y141" s="9">
        <f t="shared" ref="Y141" si="1268">IFERROR(S141/Q141,)</f>
        <v>0</v>
      </c>
      <c r="Z141" s="28">
        <f t="shared" ref="Z141" si="1269">IFERROR(T141/Q141,)</f>
        <v>0</v>
      </c>
      <c r="AA141" s="8"/>
      <c r="AB141" s="154">
        <f>IF(OR($M141="",$M141=0),0,IF(AB$2&lt;10,VLOOKUP(TEXT($C141,"МММ"),'Расчет нагрузки'!$AA$2:$AE$13,AB$2,0),$D141*AB$2))</f>
        <v>0</v>
      </c>
      <c r="AC141" s="154">
        <f>IF(OR($Q141="",$Q141=0),0,IF(AC$2&lt;10,VLOOKUP(TEXT($C141,"МММ"),'Расчет нагрузки'!$AA$2:$AE$13,AC$2,0),$D141*AC$2))</f>
        <v>0</v>
      </c>
      <c r="AD141" s="8"/>
      <c r="AE141" s="69">
        <v>1</v>
      </c>
      <c r="AF141" s="69">
        <v>1</v>
      </c>
      <c r="AG141" s="8"/>
      <c r="AH141" s="13">
        <f t="shared" ref="AH141" si="1270">E141</f>
        <v>0</v>
      </c>
      <c r="AI141" s="13">
        <f t="shared" ref="AI141" si="1271">F141</f>
        <v>0</v>
      </c>
      <c r="AJ141" s="13">
        <f t="shared" ref="AJ141" si="1272">G141</f>
        <v>0</v>
      </c>
      <c r="AK141" s="13">
        <f t="shared" ref="AK141" si="1273">H141</f>
        <v>0</v>
      </c>
      <c r="AL141" s="13">
        <f t="shared" ref="AL141" si="1274">I141</f>
        <v>0</v>
      </c>
      <c r="AM141" s="13">
        <f t="shared" ref="AM141" si="1275">J141</f>
        <v>0</v>
      </c>
      <c r="AN141" s="13">
        <f t="shared" ref="AN141" si="1276">K141</f>
        <v>0</v>
      </c>
      <c r="AO141" s="13">
        <f t="shared" ref="AO141" si="1277">L141</f>
        <v>0</v>
      </c>
      <c r="AP141" s="13">
        <f t="shared" ref="AP141" si="1278">E141</f>
        <v>0</v>
      </c>
      <c r="AQ141" s="13">
        <f t="shared" ref="AQ141" si="1279">F141</f>
        <v>0</v>
      </c>
      <c r="AR141" s="13">
        <f t="shared" ref="AR141" si="1280">G141</f>
        <v>0</v>
      </c>
      <c r="AS141" s="13">
        <f t="shared" ref="AS141" si="1281">H141</f>
        <v>0</v>
      </c>
      <c r="AT141" s="13">
        <f t="shared" ref="AT141" si="1282">I141</f>
        <v>0</v>
      </c>
      <c r="AU141" s="13">
        <f t="shared" ref="AU141" si="1283">J141</f>
        <v>0</v>
      </c>
      <c r="AV141" s="13">
        <f t="shared" ref="AV141" si="1284">K141</f>
        <v>0</v>
      </c>
      <c r="AW141" s="13">
        <f t="shared" ref="AW141" si="1285">L141</f>
        <v>0</v>
      </c>
      <c r="AX141" s="4"/>
    </row>
    <row r="142" spans="1:50" outlineLevel="1">
      <c r="A142" s="8" t="str">
        <f>IF(C142=Форма!$B$7*1,"1 месяц",IF(C142&gt;Форма!$B$7,(LEFT(A141,SEARCH(" ",A141,1)-1)+1)&amp;" месяц",""))</f>
        <v/>
      </c>
      <c r="B142" s="32" t="str">
        <f>IF(SUM($E$6:$L142)=0,"-",IF(SUM($E142:$L142)&gt;0,IF(AND($C142&gt;=$B$1,$C142&lt;=$B$2)*1=1,$A$1,"факт"),"прогноз"))</f>
        <v>-</v>
      </c>
      <c r="C142" s="33">
        <v>45413</v>
      </c>
      <c r="D142" s="34">
        <f>VLOOKUP($C142,'F1'!$A:$B,2,0)</f>
        <v>20</v>
      </c>
      <c r="E142" s="14"/>
      <c r="F142" s="14"/>
      <c r="G142" s="14"/>
      <c r="H142" s="14"/>
      <c r="I142" s="14"/>
      <c r="J142" s="14"/>
      <c r="K142" s="14"/>
      <c r="L142" s="14"/>
      <c r="M142" s="187">
        <f t="shared" ref="M142:M144" si="1286">E142/$D142</f>
        <v>0</v>
      </c>
      <c r="N142" s="15">
        <f t="shared" ref="N142:N144" si="1287">F142/$D142</f>
        <v>0</v>
      </c>
      <c r="O142" s="15">
        <f t="shared" ref="O142:O144" si="1288">G142/$D142</f>
        <v>0</v>
      </c>
      <c r="P142" s="15">
        <f t="shared" ref="P142:P144" si="1289">H142/$D142</f>
        <v>0</v>
      </c>
      <c r="Q142" s="187">
        <f t="shared" ref="Q142:Q144" si="1290">I142/$D142</f>
        <v>0</v>
      </c>
      <c r="R142" s="15">
        <f t="shared" ref="R142:R144" si="1291">J142/$D142</f>
        <v>0</v>
      </c>
      <c r="S142" s="15">
        <f t="shared" ref="S142:S144" si="1292">K142/$D142</f>
        <v>0</v>
      </c>
      <c r="T142" s="15">
        <f t="shared" ref="T142:T144" si="1293">L142/$D142</f>
        <v>0</v>
      </c>
      <c r="U142" s="9">
        <f t="shared" ref="U142:U144" si="1294">IFERROR(N142/M142,)</f>
        <v>0</v>
      </c>
      <c r="V142" s="9">
        <f t="shared" ref="V142:V144" si="1295">IFERROR(O142/M142,)</f>
        <v>0</v>
      </c>
      <c r="W142" s="28">
        <f t="shared" ref="W142:W144" si="1296">IFERROR(P142/M142,)</f>
        <v>0</v>
      </c>
      <c r="X142" s="9">
        <f t="shared" ref="X142:X144" si="1297">IFERROR(R142/Q142,)</f>
        <v>0</v>
      </c>
      <c r="Y142" s="9">
        <f t="shared" ref="Y142:Y144" si="1298">IFERROR(S142/Q142,)</f>
        <v>0</v>
      </c>
      <c r="Z142" s="28">
        <f t="shared" ref="Z142:Z144" si="1299">IFERROR(T142/Q142,)</f>
        <v>0</v>
      </c>
      <c r="AA142" s="8"/>
      <c r="AB142" s="154">
        <f>IF(OR($M142="",$M142=0),0,IF(AB$2&lt;10,VLOOKUP(TEXT($C142,"МММ"),'Расчет нагрузки'!$AA$2:$AE$13,AB$2,0),$D142*AB$2))</f>
        <v>0</v>
      </c>
      <c r="AC142" s="154">
        <f>IF(OR($Q142="",$Q142=0),0,IF(AC$2&lt;10,VLOOKUP(TEXT($C142,"МММ"),'Расчет нагрузки'!$AA$2:$AE$13,AC$2,0),$D142*AC$2))</f>
        <v>0</v>
      </c>
      <c r="AD142" s="8"/>
      <c r="AE142" s="69">
        <v>1</v>
      </c>
      <c r="AF142" s="69">
        <v>1</v>
      </c>
      <c r="AG142" s="8"/>
      <c r="AH142" s="13">
        <f t="shared" ref="AH142:AH144" si="1300">E142</f>
        <v>0</v>
      </c>
      <c r="AI142" s="13">
        <f t="shared" ref="AI142:AI144" si="1301">F142</f>
        <v>0</v>
      </c>
      <c r="AJ142" s="13">
        <f t="shared" ref="AJ142:AJ144" si="1302">G142</f>
        <v>0</v>
      </c>
      <c r="AK142" s="13">
        <f t="shared" ref="AK142:AK144" si="1303">H142</f>
        <v>0</v>
      </c>
      <c r="AL142" s="13">
        <f t="shared" ref="AL142:AL144" si="1304">I142</f>
        <v>0</v>
      </c>
      <c r="AM142" s="13">
        <f t="shared" ref="AM142:AM144" si="1305">J142</f>
        <v>0</v>
      </c>
      <c r="AN142" s="13">
        <f t="shared" ref="AN142:AN144" si="1306">K142</f>
        <v>0</v>
      </c>
      <c r="AO142" s="13">
        <f t="shared" ref="AO142:AO144" si="1307">L142</f>
        <v>0</v>
      </c>
      <c r="AP142" s="13">
        <f t="shared" ref="AP142:AP144" si="1308">E142</f>
        <v>0</v>
      </c>
      <c r="AQ142" s="13">
        <f t="shared" ref="AQ142:AQ144" si="1309">F142</f>
        <v>0</v>
      </c>
      <c r="AR142" s="13">
        <f t="shared" ref="AR142:AR144" si="1310">G142</f>
        <v>0</v>
      </c>
      <c r="AS142" s="13">
        <f t="shared" ref="AS142:AS144" si="1311">H142</f>
        <v>0</v>
      </c>
      <c r="AT142" s="13">
        <f t="shared" ref="AT142:AT144" si="1312">I142</f>
        <v>0</v>
      </c>
      <c r="AU142" s="13">
        <f t="shared" ref="AU142:AU144" si="1313">J142</f>
        <v>0</v>
      </c>
      <c r="AV142" s="13">
        <f t="shared" ref="AV142:AV144" si="1314">K142</f>
        <v>0</v>
      </c>
      <c r="AW142" s="13">
        <f t="shared" ref="AW142:AW144" si="1315">L142</f>
        <v>0</v>
      </c>
      <c r="AX142" s="4"/>
    </row>
    <row r="143" spans="1:50" outlineLevel="1">
      <c r="A143" s="8" t="str">
        <f>IF(C143=Форма!$B$7*1,"1 месяц",IF(C143&gt;Форма!$B$7,(LEFT(A142,SEARCH(" ",A142,1)-1)+1)&amp;" месяц",""))</f>
        <v/>
      </c>
      <c r="B143" s="32" t="str">
        <f>IF(SUM($E$6:$L143)=0,"-",IF(SUM($E143:$L143)&gt;0,IF(AND($C143&gt;=$B$1,$C143&lt;=$B$2)*1=1,$A$1,"факт"),"прогноз"))</f>
        <v>-</v>
      </c>
      <c r="C143" s="33">
        <v>45444</v>
      </c>
      <c r="D143" s="34">
        <f>VLOOKUP($C143,'F1'!$A:$B,2,0)</f>
        <v>19</v>
      </c>
      <c r="E143" s="14"/>
      <c r="F143" s="14"/>
      <c r="G143" s="14"/>
      <c r="H143" s="14"/>
      <c r="I143" s="14"/>
      <c r="J143" s="14"/>
      <c r="K143" s="14"/>
      <c r="L143" s="14"/>
      <c r="M143" s="187">
        <f t="shared" si="1286"/>
        <v>0</v>
      </c>
      <c r="N143" s="15">
        <f t="shared" si="1287"/>
        <v>0</v>
      </c>
      <c r="O143" s="15">
        <f t="shared" si="1288"/>
        <v>0</v>
      </c>
      <c r="P143" s="15">
        <f t="shared" si="1289"/>
        <v>0</v>
      </c>
      <c r="Q143" s="187">
        <f t="shared" si="1290"/>
        <v>0</v>
      </c>
      <c r="R143" s="15">
        <f t="shared" si="1291"/>
        <v>0</v>
      </c>
      <c r="S143" s="15">
        <f t="shared" si="1292"/>
        <v>0</v>
      </c>
      <c r="T143" s="15">
        <f t="shared" si="1293"/>
        <v>0</v>
      </c>
      <c r="U143" s="9">
        <f t="shared" si="1294"/>
        <v>0</v>
      </c>
      <c r="V143" s="9">
        <f t="shared" si="1295"/>
        <v>0</v>
      </c>
      <c r="W143" s="28">
        <f t="shared" si="1296"/>
        <v>0</v>
      </c>
      <c r="X143" s="9">
        <f t="shared" si="1297"/>
        <v>0</v>
      </c>
      <c r="Y143" s="9">
        <f t="shared" si="1298"/>
        <v>0</v>
      </c>
      <c r="Z143" s="28">
        <f t="shared" si="1299"/>
        <v>0</v>
      </c>
      <c r="AA143" s="8"/>
      <c r="AB143" s="154">
        <f>IF(OR($M143="",$M143=0),0,IF(AB$2&lt;10,VLOOKUP(TEXT($C143,"МММ"),'Расчет нагрузки'!$AA$2:$AE$13,AB$2,0),$D143*AB$2))</f>
        <v>0</v>
      </c>
      <c r="AC143" s="154">
        <f>IF(OR($Q143="",$Q143=0),0,IF(AC$2&lt;10,VLOOKUP(TEXT($C143,"МММ"),'Расчет нагрузки'!$AA$2:$AE$13,AC$2,0),$D143*AC$2))</f>
        <v>0</v>
      </c>
      <c r="AD143" s="8"/>
      <c r="AE143" s="69">
        <v>1</v>
      </c>
      <c r="AF143" s="69">
        <v>1</v>
      </c>
      <c r="AG143" s="8"/>
      <c r="AH143" s="13">
        <f t="shared" si="1300"/>
        <v>0</v>
      </c>
      <c r="AI143" s="13">
        <f t="shared" si="1301"/>
        <v>0</v>
      </c>
      <c r="AJ143" s="13">
        <f t="shared" si="1302"/>
        <v>0</v>
      </c>
      <c r="AK143" s="13">
        <f t="shared" si="1303"/>
        <v>0</v>
      </c>
      <c r="AL143" s="13">
        <f t="shared" si="1304"/>
        <v>0</v>
      </c>
      <c r="AM143" s="13">
        <f t="shared" si="1305"/>
        <v>0</v>
      </c>
      <c r="AN143" s="13">
        <f t="shared" si="1306"/>
        <v>0</v>
      </c>
      <c r="AO143" s="13">
        <f t="shared" si="1307"/>
        <v>0</v>
      </c>
      <c r="AP143" s="13">
        <f t="shared" si="1308"/>
        <v>0</v>
      </c>
      <c r="AQ143" s="13">
        <f t="shared" si="1309"/>
        <v>0</v>
      </c>
      <c r="AR143" s="13">
        <f t="shared" si="1310"/>
        <v>0</v>
      </c>
      <c r="AS143" s="13">
        <f t="shared" si="1311"/>
        <v>0</v>
      </c>
      <c r="AT143" s="13">
        <f t="shared" si="1312"/>
        <v>0</v>
      </c>
      <c r="AU143" s="13">
        <f t="shared" si="1313"/>
        <v>0</v>
      </c>
      <c r="AV143" s="13">
        <f t="shared" si="1314"/>
        <v>0</v>
      </c>
      <c r="AW143" s="13">
        <f t="shared" si="1315"/>
        <v>0</v>
      </c>
      <c r="AX143" s="4"/>
    </row>
    <row r="144" spans="1:50" outlineLevel="1">
      <c r="A144" s="8" t="str">
        <f>IF(C144=Форма!$B$7*1,"1 месяц",IF(C144&gt;Форма!$B$7,(LEFT(A143,SEARCH(" ",A143,1)-1)+1)&amp;" месяц",""))</f>
        <v/>
      </c>
      <c r="B144" s="32" t="str">
        <f>IF(SUM($E$6:$L144)=0,"-",IF(SUM($E144:$L144)&gt;0,IF(AND($C144&gt;=$B$1,$C144&lt;=$B$2)*1=1,$A$1,"факт"),"прогноз"))</f>
        <v>-</v>
      </c>
      <c r="C144" s="33">
        <v>45474</v>
      </c>
      <c r="D144" s="34">
        <f>VLOOKUP($C144,'F1'!$A:$B,2,0)</f>
        <v>23</v>
      </c>
      <c r="E144" s="14"/>
      <c r="F144" s="14"/>
      <c r="G144" s="14"/>
      <c r="H144" s="14"/>
      <c r="I144" s="14"/>
      <c r="J144" s="14"/>
      <c r="K144" s="14"/>
      <c r="L144" s="14"/>
      <c r="M144" s="187">
        <f t="shared" si="1286"/>
        <v>0</v>
      </c>
      <c r="N144" s="15">
        <f t="shared" si="1287"/>
        <v>0</v>
      </c>
      <c r="O144" s="15">
        <f t="shared" si="1288"/>
        <v>0</v>
      </c>
      <c r="P144" s="15">
        <f t="shared" si="1289"/>
        <v>0</v>
      </c>
      <c r="Q144" s="187">
        <f t="shared" si="1290"/>
        <v>0</v>
      </c>
      <c r="R144" s="15">
        <f t="shared" si="1291"/>
        <v>0</v>
      </c>
      <c r="S144" s="15">
        <f t="shared" si="1292"/>
        <v>0</v>
      </c>
      <c r="T144" s="15">
        <f t="shared" si="1293"/>
        <v>0</v>
      </c>
      <c r="U144" s="9">
        <f t="shared" si="1294"/>
        <v>0</v>
      </c>
      <c r="V144" s="9">
        <f t="shared" si="1295"/>
        <v>0</v>
      </c>
      <c r="W144" s="28">
        <f t="shared" si="1296"/>
        <v>0</v>
      </c>
      <c r="X144" s="9">
        <f t="shared" si="1297"/>
        <v>0</v>
      </c>
      <c r="Y144" s="9">
        <f t="shared" si="1298"/>
        <v>0</v>
      </c>
      <c r="Z144" s="28">
        <f t="shared" si="1299"/>
        <v>0</v>
      </c>
      <c r="AA144" s="8"/>
      <c r="AB144" s="154">
        <f>IF(OR($M144="",$M144=0),0,IF(AB$2&lt;10,VLOOKUP(TEXT($C144,"МММ"),'Расчет нагрузки'!$AA$2:$AE$13,AB$2,0),$D144*AB$2))</f>
        <v>0</v>
      </c>
      <c r="AC144" s="154">
        <f>IF(OR($Q144="",$Q144=0),0,IF(AC$2&lt;10,VLOOKUP(TEXT($C144,"МММ"),'Расчет нагрузки'!$AA$2:$AE$13,AC$2,0),$D144*AC$2))</f>
        <v>0</v>
      </c>
      <c r="AD144" s="8"/>
      <c r="AE144" s="69">
        <v>1</v>
      </c>
      <c r="AF144" s="69">
        <v>1</v>
      </c>
      <c r="AG144" s="8"/>
      <c r="AH144" s="13">
        <f t="shared" si="1300"/>
        <v>0</v>
      </c>
      <c r="AI144" s="13">
        <f t="shared" si="1301"/>
        <v>0</v>
      </c>
      <c r="AJ144" s="13">
        <f t="shared" si="1302"/>
        <v>0</v>
      </c>
      <c r="AK144" s="13">
        <f t="shared" si="1303"/>
        <v>0</v>
      </c>
      <c r="AL144" s="13">
        <f t="shared" si="1304"/>
        <v>0</v>
      </c>
      <c r="AM144" s="13">
        <f t="shared" si="1305"/>
        <v>0</v>
      </c>
      <c r="AN144" s="13">
        <f t="shared" si="1306"/>
        <v>0</v>
      </c>
      <c r="AO144" s="13">
        <f t="shared" si="1307"/>
        <v>0</v>
      </c>
      <c r="AP144" s="13">
        <f t="shared" si="1308"/>
        <v>0</v>
      </c>
      <c r="AQ144" s="13">
        <f t="shared" si="1309"/>
        <v>0</v>
      </c>
      <c r="AR144" s="13">
        <f t="shared" si="1310"/>
        <v>0</v>
      </c>
      <c r="AS144" s="13">
        <f t="shared" si="1311"/>
        <v>0</v>
      </c>
      <c r="AT144" s="13">
        <f t="shared" si="1312"/>
        <v>0</v>
      </c>
      <c r="AU144" s="13">
        <f t="shared" si="1313"/>
        <v>0</v>
      </c>
      <c r="AV144" s="13">
        <f t="shared" si="1314"/>
        <v>0</v>
      </c>
      <c r="AW144" s="13">
        <f t="shared" si="1315"/>
        <v>0</v>
      </c>
      <c r="AX144" s="4"/>
    </row>
    <row r="145" spans="1:50" outlineLevel="1">
      <c r="A145" s="8" t="str">
        <f>IF(C145=Форма!$B$7*1,"1 месяц",IF(C145&gt;Форма!$B$7,(LEFT(A144,SEARCH(" ",A144,1)-1)+1)&amp;" месяц",""))</f>
        <v/>
      </c>
      <c r="B145" s="32" t="str">
        <f>IF(SUM($E$6:$L145)=0,"-",IF(SUM($E145:$L145)&gt;0,IF(AND($C145&gt;=$B$1,$C145&lt;=$B$2)*1=1,$A$1,"факт"),"прогноз"))</f>
        <v>-</v>
      </c>
      <c r="C145" s="33">
        <v>45505</v>
      </c>
      <c r="D145" s="34">
        <f>VLOOKUP($C145,'F1'!$A:$B,2,0)</f>
        <v>22</v>
      </c>
      <c r="E145" s="60"/>
      <c r="F145" s="60"/>
      <c r="G145" s="59"/>
      <c r="H145" s="59"/>
      <c r="I145" s="60"/>
      <c r="J145" s="60"/>
      <c r="K145" s="59"/>
      <c r="L145" s="59"/>
      <c r="M145" s="187">
        <f t="shared" si="1122"/>
        <v>0</v>
      </c>
      <c r="N145" s="15">
        <f t="shared" si="1123"/>
        <v>0</v>
      </c>
      <c r="O145" s="15">
        <f t="shared" si="1124"/>
        <v>0</v>
      </c>
      <c r="P145" s="15">
        <f t="shared" si="1125"/>
        <v>0</v>
      </c>
      <c r="Q145" s="187">
        <f t="shared" si="1126"/>
        <v>0</v>
      </c>
      <c r="R145" s="15">
        <f t="shared" si="1127"/>
        <v>0</v>
      </c>
      <c r="S145" s="15">
        <f t="shared" si="1128"/>
        <v>0</v>
      </c>
      <c r="T145" s="15">
        <f t="shared" si="1129"/>
        <v>0</v>
      </c>
      <c r="U145" s="9">
        <f t="shared" si="1130"/>
        <v>0</v>
      </c>
      <c r="V145" s="9">
        <f t="shared" si="1131"/>
        <v>0</v>
      </c>
      <c r="W145" s="28">
        <f t="shared" si="1132"/>
        <v>0</v>
      </c>
      <c r="X145" s="9">
        <f t="shared" si="1133"/>
        <v>0</v>
      </c>
      <c r="Y145" s="9">
        <f t="shared" si="1134"/>
        <v>0</v>
      </c>
      <c r="Z145" s="28">
        <f t="shared" si="1135"/>
        <v>0</v>
      </c>
      <c r="AA145" s="8"/>
      <c r="AB145" s="154">
        <f>IF(OR($M145="",$M145=0),0,IF(AB$2&lt;10,VLOOKUP(TEXT($C145,"МММ"),'Расчет нагрузки'!$AA$2:$AE$13,AB$2,0),$D145*AB$2))</f>
        <v>0</v>
      </c>
      <c r="AC145" s="154">
        <f>IF(OR($Q145="",$Q145=0),0,IF(AC$2&lt;10,VLOOKUP(TEXT($C145,"МММ"),'Расчет нагрузки'!$AA$2:$AE$13,AC$2,0),$D145*AC$2))</f>
        <v>0</v>
      </c>
      <c r="AD145" s="8"/>
      <c r="AE145" s="69">
        <v>1</v>
      </c>
      <c r="AF145" s="69">
        <v>1</v>
      </c>
      <c r="AG145" s="8"/>
      <c r="AH145" s="17">
        <f t="shared" ref="AH142:AH149" si="1316">ROUND(M145*$D145*AE145,0)</f>
        <v>0</v>
      </c>
      <c r="AI145" s="17">
        <f t="shared" ref="AI142:AI148" si="1317">ROUND(IF(AI$2*AH145&lt;0,0,AI$2*AH145),0)</f>
        <v>0</v>
      </c>
      <c r="AJ145" s="17">
        <f t="shared" ref="AJ142:AJ148" si="1318">ROUND(AJ$2*AH145,0)</f>
        <v>0</v>
      </c>
      <c r="AK145" s="17">
        <f t="shared" ref="AK142:AK148" si="1319">ROUND(AK$2*AH145,0)</f>
        <v>0</v>
      </c>
      <c r="AL145" s="17">
        <f t="shared" ref="AL142:AL149" si="1320">ROUND(Q145*$D145*AF145,0)</f>
        <v>0</v>
      </c>
      <c r="AM145" s="17">
        <f t="shared" ref="AM142:AM148" si="1321">ROUND(IF(AM$2*AL145&lt;0,0,AM$2*AL145),0)</f>
        <v>0</v>
      </c>
      <c r="AN145" s="17">
        <f t="shared" ref="AN142:AN148" si="1322">ROUND(AN$2*AL145,0)</f>
        <v>0</v>
      </c>
      <c r="AO145" s="17">
        <f t="shared" ref="AO142:AO148" si="1323">ROUND(AO$2*AL145,0)</f>
        <v>0</v>
      </c>
      <c r="AP145" s="18">
        <f t="shared" ref="AP142:AP148" si="1324">ROUND(MIN(AH145,AB145*AE145),0)</f>
        <v>0</v>
      </c>
      <c r="AQ145" s="18">
        <f t="shared" ref="AQ142:AQ148" si="1325">ROUND(IF(AQ$2*AP145&lt;0,0,AQ$2*AP145),0)</f>
        <v>0</v>
      </c>
      <c r="AR145" s="18">
        <f t="shared" ref="AR142:AR148" si="1326">ROUND(AR$2*AP145,0)</f>
        <v>0</v>
      </c>
      <c r="AS145" s="18">
        <f t="shared" ref="AS142:AS148" si="1327">ROUND(AS$2*AP145,0)</f>
        <v>0</v>
      </c>
      <c r="AT145" s="18">
        <f t="shared" ref="AT142:AT148" si="1328">ROUND(MIN(AL145,AC145*AF145),0)</f>
        <v>0</v>
      </c>
      <c r="AU145" s="18">
        <f t="shared" ref="AU142:AU148" si="1329">ROUND(IF(AU$2*AT145&lt;0,0,AU$2*AT145),0)</f>
        <v>0</v>
      </c>
      <c r="AV145" s="18">
        <f t="shared" ref="AV142:AV148" si="1330">ROUND(AV$2*AT145,0)</f>
        <v>0</v>
      </c>
      <c r="AW145" s="18">
        <f t="shared" ref="AW142:AW148" si="1331">ROUND(AW$2*AT145,0)</f>
        <v>0</v>
      </c>
      <c r="AX145" s="4"/>
    </row>
    <row r="146" spans="1:50" outlineLevel="1">
      <c r="A146" s="8" t="str">
        <f>IF(C146=Форма!$B$7*1,"1 месяц",IF(C146&gt;Форма!$B$7,(LEFT(A145,SEARCH(" ",A145,1)-1)+1)&amp;" месяц",""))</f>
        <v/>
      </c>
      <c r="B146" s="32" t="str">
        <f>IF(SUM($E$6:$L146)=0,"-",IF(SUM($E146:$L146)&gt;0,IF(AND($C146&gt;=$B$1,$C146&lt;=$B$2)*1=1,$A$1,"факт"),"прогноз"))</f>
        <v>-</v>
      </c>
      <c r="C146" s="33">
        <v>45536</v>
      </c>
      <c r="D146" s="34">
        <f>VLOOKUP($C146,'F1'!$A:$B,2,0)</f>
        <v>21</v>
      </c>
      <c r="E146" s="60"/>
      <c r="F146" s="60"/>
      <c r="G146" s="59"/>
      <c r="H146" s="59"/>
      <c r="I146" s="60"/>
      <c r="J146" s="60"/>
      <c r="K146" s="59"/>
      <c r="L146" s="59"/>
      <c r="M146" s="187">
        <f t="shared" si="1122"/>
        <v>0</v>
      </c>
      <c r="N146" s="15">
        <f t="shared" si="1123"/>
        <v>0</v>
      </c>
      <c r="O146" s="15">
        <f t="shared" si="1124"/>
        <v>0</v>
      </c>
      <c r="P146" s="15">
        <f t="shared" si="1125"/>
        <v>0</v>
      </c>
      <c r="Q146" s="187">
        <f t="shared" si="1126"/>
        <v>0</v>
      </c>
      <c r="R146" s="15">
        <f t="shared" si="1127"/>
        <v>0</v>
      </c>
      <c r="S146" s="15">
        <f t="shared" si="1128"/>
        <v>0</v>
      </c>
      <c r="T146" s="15">
        <f t="shared" si="1129"/>
        <v>0</v>
      </c>
      <c r="U146" s="9">
        <f t="shared" si="1130"/>
        <v>0</v>
      </c>
      <c r="V146" s="9">
        <f t="shared" si="1131"/>
        <v>0</v>
      </c>
      <c r="W146" s="28">
        <f t="shared" si="1132"/>
        <v>0</v>
      </c>
      <c r="X146" s="9">
        <f t="shared" si="1133"/>
        <v>0</v>
      </c>
      <c r="Y146" s="9">
        <f t="shared" si="1134"/>
        <v>0</v>
      </c>
      <c r="Z146" s="28">
        <f t="shared" si="1135"/>
        <v>0</v>
      </c>
      <c r="AA146" s="8"/>
      <c r="AB146" s="154">
        <f>IF(OR($M146="",$M146=0),0,IF(AB$2&lt;10,VLOOKUP(TEXT($C146,"МММ"),'Расчет нагрузки'!$AA$2:$AE$13,AB$2,0),$D146*AB$2))</f>
        <v>0</v>
      </c>
      <c r="AC146" s="154">
        <f>IF(OR($Q146="",$Q146=0),0,IF(AC$2&lt;10,VLOOKUP(TEXT($C146,"МММ"),'Расчет нагрузки'!$AA$2:$AE$13,AC$2,0),$D146*AC$2))</f>
        <v>0</v>
      </c>
      <c r="AD146" s="8"/>
      <c r="AE146" s="69">
        <v>1</v>
      </c>
      <c r="AF146" s="69">
        <v>1</v>
      </c>
      <c r="AG146" s="8"/>
      <c r="AH146" s="17">
        <f t="shared" si="1316"/>
        <v>0</v>
      </c>
      <c r="AI146" s="17">
        <f t="shared" si="1317"/>
        <v>0</v>
      </c>
      <c r="AJ146" s="17">
        <f t="shared" si="1318"/>
        <v>0</v>
      </c>
      <c r="AK146" s="17">
        <f t="shared" si="1319"/>
        <v>0</v>
      </c>
      <c r="AL146" s="17">
        <f t="shared" si="1320"/>
        <v>0</v>
      </c>
      <c r="AM146" s="17">
        <f t="shared" si="1321"/>
        <v>0</v>
      </c>
      <c r="AN146" s="17">
        <f t="shared" si="1322"/>
        <v>0</v>
      </c>
      <c r="AO146" s="17">
        <f t="shared" si="1323"/>
        <v>0</v>
      </c>
      <c r="AP146" s="18">
        <f t="shared" si="1324"/>
        <v>0</v>
      </c>
      <c r="AQ146" s="18">
        <f t="shared" si="1325"/>
        <v>0</v>
      </c>
      <c r="AR146" s="18">
        <f t="shared" si="1326"/>
        <v>0</v>
      </c>
      <c r="AS146" s="18">
        <f t="shared" si="1327"/>
        <v>0</v>
      </c>
      <c r="AT146" s="18">
        <f t="shared" si="1328"/>
        <v>0</v>
      </c>
      <c r="AU146" s="18">
        <f t="shared" si="1329"/>
        <v>0</v>
      </c>
      <c r="AV146" s="18">
        <f t="shared" si="1330"/>
        <v>0</v>
      </c>
      <c r="AW146" s="18">
        <f t="shared" si="1331"/>
        <v>0</v>
      </c>
      <c r="AX146" s="4"/>
    </row>
    <row r="147" spans="1:50" outlineLevel="1">
      <c r="A147" s="8" t="str">
        <f>IF(C147=Форма!$B$7*1,"1 месяц",IF(C147&gt;Форма!$B$7,(LEFT(A146,SEARCH(" ",A146,1)-1)+1)&amp;" месяц",""))</f>
        <v/>
      </c>
      <c r="B147" s="32" t="str">
        <f>IF(SUM($E$6:$L147)=0,"-",IF(SUM($E147:$L147)&gt;0,IF(AND($C147&gt;=$B$1,$C147&lt;=$B$2)*1=1,$A$1,"факт"),"прогноз"))</f>
        <v>-</v>
      </c>
      <c r="C147" s="33">
        <v>45566</v>
      </c>
      <c r="D147" s="34">
        <f>VLOOKUP($C147,'F1'!$A:$B,2,0)</f>
        <v>23</v>
      </c>
      <c r="E147" s="60"/>
      <c r="F147" s="60"/>
      <c r="G147" s="59"/>
      <c r="H147" s="59"/>
      <c r="I147" s="60"/>
      <c r="J147" s="60"/>
      <c r="K147" s="59"/>
      <c r="L147" s="59"/>
      <c r="M147" s="187">
        <f t="shared" si="1122"/>
        <v>0</v>
      </c>
      <c r="N147" s="15">
        <f t="shared" si="1123"/>
        <v>0</v>
      </c>
      <c r="O147" s="15">
        <f t="shared" si="1124"/>
        <v>0</v>
      </c>
      <c r="P147" s="15">
        <f t="shared" si="1125"/>
        <v>0</v>
      </c>
      <c r="Q147" s="187">
        <f t="shared" si="1126"/>
        <v>0</v>
      </c>
      <c r="R147" s="15">
        <f t="shared" si="1127"/>
        <v>0</v>
      </c>
      <c r="S147" s="15">
        <f t="shared" si="1128"/>
        <v>0</v>
      </c>
      <c r="T147" s="15">
        <f t="shared" si="1129"/>
        <v>0</v>
      </c>
      <c r="U147" s="9">
        <f t="shared" si="1130"/>
        <v>0</v>
      </c>
      <c r="V147" s="9">
        <f t="shared" si="1131"/>
        <v>0</v>
      </c>
      <c r="W147" s="28">
        <f t="shared" si="1132"/>
        <v>0</v>
      </c>
      <c r="X147" s="9">
        <f t="shared" si="1133"/>
        <v>0</v>
      </c>
      <c r="Y147" s="9">
        <f t="shared" si="1134"/>
        <v>0</v>
      </c>
      <c r="Z147" s="28">
        <f t="shared" si="1135"/>
        <v>0</v>
      </c>
      <c r="AA147" s="8"/>
      <c r="AB147" s="154">
        <f>IF(OR($M147="",$M147=0),0,IF(AB$2&lt;10,VLOOKUP(TEXT($C147,"МММ"),'Расчет нагрузки'!$AA$2:$AE$13,AB$2,0),$D147*AB$2))</f>
        <v>0</v>
      </c>
      <c r="AC147" s="154">
        <f>IF(OR($Q147="",$Q147=0),0,IF(AC$2&lt;10,VLOOKUP(TEXT($C147,"МММ"),'Расчет нагрузки'!$AA$2:$AE$13,AC$2,0),$D147*AC$2))</f>
        <v>0</v>
      </c>
      <c r="AD147" s="8"/>
      <c r="AE147" s="69">
        <v>1</v>
      </c>
      <c r="AF147" s="69">
        <v>1</v>
      </c>
      <c r="AG147" s="8"/>
      <c r="AH147" s="17">
        <f t="shared" si="1316"/>
        <v>0</v>
      </c>
      <c r="AI147" s="17">
        <f t="shared" si="1317"/>
        <v>0</v>
      </c>
      <c r="AJ147" s="17">
        <f t="shared" si="1318"/>
        <v>0</v>
      </c>
      <c r="AK147" s="17">
        <f t="shared" si="1319"/>
        <v>0</v>
      </c>
      <c r="AL147" s="17">
        <f t="shared" si="1320"/>
        <v>0</v>
      </c>
      <c r="AM147" s="17">
        <f t="shared" si="1321"/>
        <v>0</v>
      </c>
      <c r="AN147" s="17">
        <f t="shared" si="1322"/>
        <v>0</v>
      </c>
      <c r="AO147" s="17">
        <f t="shared" si="1323"/>
        <v>0</v>
      </c>
      <c r="AP147" s="18">
        <f t="shared" si="1324"/>
        <v>0</v>
      </c>
      <c r="AQ147" s="18">
        <f t="shared" si="1325"/>
        <v>0</v>
      </c>
      <c r="AR147" s="18">
        <f t="shared" si="1326"/>
        <v>0</v>
      </c>
      <c r="AS147" s="18">
        <f t="shared" si="1327"/>
        <v>0</v>
      </c>
      <c r="AT147" s="18">
        <f t="shared" si="1328"/>
        <v>0</v>
      </c>
      <c r="AU147" s="18">
        <f t="shared" si="1329"/>
        <v>0</v>
      </c>
      <c r="AV147" s="18">
        <f t="shared" si="1330"/>
        <v>0</v>
      </c>
      <c r="AW147" s="18">
        <f t="shared" si="1331"/>
        <v>0</v>
      </c>
      <c r="AX147" s="4"/>
    </row>
    <row r="148" spans="1:50" outlineLevel="1">
      <c r="A148" s="8" t="str">
        <f>IF(C148=Форма!$B$7*1,"1 месяц",IF(C148&gt;Форма!$B$7,(LEFT(A147,SEARCH(" ",A147,1)-1)+1)&amp;" месяц",""))</f>
        <v/>
      </c>
      <c r="B148" s="32" t="str">
        <f>IF(SUM($E$6:$L148)=0,"-",IF(SUM($E148:$L148)&gt;0,IF(AND($C148&gt;=$B$1,$C148&lt;=$B$2)*1=1,$A$1,"факт"),"прогноз"))</f>
        <v>-</v>
      </c>
      <c r="C148" s="33">
        <v>45597</v>
      </c>
      <c r="D148" s="34">
        <f>VLOOKUP($C148,'F1'!$A:$B,2,0)</f>
        <v>21</v>
      </c>
      <c r="E148" s="60"/>
      <c r="F148" s="60"/>
      <c r="G148" s="59"/>
      <c r="H148" s="59"/>
      <c r="I148" s="60"/>
      <c r="J148" s="60"/>
      <c r="K148" s="59"/>
      <c r="L148" s="59"/>
      <c r="M148" s="187">
        <f t="shared" si="1122"/>
        <v>0</v>
      </c>
      <c r="N148" s="15">
        <f t="shared" si="1123"/>
        <v>0</v>
      </c>
      <c r="O148" s="15">
        <f t="shared" si="1124"/>
        <v>0</v>
      </c>
      <c r="P148" s="15">
        <f t="shared" si="1125"/>
        <v>0</v>
      </c>
      <c r="Q148" s="187">
        <f t="shared" si="1126"/>
        <v>0</v>
      </c>
      <c r="R148" s="15">
        <f t="shared" si="1127"/>
        <v>0</v>
      </c>
      <c r="S148" s="15">
        <f t="shared" si="1128"/>
        <v>0</v>
      </c>
      <c r="T148" s="15">
        <f t="shared" si="1129"/>
        <v>0</v>
      </c>
      <c r="U148" s="9">
        <f t="shared" si="1130"/>
        <v>0</v>
      </c>
      <c r="V148" s="9">
        <f t="shared" si="1131"/>
        <v>0</v>
      </c>
      <c r="W148" s="28">
        <f t="shared" si="1132"/>
        <v>0</v>
      </c>
      <c r="X148" s="9">
        <f t="shared" si="1133"/>
        <v>0</v>
      </c>
      <c r="Y148" s="9">
        <f t="shared" si="1134"/>
        <v>0</v>
      </c>
      <c r="Z148" s="28">
        <f t="shared" si="1135"/>
        <v>0</v>
      </c>
      <c r="AA148" s="8"/>
      <c r="AB148" s="154">
        <f>IF(OR($M148="",$M148=0),0,IF(AB$2&lt;10,VLOOKUP(TEXT($C148,"МММ"),'Расчет нагрузки'!$AA$2:$AE$13,AB$2,0),$D148*AB$2))</f>
        <v>0</v>
      </c>
      <c r="AC148" s="154">
        <f>IF(OR($Q148="",$Q148=0),0,IF(AC$2&lt;10,VLOOKUP(TEXT($C148,"МММ"),'Расчет нагрузки'!$AA$2:$AE$13,AC$2,0),$D148*AC$2))</f>
        <v>0</v>
      </c>
      <c r="AD148" s="8"/>
      <c r="AE148" s="69">
        <v>1</v>
      </c>
      <c r="AF148" s="69">
        <v>1</v>
      </c>
      <c r="AG148" s="8"/>
      <c r="AH148" s="17">
        <f t="shared" si="1316"/>
        <v>0</v>
      </c>
      <c r="AI148" s="17">
        <f t="shared" si="1317"/>
        <v>0</v>
      </c>
      <c r="AJ148" s="17">
        <f t="shared" si="1318"/>
        <v>0</v>
      </c>
      <c r="AK148" s="17">
        <f t="shared" si="1319"/>
        <v>0</v>
      </c>
      <c r="AL148" s="17">
        <f t="shared" si="1320"/>
        <v>0</v>
      </c>
      <c r="AM148" s="17">
        <f t="shared" si="1321"/>
        <v>0</v>
      </c>
      <c r="AN148" s="17">
        <f t="shared" si="1322"/>
        <v>0</v>
      </c>
      <c r="AO148" s="17">
        <f t="shared" si="1323"/>
        <v>0</v>
      </c>
      <c r="AP148" s="18">
        <f t="shared" si="1324"/>
        <v>0</v>
      </c>
      <c r="AQ148" s="18">
        <f t="shared" si="1325"/>
        <v>0</v>
      </c>
      <c r="AR148" s="18">
        <f t="shared" si="1326"/>
        <v>0</v>
      </c>
      <c r="AS148" s="18">
        <f t="shared" si="1327"/>
        <v>0</v>
      </c>
      <c r="AT148" s="18">
        <f t="shared" si="1328"/>
        <v>0</v>
      </c>
      <c r="AU148" s="18">
        <f t="shared" si="1329"/>
        <v>0</v>
      </c>
      <c r="AV148" s="18">
        <f t="shared" si="1330"/>
        <v>0</v>
      </c>
      <c r="AW148" s="18">
        <f t="shared" si="1331"/>
        <v>0</v>
      </c>
      <c r="AX148" s="4"/>
    </row>
    <row r="149" spans="1:50" outlineLevel="1">
      <c r="A149" s="8" t="str">
        <f>IF(C149=Форма!$B$7*1,"1 месяц",IF(C149&gt;Форма!$B$7,(LEFT(A148,SEARCH(" ",A148,1)-1)+1)&amp;" месяц",""))</f>
        <v/>
      </c>
      <c r="B149" s="32" t="str">
        <f>IF(SUM($E$6:$L149)=0,"-",IF(SUM($E149:$L149)&gt;0,IF(AND($C149&gt;=$B$1,$C149&lt;=$B$2)*1=1,$A$1,"факт"),"прогноз"))</f>
        <v>-</v>
      </c>
      <c r="C149" s="33">
        <v>45627</v>
      </c>
      <c r="D149" s="34">
        <f>VLOOKUP($C149,'F1'!$A:$B,2,0)</f>
        <v>21</v>
      </c>
      <c r="E149" s="60"/>
      <c r="F149" s="60"/>
      <c r="G149" s="59"/>
      <c r="H149" s="59"/>
      <c r="I149" s="60"/>
      <c r="J149" s="60"/>
      <c r="K149" s="59"/>
      <c r="L149" s="59"/>
      <c r="M149" s="187">
        <f t="shared" ref="M149" si="1332">E149/$D149</f>
        <v>0</v>
      </c>
      <c r="N149" s="15">
        <f t="shared" ref="N149" si="1333">F149/$D149</f>
        <v>0</v>
      </c>
      <c r="O149" s="15">
        <f t="shared" ref="O149" si="1334">G149/$D149</f>
        <v>0</v>
      </c>
      <c r="P149" s="15">
        <f t="shared" ref="P149" si="1335">H149/$D149</f>
        <v>0</v>
      </c>
      <c r="Q149" s="187">
        <f t="shared" ref="Q149" si="1336">I149/$D149</f>
        <v>0</v>
      </c>
      <c r="R149" s="15">
        <f t="shared" ref="R149" si="1337">J149/$D149</f>
        <v>0</v>
      </c>
      <c r="S149" s="15">
        <f t="shared" ref="S149" si="1338">K149/$D149</f>
        <v>0</v>
      </c>
      <c r="T149" s="15">
        <f t="shared" ref="T149" si="1339">L149/$D149</f>
        <v>0</v>
      </c>
      <c r="U149" s="9">
        <f t="shared" ref="U149" si="1340">IFERROR(N149/M149,)</f>
        <v>0</v>
      </c>
      <c r="V149" s="9">
        <f t="shared" ref="V149" si="1341">IFERROR(O149/M149,)</f>
        <v>0</v>
      </c>
      <c r="W149" s="28">
        <f t="shared" ref="W149" si="1342">IFERROR(P149/M149,)</f>
        <v>0</v>
      </c>
      <c r="X149" s="9">
        <f t="shared" ref="X149" si="1343">IFERROR(R149/Q149,)</f>
        <v>0</v>
      </c>
      <c r="Y149" s="9">
        <f t="shared" ref="Y149" si="1344">IFERROR(S149/Q149,)</f>
        <v>0</v>
      </c>
      <c r="Z149" s="28">
        <f t="shared" ref="Z149" si="1345">IFERROR(T149/Q149,)</f>
        <v>0</v>
      </c>
      <c r="AA149" s="8"/>
      <c r="AB149" s="154">
        <f>IF(OR($M149="",$M149=0),0,IF(AB$2&lt;10,VLOOKUP(TEXT($C149,"МММ"),'Расчет нагрузки'!$AA$2:$AE$13,AB$2,0),$D149*AB$2))</f>
        <v>0</v>
      </c>
      <c r="AC149" s="154">
        <f>IF(OR($Q149="",$Q149=0),0,IF(AC$2&lt;10,VLOOKUP(TEXT($C149,"МММ"),'Расчет нагрузки'!$AA$2:$AE$13,AC$2,0),$D149*AC$2))</f>
        <v>0</v>
      </c>
      <c r="AD149" s="8"/>
      <c r="AE149" s="69">
        <v>1</v>
      </c>
      <c r="AF149" s="69">
        <v>1</v>
      </c>
      <c r="AG149" s="8"/>
      <c r="AH149" s="17">
        <f t="shared" si="1316"/>
        <v>0</v>
      </c>
      <c r="AI149" s="17">
        <f t="shared" ref="AI149" si="1346">ROUND(IF(AI$2*AH149&lt;0,0,AI$2*AH149),0)</f>
        <v>0</v>
      </c>
      <c r="AJ149" s="17">
        <f t="shared" ref="AJ149" si="1347">ROUND(AJ$2*AH149,0)</f>
        <v>0</v>
      </c>
      <c r="AK149" s="17">
        <f t="shared" ref="AK149" si="1348">ROUND(AK$2*AH149,0)</f>
        <v>0</v>
      </c>
      <c r="AL149" s="17">
        <f t="shared" si="1320"/>
        <v>0</v>
      </c>
      <c r="AM149" s="17">
        <f t="shared" ref="AM149" si="1349">ROUND(IF(AM$2*AL149&lt;0,0,AM$2*AL149),0)</f>
        <v>0</v>
      </c>
      <c r="AN149" s="17">
        <f t="shared" ref="AN149" si="1350">ROUND(AN$2*AL149,0)</f>
        <v>0</v>
      </c>
      <c r="AO149" s="17">
        <f t="shared" ref="AO149" si="1351">ROUND(AO$2*AL149,0)</f>
        <v>0</v>
      </c>
      <c r="AP149" s="18">
        <f t="shared" ref="AP149" si="1352">ROUND(MIN(AH149,AB149*AE149),0)</f>
        <v>0</v>
      </c>
      <c r="AQ149" s="18">
        <f t="shared" ref="AQ149" si="1353">ROUND(IF(AQ$2*AP149&lt;0,0,AQ$2*AP149),0)</f>
        <v>0</v>
      </c>
      <c r="AR149" s="18">
        <f t="shared" ref="AR149" si="1354">ROUND(AR$2*AP149,0)</f>
        <v>0</v>
      </c>
      <c r="AS149" s="18">
        <f t="shared" ref="AS149" si="1355">ROUND(AS$2*AP149,0)</f>
        <v>0</v>
      </c>
      <c r="AT149" s="18">
        <f t="shared" ref="AT149" si="1356">ROUND(MIN(AL149,AC149*AF149),0)</f>
        <v>0</v>
      </c>
      <c r="AU149" s="18">
        <f t="shared" ref="AU149" si="1357">ROUND(IF(AU$2*AT149&lt;0,0,AU$2*AT149),0)</f>
        <v>0</v>
      </c>
      <c r="AV149" s="18">
        <f t="shared" ref="AV149" si="1358">ROUND(AV$2*AT149,0)</f>
        <v>0</v>
      </c>
      <c r="AW149" s="18">
        <f t="shared" ref="AW149" si="1359">ROUND(AW$2*AT149,0)</f>
        <v>0</v>
      </c>
      <c r="AX149" s="4"/>
    </row>
    <row r="150" spans="1:50" outlineLevel="1">
      <c r="A150" s="8" t="str">
        <f>IF(C150=Форма!$B$7*1,"1 месяц",IF(C150&gt;Форма!$B$7,(LEFT(A149,SEARCH(" ",A149,1)-1)+1)&amp;" месяц",""))</f>
        <v/>
      </c>
      <c r="B150" s="32" t="str">
        <f>IF(SUM($E$6:$L150)=0,"-",IF(SUM($E150:$L150)&gt;0,IF(AND($C150&gt;=$B$1,$C150&lt;=$B$2)*1=1,$A$1,"факт"),"прогноз"))</f>
        <v>-</v>
      </c>
      <c r="C150" s="33">
        <v>45658</v>
      </c>
      <c r="D150" s="34">
        <f>VLOOKUP($C150,'F1'!$A:$B,2,0)</f>
        <v>17</v>
      </c>
      <c r="E150" s="60"/>
      <c r="F150" s="60"/>
      <c r="G150" s="59"/>
      <c r="H150" s="59"/>
      <c r="I150" s="60"/>
      <c r="J150" s="60"/>
      <c r="K150" s="59"/>
      <c r="L150" s="59"/>
      <c r="M150" s="187">
        <f t="shared" ref="M150:M213" si="1360">E150/$D150</f>
        <v>0</v>
      </c>
      <c r="N150" s="15">
        <f t="shared" ref="N150:N213" si="1361">F150/$D150</f>
        <v>0</v>
      </c>
      <c r="O150" s="15">
        <f t="shared" ref="O150:O213" si="1362">G150/$D150</f>
        <v>0</v>
      </c>
      <c r="P150" s="15">
        <f t="shared" ref="P150:P213" si="1363">H150/$D150</f>
        <v>0</v>
      </c>
      <c r="Q150" s="187">
        <f t="shared" ref="Q150:Q213" si="1364">I150/$D150</f>
        <v>0</v>
      </c>
      <c r="R150" s="15">
        <f t="shared" ref="R150:R213" si="1365">J150/$D150</f>
        <v>0</v>
      </c>
      <c r="S150" s="15">
        <f t="shared" ref="S150:S213" si="1366">K150/$D150</f>
        <v>0</v>
      </c>
      <c r="T150" s="15">
        <f t="shared" ref="T150:T213" si="1367">L150/$D150</f>
        <v>0</v>
      </c>
      <c r="U150" s="9">
        <f t="shared" ref="U150:U213" si="1368">IFERROR(N150/M150,)</f>
        <v>0</v>
      </c>
      <c r="V150" s="9">
        <f t="shared" ref="V150:V213" si="1369">IFERROR(O150/M150,)</f>
        <v>0</v>
      </c>
      <c r="W150" s="28">
        <f t="shared" ref="W150:W213" si="1370">IFERROR(P150/M150,)</f>
        <v>0</v>
      </c>
      <c r="X150" s="9">
        <f t="shared" ref="X150:X213" si="1371">IFERROR(R150/Q150,)</f>
        <v>0</v>
      </c>
      <c r="Y150" s="9">
        <f t="shared" ref="Y150:Y213" si="1372">IFERROR(S150/Q150,)</f>
        <v>0</v>
      </c>
      <c r="Z150" s="28">
        <f t="shared" ref="Z150:Z213" si="1373">IFERROR(T150/Q150,)</f>
        <v>0</v>
      </c>
      <c r="AA150" s="8"/>
      <c r="AB150" s="154">
        <f>IF(OR($M150="",$M150=0),0,IF(AB$2&lt;10,VLOOKUP(TEXT($C150,"МММ"),'Расчет нагрузки'!$AA$2:$AE$13,AB$2,0),$D150*AB$2))</f>
        <v>0</v>
      </c>
      <c r="AC150" s="154">
        <f>IF(OR($Q150="",$Q150=0),0,IF(AC$2&lt;10,VLOOKUP(TEXT($C150,"МММ"),'Расчет нагрузки'!$AA$2:$AE$13,AC$2,0),$D150*AC$2))</f>
        <v>0</v>
      </c>
      <c r="AD150" s="8"/>
      <c r="AE150" s="69">
        <v>1</v>
      </c>
      <c r="AF150" s="69">
        <v>1</v>
      </c>
      <c r="AG150" s="8"/>
      <c r="AH150" s="17">
        <f t="shared" ref="AH150:AH161" si="1374">ROUND(M150*$D150*AE150,0)</f>
        <v>0</v>
      </c>
      <c r="AI150" s="17">
        <f t="shared" ref="AI150:AI161" si="1375">ROUND(IF(AI$2*AH150&lt;0,0,AI$2*AH150),0)</f>
        <v>0</v>
      </c>
      <c r="AJ150" s="17">
        <f t="shared" ref="AJ150:AJ161" si="1376">ROUND(AJ$2*AH150,0)</f>
        <v>0</v>
      </c>
      <c r="AK150" s="17">
        <f t="shared" ref="AK150:AK161" si="1377">ROUND(AK$2*AH150,0)</f>
        <v>0</v>
      </c>
      <c r="AL150" s="17">
        <f t="shared" ref="AL150:AL161" si="1378">ROUND(Q150*$D150*AF150,0)</f>
        <v>0</v>
      </c>
      <c r="AM150" s="17">
        <f t="shared" ref="AM150:AM161" si="1379">ROUND(IF(AM$2*AL150&lt;0,0,AM$2*AL150),0)</f>
        <v>0</v>
      </c>
      <c r="AN150" s="17">
        <f t="shared" ref="AN150:AN161" si="1380">ROUND(AN$2*AL150,0)</f>
        <v>0</v>
      </c>
      <c r="AO150" s="17">
        <f t="shared" ref="AO150:AO161" si="1381">ROUND(AO$2*AL150,0)</f>
        <v>0</v>
      </c>
      <c r="AP150" s="18">
        <f t="shared" ref="AP150:AP161" si="1382">ROUND(MIN(AH150,AB150*AE150),0)</f>
        <v>0</v>
      </c>
      <c r="AQ150" s="18">
        <f t="shared" ref="AQ150:AQ161" si="1383">ROUND(IF(AQ$2*AP150&lt;0,0,AQ$2*AP150),0)</f>
        <v>0</v>
      </c>
      <c r="AR150" s="18">
        <f t="shared" ref="AR150:AR161" si="1384">ROUND(AR$2*AP150,0)</f>
        <v>0</v>
      </c>
      <c r="AS150" s="18">
        <f t="shared" ref="AS150:AS161" si="1385">ROUND(AS$2*AP150,0)</f>
        <v>0</v>
      </c>
      <c r="AT150" s="18">
        <f t="shared" ref="AT150:AT161" si="1386">ROUND(MIN(AL150,AC150*AF150),0)</f>
        <v>0</v>
      </c>
      <c r="AU150" s="18">
        <f t="shared" ref="AU150:AU161" si="1387">ROUND(IF(AU$2*AT150&lt;0,0,AU$2*AT150),0)</f>
        <v>0</v>
      </c>
      <c r="AV150" s="18">
        <f t="shared" ref="AV150:AV161" si="1388">ROUND(AV$2*AT150,0)</f>
        <v>0</v>
      </c>
      <c r="AW150" s="18">
        <f t="shared" ref="AW150:AW161" si="1389">ROUND(AW$2*AT150,0)</f>
        <v>0</v>
      </c>
      <c r="AX150" s="4"/>
    </row>
    <row r="151" spans="1:50" outlineLevel="1">
      <c r="A151" s="8" t="str">
        <f>IF(C151=Форма!$B$7*1,"1 месяц",IF(C151&gt;Форма!$B$7,(LEFT(A150,SEARCH(" ",A150,1)-1)+1)&amp;" месяц",""))</f>
        <v/>
      </c>
      <c r="B151" s="32" t="str">
        <f>IF(SUM($E$6:$L151)=0,"-",IF(SUM($E151:$L151)&gt;0,IF(AND($C151&gt;=$B$1,$C151&lt;=$B$2)*1=1,$A$1,"факт"),"прогноз"))</f>
        <v>-</v>
      </c>
      <c r="C151" s="33">
        <v>45689</v>
      </c>
      <c r="D151" s="34">
        <f>VLOOKUP($C151,'F1'!$A:$B,2,0)</f>
        <v>20</v>
      </c>
      <c r="E151" s="60"/>
      <c r="F151" s="60"/>
      <c r="G151" s="59"/>
      <c r="H151" s="59"/>
      <c r="I151" s="60"/>
      <c r="J151" s="60"/>
      <c r="K151" s="59"/>
      <c r="L151" s="59"/>
      <c r="M151" s="187">
        <f t="shared" si="1360"/>
        <v>0</v>
      </c>
      <c r="N151" s="15">
        <f t="shared" si="1361"/>
        <v>0</v>
      </c>
      <c r="O151" s="15">
        <f t="shared" si="1362"/>
        <v>0</v>
      </c>
      <c r="P151" s="15">
        <f t="shared" si="1363"/>
        <v>0</v>
      </c>
      <c r="Q151" s="187">
        <f t="shared" si="1364"/>
        <v>0</v>
      </c>
      <c r="R151" s="15">
        <f t="shared" si="1365"/>
        <v>0</v>
      </c>
      <c r="S151" s="15">
        <f t="shared" si="1366"/>
        <v>0</v>
      </c>
      <c r="T151" s="15">
        <f t="shared" si="1367"/>
        <v>0</v>
      </c>
      <c r="U151" s="9">
        <f t="shared" si="1368"/>
        <v>0</v>
      </c>
      <c r="V151" s="9">
        <f t="shared" si="1369"/>
        <v>0</v>
      </c>
      <c r="W151" s="28">
        <f t="shared" si="1370"/>
        <v>0</v>
      </c>
      <c r="X151" s="9">
        <f t="shared" si="1371"/>
        <v>0</v>
      </c>
      <c r="Y151" s="9">
        <f t="shared" si="1372"/>
        <v>0</v>
      </c>
      <c r="Z151" s="28">
        <f t="shared" si="1373"/>
        <v>0</v>
      </c>
      <c r="AA151" s="8"/>
      <c r="AB151" s="154">
        <f>IF(OR($M151="",$M151=0),0,IF(AB$2&lt;10,VLOOKUP(TEXT($C151,"МММ"),'Расчет нагрузки'!$AA$2:$AE$13,AB$2,0),$D151*AB$2))</f>
        <v>0</v>
      </c>
      <c r="AC151" s="154">
        <f>IF(OR($Q151="",$Q151=0),0,IF(AC$2&lt;10,VLOOKUP(TEXT($C151,"МММ"),'Расчет нагрузки'!$AA$2:$AE$13,AC$2,0),$D151*AC$2))</f>
        <v>0</v>
      </c>
      <c r="AD151" s="8"/>
      <c r="AE151" s="69">
        <v>1</v>
      </c>
      <c r="AF151" s="69">
        <v>1</v>
      </c>
      <c r="AG151" s="8"/>
      <c r="AH151" s="17">
        <f t="shared" si="1374"/>
        <v>0</v>
      </c>
      <c r="AI151" s="17">
        <f t="shared" si="1375"/>
        <v>0</v>
      </c>
      <c r="AJ151" s="17">
        <f t="shared" si="1376"/>
        <v>0</v>
      </c>
      <c r="AK151" s="17">
        <f t="shared" si="1377"/>
        <v>0</v>
      </c>
      <c r="AL151" s="17">
        <f t="shared" si="1378"/>
        <v>0</v>
      </c>
      <c r="AM151" s="17">
        <f t="shared" si="1379"/>
        <v>0</v>
      </c>
      <c r="AN151" s="17">
        <f t="shared" si="1380"/>
        <v>0</v>
      </c>
      <c r="AO151" s="17">
        <f t="shared" si="1381"/>
        <v>0</v>
      </c>
      <c r="AP151" s="18">
        <f t="shared" si="1382"/>
        <v>0</v>
      </c>
      <c r="AQ151" s="18">
        <f t="shared" si="1383"/>
        <v>0</v>
      </c>
      <c r="AR151" s="18">
        <f t="shared" si="1384"/>
        <v>0</v>
      </c>
      <c r="AS151" s="18">
        <f t="shared" si="1385"/>
        <v>0</v>
      </c>
      <c r="AT151" s="18">
        <f t="shared" si="1386"/>
        <v>0</v>
      </c>
      <c r="AU151" s="18">
        <f t="shared" si="1387"/>
        <v>0</v>
      </c>
      <c r="AV151" s="18">
        <f t="shared" si="1388"/>
        <v>0</v>
      </c>
      <c r="AW151" s="18">
        <f t="shared" si="1389"/>
        <v>0</v>
      </c>
      <c r="AX151" s="4"/>
    </row>
    <row r="152" spans="1:50" outlineLevel="1">
      <c r="A152" s="8" t="str">
        <f>IF(C152=Форма!$B$7*1,"1 месяц",IF(C152&gt;Форма!$B$7,(LEFT(A151,SEARCH(" ",A151,1)-1)+1)&amp;" месяц",""))</f>
        <v/>
      </c>
      <c r="B152" s="32" t="str">
        <f>IF(SUM($E$6:$L152)=0,"-",IF(SUM($E152:$L152)&gt;0,IF(AND($C152&gt;=$B$1,$C152&lt;=$B$2)*1=1,$A$1,"факт"),"прогноз"))</f>
        <v>-</v>
      </c>
      <c r="C152" s="33">
        <v>45717</v>
      </c>
      <c r="D152" s="34">
        <f>VLOOKUP($C152,'F1'!$A:$B,2,0)</f>
        <v>21</v>
      </c>
      <c r="E152" s="60"/>
      <c r="F152" s="60"/>
      <c r="G152" s="59"/>
      <c r="H152" s="59"/>
      <c r="I152" s="60"/>
      <c r="J152" s="60"/>
      <c r="K152" s="59"/>
      <c r="L152" s="59"/>
      <c r="M152" s="187">
        <f t="shared" si="1360"/>
        <v>0</v>
      </c>
      <c r="N152" s="15">
        <f t="shared" si="1361"/>
        <v>0</v>
      </c>
      <c r="O152" s="15">
        <f t="shared" si="1362"/>
        <v>0</v>
      </c>
      <c r="P152" s="15">
        <f t="shared" si="1363"/>
        <v>0</v>
      </c>
      <c r="Q152" s="187">
        <f t="shared" si="1364"/>
        <v>0</v>
      </c>
      <c r="R152" s="15">
        <f t="shared" si="1365"/>
        <v>0</v>
      </c>
      <c r="S152" s="15">
        <f t="shared" si="1366"/>
        <v>0</v>
      </c>
      <c r="T152" s="15">
        <f t="shared" si="1367"/>
        <v>0</v>
      </c>
      <c r="U152" s="9">
        <f t="shared" si="1368"/>
        <v>0</v>
      </c>
      <c r="V152" s="9">
        <f t="shared" si="1369"/>
        <v>0</v>
      </c>
      <c r="W152" s="28">
        <f t="shared" si="1370"/>
        <v>0</v>
      </c>
      <c r="X152" s="9">
        <f t="shared" si="1371"/>
        <v>0</v>
      </c>
      <c r="Y152" s="9">
        <f t="shared" si="1372"/>
        <v>0</v>
      </c>
      <c r="Z152" s="28">
        <f t="shared" si="1373"/>
        <v>0</v>
      </c>
      <c r="AA152" s="8"/>
      <c r="AB152" s="154">
        <f>IF(OR($M152="",$M152=0),0,IF(AB$2&lt;10,VLOOKUP(TEXT($C152,"МММ"),'Расчет нагрузки'!$AA$2:$AE$13,AB$2,0),$D152*AB$2))</f>
        <v>0</v>
      </c>
      <c r="AC152" s="154">
        <f>IF(OR($Q152="",$Q152=0),0,IF(AC$2&lt;10,VLOOKUP(TEXT($C152,"МММ"),'Расчет нагрузки'!$AA$2:$AE$13,AC$2,0),$D152*AC$2))</f>
        <v>0</v>
      </c>
      <c r="AD152" s="8"/>
      <c r="AE152" s="69">
        <v>1</v>
      </c>
      <c r="AF152" s="69">
        <v>1</v>
      </c>
      <c r="AG152" s="8"/>
      <c r="AH152" s="17">
        <f t="shared" si="1374"/>
        <v>0</v>
      </c>
      <c r="AI152" s="17">
        <f t="shared" si="1375"/>
        <v>0</v>
      </c>
      <c r="AJ152" s="17">
        <f t="shared" si="1376"/>
        <v>0</v>
      </c>
      <c r="AK152" s="17">
        <f t="shared" si="1377"/>
        <v>0</v>
      </c>
      <c r="AL152" s="17">
        <f t="shared" si="1378"/>
        <v>0</v>
      </c>
      <c r="AM152" s="17">
        <f t="shared" si="1379"/>
        <v>0</v>
      </c>
      <c r="AN152" s="17">
        <f t="shared" si="1380"/>
        <v>0</v>
      </c>
      <c r="AO152" s="17">
        <f t="shared" si="1381"/>
        <v>0</v>
      </c>
      <c r="AP152" s="18">
        <f t="shared" si="1382"/>
        <v>0</v>
      </c>
      <c r="AQ152" s="18">
        <f t="shared" si="1383"/>
        <v>0</v>
      </c>
      <c r="AR152" s="18">
        <f t="shared" si="1384"/>
        <v>0</v>
      </c>
      <c r="AS152" s="18">
        <f t="shared" si="1385"/>
        <v>0</v>
      </c>
      <c r="AT152" s="18">
        <f t="shared" si="1386"/>
        <v>0</v>
      </c>
      <c r="AU152" s="18">
        <f t="shared" si="1387"/>
        <v>0</v>
      </c>
      <c r="AV152" s="18">
        <f t="shared" si="1388"/>
        <v>0</v>
      </c>
      <c r="AW152" s="18">
        <f t="shared" si="1389"/>
        <v>0</v>
      </c>
      <c r="AX152" s="4"/>
    </row>
    <row r="153" spans="1:50" outlineLevel="1">
      <c r="A153" s="8" t="str">
        <f>IF(C153=Форма!$B$7*1,"1 месяц",IF(C153&gt;Форма!$B$7,(LEFT(A152,SEARCH(" ",A152,1)-1)+1)&amp;" месяц",""))</f>
        <v/>
      </c>
      <c r="B153" s="32" t="str">
        <f>IF(SUM($E$6:$L153)=0,"-",IF(SUM($E153:$L153)&gt;0,IF(AND($C153&gt;=$B$1,$C153&lt;=$B$2)*1=1,$A$1,"факт"),"прогноз"))</f>
        <v>-</v>
      </c>
      <c r="C153" s="33">
        <v>45748</v>
      </c>
      <c r="D153" s="34">
        <f>VLOOKUP($C153,'F1'!$A:$B,2,0)</f>
        <v>22</v>
      </c>
      <c r="E153" s="60"/>
      <c r="F153" s="60"/>
      <c r="G153" s="59"/>
      <c r="H153" s="59"/>
      <c r="I153" s="60"/>
      <c r="J153" s="60"/>
      <c r="K153" s="59"/>
      <c r="L153" s="59"/>
      <c r="M153" s="187">
        <f t="shared" si="1360"/>
        <v>0</v>
      </c>
      <c r="N153" s="15">
        <f t="shared" si="1361"/>
        <v>0</v>
      </c>
      <c r="O153" s="15">
        <f t="shared" si="1362"/>
        <v>0</v>
      </c>
      <c r="P153" s="15">
        <f t="shared" si="1363"/>
        <v>0</v>
      </c>
      <c r="Q153" s="187">
        <f t="shared" si="1364"/>
        <v>0</v>
      </c>
      <c r="R153" s="15">
        <f t="shared" si="1365"/>
        <v>0</v>
      </c>
      <c r="S153" s="15">
        <f t="shared" si="1366"/>
        <v>0</v>
      </c>
      <c r="T153" s="15">
        <f t="shared" si="1367"/>
        <v>0</v>
      </c>
      <c r="U153" s="9">
        <f t="shared" si="1368"/>
        <v>0</v>
      </c>
      <c r="V153" s="9">
        <f t="shared" si="1369"/>
        <v>0</v>
      </c>
      <c r="W153" s="28">
        <f t="shared" si="1370"/>
        <v>0</v>
      </c>
      <c r="X153" s="9">
        <f t="shared" si="1371"/>
        <v>0</v>
      </c>
      <c r="Y153" s="9">
        <f t="shared" si="1372"/>
        <v>0</v>
      </c>
      <c r="Z153" s="28">
        <f t="shared" si="1373"/>
        <v>0</v>
      </c>
      <c r="AA153" s="8"/>
      <c r="AB153" s="154">
        <f>IF(OR($M153="",$M153=0),0,IF(AB$2&lt;10,VLOOKUP(TEXT($C153,"МММ"),'Расчет нагрузки'!$AA$2:$AE$13,AB$2,0),$D153*AB$2))</f>
        <v>0</v>
      </c>
      <c r="AC153" s="154">
        <f>IF(OR($Q153="",$Q153=0),0,IF(AC$2&lt;10,VLOOKUP(TEXT($C153,"МММ"),'Расчет нагрузки'!$AA$2:$AE$13,AC$2,0),$D153*AC$2))</f>
        <v>0</v>
      </c>
      <c r="AD153" s="8"/>
      <c r="AE153" s="69">
        <v>1</v>
      </c>
      <c r="AF153" s="69">
        <v>1</v>
      </c>
      <c r="AG153" s="8"/>
      <c r="AH153" s="17">
        <f t="shared" si="1374"/>
        <v>0</v>
      </c>
      <c r="AI153" s="17">
        <f t="shared" si="1375"/>
        <v>0</v>
      </c>
      <c r="AJ153" s="17">
        <f t="shared" si="1376"/>
        <v>0</v>
      </c>
      <c r="AK153" s="17">
        <f t="shared" si="1377"/>
        <v>0</v>
      </c>
      <c r="AL153" s="17">
        <f t="shared" si="1378"/>
        <v>0</v>
      </c>
      <c r="AM153" s="17">
        <f t="shared" si="1379"/>
        <v>0</v>
      </c>
      <c r="AN153" s="17">
        <f t="shared" si="1380"/>
        <v>0</v>
      </c>
      <c r="AO153" s="17">
        <f t="shared" si="1381"/>
        <v>0</v>
      </c>
      <c r="AP153" s="18">
        <f t="shared" si="1382"/>
        <v>0</v>
      </c>
      <c r="AQ153" s="18">
        <f t="shared" si="1383"/>
        <v>0</v>
      </c>
      <c r="AR153" s="18">
        <f t="shared" si="1384"/>
        <v>0</v>
      </c>
      <c r="AS153" s="18">
        <f t="shared" si="1385"/>
        <v>0</v>
      </c>
      <c r="AT153" s="18">
        <f t="shared" si="1386"/>
        <v>0</v>
      </c>
      <c r="AU153" s="18">
        <f t="shared" si="1387"/>
        <v>0</v>
      </c>
      <c r="AV153" s="18">
        <f t="shared" si="1388"/>
        <v>0</v>
      </c>
      <c r="AW153" s="18">
        <f t="shared" si="1389"/>
        <v>0</v>
      </c>
      <c r="AX153" s="4"/>
    </row>
    <row r="154" spans="1:50" outlineLevel="1">
      <c r="A154" s="8" t="str">
        <f>IF(C154=Форма!$B$7*1,"1 месяц",IF(C154&gt;Форма!$B$7,(LEFT(A153,SEARCH(" ",A153,1)-1)+1)&amp;" месяц",""))</f>
        <v/>
      </c>
      <c r="B154" s="32" t="str">
        <f>IF(SUM($E$6:$L154)=0,"-",IF(SUM($E154:$L154)&gt;0,IF(AND($C154&gt;=$B$1,$C154&lt;=$B$2)*1=1,$A$1,"факт"),"прогноз"))</f>
        <v>-</v>
      </c>
      <c r="C154" s="33">
        <v>45778</v>
      </c>
      <c r="D154" s="34">
        <f>VLOOKUP($C154,'F1'!$A:$B,2,0)</f>
        <v>18</v>
      </c>
      <c r="E154" s="60"/>
      <c r="F154" s="60"/>
      <c r="G154" s="59"/>
      <c r="H154" s="59"/>
      <c r="I154" s="60"/>
      <c r="J154" s="60"/>
      <c r="K154" s="59"/>
      <c r="L154" s="59"/>
      <c r="M154" s="187">
        <f t="shared" si="1360"/>
        <v>0</v>
      </c>
      <c r="N154" s="15">
        <f t="shared" si="1361"/>
        <v>0</v>
      </c>
      <c r="O154" s="15">
        <f t="shared" si="1362"/>
        <v>0</v>
      </c>
      <c r="P154" s="15">
        <f t="shared" si="1363"/>
        <v>0</v>
      </c>
      <c r="Q154" s="187">
        <f t="shared" si="1364"/>
        <v>0</v>
      </c>
      <c r="R154" s="15">
        <f t="shared" si="1365"/>
        <v>0</v>
      </c>
      <c r="S154" s="15">
        <f t="shared" si="1366"/>
        <v>0</v>
      </c>
      <c r="T154" s="15">
        <f t="shared" si="1367"/>
        <v>0</v>
      </c>
      <c r="U154" s="9">
        <f t="shared" si="1368"/>
        <v>0</v>
      </c>
      <c r="V154" s="9">
        <f t="shared" si="1369"/>
        <v>0</v>
      </c>
      <c r="W154" s="28">
        <f t="shared" si="1370"/>
        <v>0</v>
      </c>
      <c r="X154" s="9">
        <f t="shared" si="1371"/>
        <v>0</v>
      </c>
      <c r="Y154" s="9">
        <f t="shared" si="1372"/>
        <v>0</v>
      </c>
      <c r="Z154" s="28">
        <f t="shared" si="1373"/>
        <v>0</v>
      </c>
      <c r="AA154" s="8"/>
      <c r="AB154" s="154">
        <f>IF(OR($M154="",$M154=0),0,IF(AB$2&lt;10,VLOOKUP(TEXT($C154,"МММ"),'Расчет нагрузки'!$AA$2:$AE$13,AB$2,0),$D154*AB$2))</f>
        <v>0</v>
      </c>
      <c r="AC154" s="154">
        <f>IF(OR($Q154="",$Q154=0),0,IF(AC$2&lt;10,VLOOKUP(TEXT($C154,"МММ"),'Расчет нагрузки'!$AA$2:$AE$13,AC$2,0),$D154*AC$2))</f>
        <v>0</v>
      </c>
      <c r="AD154" s="8"/>
      <c r="AE154" s="69">
        <v>1</v>
      </c>
      <c r="AF154" s="69">
        <v>1</v>
      </c>
      <c r="AG154" s="8"/>
      <c r="AH154" s="17">
        <f t="shared" si="1374"/>
        <v>0</v>
      </c>
      <c r="AI154" s="17">
        <f t="shared" si="1375"/>
        <v>0</v>
      </c>
      <c r="AJ154" s="17">
        <f t="shared" si="1376"/>
        <v>0</v>
      </c>
      <c r="AK154" s="17">
        <f t="shared" si="1377"/>
        <v>0</v>
      </c>
      <c r="AL154" s="17">
        <f t="shared" si="1378"/>
        <v>0</v>
      </c>
      <c r="AM154" s="17">
        <f t="shared" si="1379"/>
        <v>0</v>
      </c>
      <c r="AN154" s="17">
        <f t="shared" si="1380"/>
        <v>0</v>
      </c>
      <c r="AO154" s="17">
        <f t="shared" si="1381"/>
        <v>0</v>
      </c>
      <c r="AP154" s="18">
        <f t="shared" si="1382"/>
        <v>0</v>
      </c>
      <c r="AQ154" s="18">
        <f t="shared" si="1383"/>
        <v>0</v>
      </c>
      <c r="AR154" s="18">
        <f t="shared" si="1384"/>
        <v>0</v>
      </c>
      <c r="AS154" s="18">
        <f t="shared" si="1385"/>
        <v>0</v>
      </c>
      <c r="AT154" s="18">
        <f t="shared" si="1386"/>
        <v>0</v>
      </c>
      <c r="AU154" s="18">
        <f t="shared" si="1387"/>
        <v>0</v>
      </c>
      <c r="AV154" s="18">
        <f t="shared" si="1388"/>
        <v>0</v>
      </c>
      <c r="AW154" s="18">
        <f t="shared" si="1389"/>
        <v>0</v>
      </c>
      <c r="AX154" s="4"/>
    </row>
    <row r="155" spans="1:50" outlineLevel="1">
      <c r="A155" s="8" t="str">
        <f>IF(C155=Форма!$B$7*1,"1 месяц",IF(C155&gt;Форма!$B$7,(LEFT(A154,SEARCH(" ",A154,1)-1)+1)&amp;" месяц",""))</f>
        <v/>
      </c>
      <c r="B155" s="32" t="str">
        <f>IF(SUM($E$6:$L155)=0,"-",IF(SUM($E155:$L155)&gt;0,IF(AND($C155&gt;=$B$1,$C155&lt;=$B$2)*1=1,$A$1,"факт"),"прогноз"))</f>
        <v>-</v>
      </c>
      <c r="C155" s="33">
        <v>45809</v>
      </c>
      <c r="D155" s="34">
        <f>VLOOKUP($C155,'F1'!$A:$B,2,0)</f>
        <v>19</v>
      </c>
      <c r="E155" s="60"/>
      <c r="F155" s="60"/>
      <c r="G155" s="59"/>
      <c r="H155" s="59"/>
      <c r="I155" s="60"/>
      <c r="J155" s="60"/>
      <c r="K155" s="59"/>
      <c r="L155" s="59"/>
      <c r="M155" s="187">
        <f t="shared" si="1360"/>
        <v>0</v>
      </c>
      <c r="N155" s="15">
        <f t="shared" si="1361"/>
        <v>0</v>
      </c>
      <c r="O155" s="15">
        <f t="shared" si="1362"/>
        <v>0</v>
      </c>
      <c r="P155" s="15">
        <f t="shared" si="1363"/>
        <v>0</v>
      </c>
      <c r="Q155" s="187">
        <f t="shared" si="1364"/>
        <v>0</v>
      </c>
      <c r="R155" s="15">
        <f t="shared" si="1365"/>
        <v>0</v>
      </c>
      <c r="S155" s="15">
        <f t="shared" si="1366"/>
        <v>0</v>
      </c>
      <c r="T155" s="15">
        <f t="shared" si="1367"/>
        <v>0</v>
      </c>
      <c r="U155" s="9">
        <f t="shared" si="1368"/>
        <v>0</v>
      </c>
      <c r="V155" s="9">
        <f t="shared" si="1369"/>
        <v>0</v>
      </c>
      <c r="W155" s="28">
        <f t="shared" si="1370"/>
        <v>0</v>
      </c>
      <c r="X155" s="9">
        <f t="shared" si="1371"/>
        <v>0</v>
      </c>
      <c r="Y155" s="9">
        <f t="shared" si="1372"/>
        <v>0</v>
      </c>
      <c r="Z155" s="28">
        <f t="shared" si="1373"/>
        <v>0</v>
      </c>
      <c r="AA155" s="8"/>
      <c r="AB155" s="154">
        <f>IF(OR($M155="",$M155=0),0,IF(AB$2&lt;10,VLOOKUP(TEXT($C155,"МММ"),'Расчет нагрузки'!$AA$2:$AE$13,AB$2,0),$D155*AB$2))</f>
        <v>0</v>
      </c>
      <c r="AC155" s="154">
        <f>IF(OR($Q155="",$Q155=0),0,IF(AC$2&lt;10,VLOOKUP(TEXT($C155,"МММ"),'Расчет нагрузки'!$AA$2:$AE$13,AC$2,0),$D155*AC$2))</f>
        <v>0</v>
      </c>
      <c r="AD155" s="8"/>
      <c r="AE155" s="69">
        <v>1</v>
      </c>
      <c r="AF155" s="69">
        <v>1</v>
      </c>
      <c r="AG155" s="8"/>
      <c r="AH155" s="17">
        <f t="shared" si="1374"/>
        <v>0</v>
      </c>
      <c r="AI155" s="17">
        <f t="shared" si="1375"/>
        <v>0</v>
      </c>
      <c r="AJ155" s="17">
        <f t="shared" si="1376"/>
        <v>0</v>
      </c>
      <c r="AK155" s="17">
        <f t="shared" si="1377"/>
        <v>0</v>
      </c>
      <c r="AL155" s="17">
        <f t="shared" si="1378"/>
        <v>0</v>
      </c>
      <c r="AM155" s="17">
        <f t="shared" si="1379"/>
        <v>0</v>
      </c>
      <c r="AN155" s="17">
        <f t="shared" si="1380"/>
        <v>0</v>
      </c>
      <c r="AO155" s="17">
        <f t="shared" si="1381"/>
        <v>0</v>
      </c>
      <c r="AP155" s="18">
        <f t="shared" si="1382"/>
        <v>0</v>
      </c>
      <c r="AQ155" s="18">
        <f t="shared" si="1383"/>
        <v>0</v>
      </c>
      <c r="AR155" s="18">
        <f t="shared" si="1384"/>
        <v>0</v>
      </c>
      <c r="AS155" s="18">
        <f t="shared" si="1385"/>
        <v>0</v>
      </c>
      <c r="AT155" s="18">
        <f t="shared" si="1386"/>
        <v>0</v>
      </c>
      <c r="AU155" s="18">
        <f t="shared" si="1387"/>
        <v>0</v>
      </c>
      <c r="AV155" s="18">
        <f t="shared" si="1388"/>
        <v>0</v>
      </c>
      <c r="AW155" s="18">
        <f t="shared" si="1389"/>
        <v>0</v>
      </c>
      <c r="AX155" s="4"/>
    </row>
    <row r="156" spans="1:50" outlineLevel="1">
      <c r="A156" s="8" t="str">
        <f>IF(C156=Форма!$B$7*1,"1 месяц",IF(C156&gt;Форма!$B$7,(LEFT(A155,SEARCH(" ",A155,1)-1)+1)&amp;" месяц",""))</f>
        <v/>
      </c>
      <c r="B156" s="32" t="str">
        <f>IF(SUM($E$6:$L156)=0,"-",IF(SUM($E156:$L156)&gt;0,IF(AND($C156&gt;=$B$1,$C156&lt;=$B$2)*1=1,$A$1,"факт"),"прогноз"))</f>
        <v>-</v>
      </c>
      <c r="C156" s="33">
        <v>45839</v>
      </c>
      <c r="D156" s="34">
        <f>VLOOKUP($C156,'F1'!$A:$B,2,0)</f>
        <v>23</v>
      </c>
      <c r="E156" s="60"/>
      <c r="F156" s="60"/>
      <c r="G156" s="59"/>
      <c r="H156" s="59"/>
      <c r="I156" s="60"/>
      <c r="J156" s="60"/>
      <c r="K156" s="59"/>
      <c r="L156" s="59"/>
      <c r="M156" s="187">
        <f t="shared" si="1360"/>
        <v>0</v>
      </c>
      <c r="N156" s="15">
        <f t="shared" si="1361"/>
        <v>0</v>
      </c>
      <c r="O156" s="15">
        <f t="shared" si="1362"/>
        <v>0</v>
      </c>
      <c r="P156" s="15">
        <f t="shared" si="1363"/>
        <v>0</v>
      </c>
      <c r="Q156" s="187">
        <f t="shared" si="1364"/>
        <v>0</v>
      </c>
      <c r="R156" s="15">
        <f t="shared" si="1365"/>
        <v>0</v>
      </c>
      <c r="S156" s="15">
        <f t="shared" si="1366"/>
        <v>0</v>
      </c>
      <c r="T156" s="15">
        <f t="shared" si="1367"/>
        <v>0</v>
      </c>
      <c r="U156" s="9">
        <f t="shared" si="1368"/>
        <v>0</v>
      </c>
      <c r="V156" s="9">
        <f t="shared" si="1369"/>
        <v>0</v>
      </c>
      <c r="W156" s="28">
        <f t="shared" si="1370"/>
        <v>0</v>
      </c>
      <c r="X156" s="9">
        <f t="shared" si="1371"/>
        <v>0</v>
      </c>
      <c r="Y156" s="9">
        <f t="shared" si="1372"/>
        <v>0</v>
      </c>
      <c r="Z156" s="28">
        <f t="shared" si="1373"/>
        <v>0</v>
      </c>
      <c r="AA156" s="8"/>
      <c r="AB156" s="154">
        <f>IF(OR($M156="",$M156=0),0,IF(AB$2&lt;10,VLOOKUP(TEXT($C156,"МММ"),'Расчет нагрузки'!$AA$2:$AE$13,AB$2,0),$D156*AB$2))</f>
        <v>0</v>
      </c>
      <c r="AC156" s="154">
        <f>IF(OR($Q156="",$Q156=0),0,IF(AC$2&lt;10,VLOOKUP(TEXT($C156,"МММ"),'Расчет нагрузки'!$AA$2:$AE$13,AC$2,0),$D156*AC$2))</f>
        <v>0</v>
      </c>
      <c r="AD156" s="8"/>
      <c r="AE156" s="69">
        <v>1</v>
      </c>
      <c r="AF156" s="69">
        <v>1</v>
      </c>
      <c r="AG156" s="8"/>
      <c r="AH156" s="17">
        <f t="shared" si="1374"/>
        <v>0</v>
      </c>
      <c r="AI156" s="17">
        <f t="shared" si="1375"/>
        <v>0</v>
      </c>
      <c r="AJ156" s="17">
        <f t="shared" si="1376"/>
        <v>0</v>
      </c>
      <c r="AK156" s="17">
        <f t="shared" si="1377"/>
        <v>0</v>
      </c>
      <c r="AL156" s="17">
        <f t="shared" si="1378"/>
        <v>0</v>
      </c>
      <c r="AM156" s="17">
        <f t="shared" si="1379"/>
        <v>0</v>
      </c>
      <c r="AN156" s="17">
        <f t="shared" si="1380"/>
        <v>0</v>
      </c>
      <c r="AO156" s="17">
        <f t="shared" si="1381"/>
        <v>0</v>
      </c>
      <c r="AP156" s="18">
        <f t="shared" si="1382"/>
        <v>0</v>
      </c>
      <c r="AQ156" s="18">
        <f t="shared" si="1383"/>
        <v>0</v>
      </c>
      <c r="AR156" s="18">
        <f t="shared" si="1384"/>
        <v>0</v>
      </c>
      <c r="AS156" s="18">
        <f t="shared" si="1385"/>
        <v>0</v>
      </c>
      <c r="AT156" s="18">
        <f t="shared" si="1386"/>
        <v>0</v>
      </c>
      <c r="AU156" s="18">
        <f t="shared" si="1387"/>
        <v>0</v>
      </c>
      <c r="AV156" s="18">
        <f t="shared" si="1388"/>
        <v>0</v>
      </c>
      <c r="AW156" s="18">
        <f t="shared" si="1389"/>
        <v>0</v>
      </c>
      <c r="AX156" s="4"/>
    </row>
    <row r="157" spans="1:50" outlineLevel="1">
      <c r="A157" s="8" t="str">
        <f>IF(C157=Форма!$B$7*1,"1 месяц",IF(C157&gt;Форма!$B$7,(LEFT(A156,SEARCH(" ",A156,1)-1)+1)&amp;" месяц",""))</f>
        <v/>
      </c>
      <c r="B157" s="32" t="str">
        <f>IF(SUM($E$6:$L157)=0,"-",IF(SUM($E157:$L157)&gt;0,IF(AND($C157&gt;=$B$1,$C157&lt;=$B$2)*1=1,$A$1,"факт"),"прогноз"))</f>
        <v>-</v>
      </c>
      <c r="C157" s="33">
        <v>45870</v>
      </c>
      <c r="D157" s="34">
        <f>VLOOKUP($C157,'F1'!$A:$B,2,0)</f>
        <v>21</v>
      </c>
      <c r="E157" s="60"/>
      <c r="F157" s="60"/>
      <c r="G157" s="59"/>
      <c r="H157" s="59"/>
      <c r="I157" s="60"/>
      <c r="J157" s="60"/>
      <c r="K157" s="59"/>
      <c r="L157" s="59"/>
      <c r="M157" s="187">
        <f t="shared" si="1360"/>
        <v>0</v>
      </c>
      <c r="N157" s="15">
        <f t="shared" si="1361"/>
        <v>0</v>
      </c>
      <c r="O157" s="15">
        <f t="shared" si="1362"/>
        <v>0</v>
      </c>
      <c r="P157" s="15">
        <f t="shared" si="1363"/>
        <v>0</v>
      </c>
      <c r="Q157" s="187">
        <f t="shared" si="1364"/>
        <v>0</v>
      </c>
      <c r="R157" s="15">
        <f t="shared" si="1365"/>
        <v>0</v>
      </c>
      <c r="S157" s="15">
        <f t="shared" si="1366"/>
        <v>0</v>
      </c>
      <c r="T157" s="15">
        <f t="shared" si="1367"/>
        <v>0</v>
      </c>
      <c r="U157" s="9">
        <f t="shared" si="1368"/>
        <v>0</v>
      </c>
      <c r="V157" s="9">
        <f t="shared" si="1369"/>
        <v>0</v>
      </c>
      <c r="W157" s="28">
        <f t="shared" si="1370"/>
        <v>0</v>
      </c>
      <c r="X157" s="9">
        <f t="shared" si="1371"/>
        <v>0</v>
      </c>
      <c r="Y157" s="9">
        <f t="shared" si="1372"/>
        <v>0</v>
      </c>
      <c r="Z157" s="28">
        <f t="shared" si="1373"/>
        <v>0</v>
      </c>
      <c r="AA157" s="8"/>
      <c r="AB157" s="154">
        <f>IF(OR($M157="",$M157=0),0,IF(AB$2&lt;10,VLOOKUP(TEXT($C157,"МММ"),'Расчет нагрузки'!$AA$2:$AE$13,AB$2,0),$D157*AB$2))</f>
        <v>0</v>
      </c>
      <c r="AC157" s="154">
        <f>IF(OR($Q157="",$Q157=0),0,IF(AC$2&lt;10,VLOOKUP(TEXT($C157,"МММ"),'Расчет нагрузки'!$AA$2:$AE$13,AC$2,0),$D157*AC$2))</f>
        <v>0</v>
      </c>
      <c r="AD157" s="8"/>
      <c r="AE157" s="69">
        <v>1</v>
      </c>
      <c r="AF157" s="69">
        <v>1</v>
      </c>
      <c r="AG157" s="8"/>
      <c r="AH157" s="17">
        <f t="shared" si="1374"/>
        <v>0</v>
      </c>
      <c r="AI157" s="17">
        <f t="shared" si="1375"/>
        <v>0</v>
      </c>
      <c r="AJ157" s="17">
        <f t="shared" si="1376"/>
        <v>0</v>
      </c>
      <c r="AK157" s="17">
        <f t="shared" si="1377"/>
        <v>0</v>
      </c>
      <c r="AL157" s="17">
        <f t="shared" si="1378"/>
        <v>0</v>
      </c>
      <c r="AM157" s="17">
        <f t="shared" si="1379"/>
        <v>0</v>
      </c>
      <c r="AN157" s="17">
        <f t="shared" si="1380"/>
        <v>0</v>
      </c>
      <c r="AO157" s="17">
        <f t="shared" si="1381"/>
        <v>0</v>
      </c>
      <c r="AP157" s="18">
        <f t="shared" si="1382"/>
        <v>0</v>
      </c>
      <c r="AQ157" s="18">
        <f t="shared" si="1383"/>
        <v>0</v>
      </c>
      <c r="AR157" s="18">
        <f t="shared" si="1384"/>
        <v>0</v>
      </c>
      <c r="AS157" s="18">
        <f t="shared" si="1385"/>
        <v>0</v>
      </c>
      <c r="AT157" s="18">
        <f t="shared" si="1386"/>
        <v>0</v>
      </c>
      <c r="AU157" s="18">
        <f t="shared" si="1387"/>
        <v>0</v>
      </c>
      <c r="AV157" s="18">
        <f t="shared" si="1388"/>
        <v>0</v>
      </c>
      <c r="AW157" s="18">
        <f t="shared" si="1389"/>
        <v>0</v>
      </c>
      <c r="AX157" s="4"/>
    </row>
    <row r="158" spans="1:50" outlineLevel="1">
      <c r="A158" s="8" t="str">
        <f>IF(C158=Форма!$B$7*1,"1 месяц",IF(C158&gt;Форма!$B$7,(LEFT(A157,SEARCH(" ",A157,1)-1)+1)&amp;" месяц",""))</f>
        <v/>
      </c>
      <c r="B158" s="32" t="str">
        <f>IF(SUM($E$6:$L158)=0,"-",IF(SUM($E158:$L158)&gt;0,IF(AND($C158&gt;=$B$1,$C158&lt;=$B$2)*1=1,$A$1,"факт"),"прогноз"))</f>
        <v>-</v>
      </c>
      <c r="C158" s="33">
        <v>45901</v>
      </c>
      <c r="D158" s="34">
        <f>VLOOKUP($C158,'F1'!$A:$B,2,0)</f>
        <v>22</v>
      </c>
      <c r="E158" s="60"/>
      <c r="F158" s="60"/>
      <c r="G158" s="59"/>
      <c r="H158" s="59"/>
      <c r="I158" s="60"/>
      <c r="J158" s="60"/>
      <c r="K158" s="59"/>
      <c r="L158" s="59"/>
      <c r="M158" s="187">
        <f t="shared" si="1360"/>
        <v>0</v>
      </c>
      <c r="N158" s="15">
        <f t="shared" si="1361"/>
        <v>0</v>
      </c>
      <c r="O158" s="15">
        <f t="shared" si="1362"/>
        <v>0</v>
      </c>
      <c r="P158" s="15">
        <f t="shared" si="1363"/>
        <v>0</v>
      </c>
      <c r="Q158" s="187">
        <f t="shared" si="1364"/>
        <v>0</v>
      </c>
      <c r="R158" s="15">
        <f t="shared" si="1365"/>
        <v>0</v>
      </c>
      <c r="S158" s="15">
        <f t="shared" si="1366"/>
        <v>0</v>
      </c>
      <c r="T158" s="15">
        <f t="shared" si="1367"/>
        <v>0</v>
      </c>
      <c r="U158" s="9">
        <f t="shared" si="1368"/>
        <v>0</v>
      </c>
      <c r="V158" s="9">
        <f t="shared" si="1369"/>
        <v>0</v>
      </c>
      <c r="W158" s="28">
        <f t="shared" si="1370"/>
        <v>0</v>
      </c>
      <c r="X158" s="9">
        <f t="shared" si="1371"/>
        <v>0</v>
      </c>
      <c r="Y158" s="9">
        <f t="shared" si="1372"/>
        <v>0</v>
      </c>
      <c r="Z158" s="28">
        <f t="shared" si="1373"/>
        <v>0</v>
      </c>
      <c r="AA158" s="8"/>
      <c r="AB158" s="154">
        <f>IF(OR($M158="",$M158=0),0,IF(AB$2&lt;10,VLOOKUP(TEXT($C158,"МММ"),'Расчет нагрузки'!$AA$2:$AE$13,AB$2,0),$D158*AB$2))</f>
        <v>0</v>
      </c>
      <c r="AC158" s="154">
        <f>IF(OR($Q158="",$Q158=0),0,IF(AC$2&lt;10,VLOOKUP(TEXT($C158,"МММ"),'Расчет нагрузки'!$AA$2:$AE$13,AC$2,0),$D158*AC$2))</f>
        <v>0</v>
      </c>
      <c r="AD158" s="8"/>
      <c r="AE158" s="69">
        <v>1</v>
      </c>
      <c r="AF158" s="69">
        <v>1</v>
      </c>
      <c r="AG158" s="8"/>
      <c r="AH158" s="17">
        <f t="shared" si="1374"/>
        <v>0</v>
      </c>
      <c r="AI158" s="17">
        <f t="shared" si="1375"/>
        <v>0</v>
      </c>
      <c r="AJ158" s="17">
        <f t="shared" si="1376"/>
        <v>0</v>
      </c>
      <c r="AK158" s="17">
        <f t="shared" si="1377"/>
        <v>0</v>
      </c>
      <c r="AL158" s="17">
        <f t="shared" si="1378"/>
        <v>0</v>
      </c>
      <c r="AM158" s="17">
        <f t="shared" si="1379"/>
        <v>0</v>
      </c>
      <c r="AN158" s="17">
        <f t="shared" si="1380"/>
        <v>0</v>
      </c>
      <c r="AO158" s="17">
        <f t="shared" si="1381"/>
        <v>0</v>
      </c>
      <c r="AP158" s="18">
        <f t="shared" si="1382"/>
        <v>0</v>
      </c>
      <c r="AQ158" s="18">
        <f t="shared" si="1383"/>
        <v>0</v>
      </c>
      <c r="AR158" s="18">
        <f t="shared" si="1384"/>
        <v>0</v>
      </c>
      <c r="AS158" s="18">
        <f t="shared" si="1385"/>
        <v>0</v>
      </c>
      <c r="AT158" s="18">
        <f t="shared" si="1386"/>
        <v>0</v>
      </c>
      <c r="AU158" s="18">
        <f t="shared" si="1387"/>
        <v>0</v>
      </c>
      <c r="AV158" s="18">
        <f t="shared" si="1388"/>
        <v>0</v>
      </c>
      <c r="AW158" s="18">
        <f t="shared" si="1389"/>
        <v>0</v>
      </c>
      <c r="AX158" s="4"/>
    </row>
    <row r="159" spans="1:50" outlineLevel="1">
      <c r="A159" s="8" t="str">
        <f>IF(C159=Форма!$B$7*1,"1 месяц",IF(C159&gt;Форма!$B$7,(LEFT(A158,SEARCH(" ",A158,1)-1)+1)&amp;" месяц",""))</f>
        <v/>
      </c>
      <c r="B159" s="32" t="str">
        <f>IF(SUM($E$6:$L159)=0,"-",IF(SUM($E159:$L159)&gt;0,IF(AND($C159&gt;=$B$1,$C159&lt;=$B$2)*1=1,$A$1,"факт"),"прогноз"))</f>
        <v>-</v>
      </c>
      <c r="C159" s="33">
        <v>45931</v>
      </c>
      <c r="D159" s="34">
        <f>VLOOKUP($C159,'F1'!$A:$B,2,0)</f>
        <v>23</v>
      </c>
      <c r="E159" s="60"/>
      <c r="F159" s="60"/>
      <c r="G159" s="59"/>
      <c r="H159" s="59"/>
      <c r="I159" s="60"/>
      <c r="J159" s="60"/>
      <c r="K159" s="59"/>
      <c r="L159" s="59"/>
      <c r="M159" s="187">
        <f t="shared" si="1360"/>
        <v>0</v>
      </c>
      <c r="N159" s="15">
        <f t="shared" si="1361"/>
        <v>0</v>
      </c>
      <c r="O159" s="15">
        <f t="shared" si="1362"/>
        <v>0</v>
      </c>
      <c r="P159" s="15">
        <f t="shared" si="1363"/>
        <v>0</v>
      </c>
      <c r="Q159" s="187">
        <f t="shared" si="1364"/>
        <v>0</v>
      </c>
      <c r="R159" s="15">
        <f t="shared" si="1365"/>
        <v>0</v>
      </c>
      <c r="S159" s="15">
        <f t="shared" si="1366"/>
        <v>0</v>
      </c>
      <c r="T159" s="15">
        <f t="shared" si="1367"/>
        <v>0</v>
      </c>
      <c r="U159" s="9">
        <f t="shared" si="1368"/>
        <v>0</v>
      </c>
      <c r="V159" s="9">
        <f t="shared" si="1369"/>
        <v>0</v>
      </c>
      <c r="W159" s="28">
        <f t="shared" si="1370"/>
        <v>0</v>
      </c>
      <c r="X159" s="9">
        <f t="shared" si="1371"/>
        <v>0</v>
      </c>
      <c r="Y159" s="9">
        <f t="shared" si="1372"/>
        <v>0</v>
      </c>
      <c r="Z159" s="28">
        <f t="shared" si="1373"/>
        <v>0</v>
      </c>
      <c r="AA159" s="8"/>
      <c r="AB159" s="154">
        <f>IF(OR($M159="",$M159=0),0,IF(AB$2&lt;10,VLOOKUP(TEXT($C159,"МММ"),'Расчет нагрузки'!$AA$2:$AE$13,AB$2,0),$D159*AB$2))</f>
        <v>0</v>
      </c>
      <c r="AC159" s="154">
        <f>IF(OR($Q159="",$Q159=0),0,IF(AC$2&lt;10,VLOOKUP(TEXT($C159,"МММ"),'Расчет нагрузки'!$AA$2:$AE$13,AC$2,0),$D159*AC$2))</f>
        <v>0</v>
      </c>
      <c r="AD159" s="8"/>
      <c r="AE159" s="69">
        <v>1</v>
      </c>
      <c r="AF159" s="69">
        <v>1</v>
      </c>
      <c r="AG159" s="8"/>
      <c r="AH159" s="17">
        <f t="shared" si="1374"/>
        <v>0</v>
      </c>
      <c r="AI159" s="17">
        <f t="shared" si="1375"/>
        <v>0</v>
      </c>
      <c r="AJ159" s="17">
        <f t="shared" si="1376"/>
        <v>0</v>
      </c>
      <c r="AK159" s="17">
        <f t="shared" si="1377"/>
        <v>0</v>
      </c>
      <c r="AL159" s="17">
        <f t="shared" si="1378"/>
        <v>0</v>
      </c>
      <c r="AM159" s="17">
        <f t="shared" si="1379"/>
        <v>0</v>
      </c>
      <c r="AN159" s="17">
        <f t="shared" si="1380"/>
        <v>0</v>
      </c>
      <c r="AO159" s="17">
        <f t="shared" si="1381"/>
        <v>0</v>
      </c>
      <c r="AP159" s="18">
        <f t="shared" si="1382"/>
        <v>0</v>
      </c>
      <c r="AQ159" s="18">
        <f t="shared" si="1383"/>
        <v>0</v>
      </c>
      <c r="AR159" s="18">
        <f t="shared" si="1384"/>
        <v>0</v>
      </c>
      <c r="AS159" s="18">
        <f t="shared" si="1385"/>
        <v>0</v>
      </c>
      <c r="AT159" s="18">
        <f t="shared" si="1386"/>
        <v>0</v>
      </c>
      <c r="AU159" s="18">
        <f t="shared" si="1387"/>
        <v>0</v>
      </c>
      <c r="AV159" s="18">
        <f t="shared" si="1388"/>
        <v>0</v>
      </c>
      <c r="AW159" s="18">
        <f t="shared" si="1389"/>
        <v>0</v>
      </c>
      <c r="AX159" s="4"/>
    </row>
    <row r="160" spans="1:50" outlineLevel="1">
      <c r="A160" s="8" t="str">
        <f>IF(C160=Форма!$B$7*1,"1 месяц",IF(C160&gt;Форма!$B$7,(LEFT(A159,SEARCH(" ",A159,1)-1)+1)&amp;" месяц",""))</f>
        <v/>
      </c>
      <c r="B160" s="32" t="str">
        <f>IF(SUM($E$6:$L160)=0,"-",IF(SUM($E160:$L160)&gt;0,IF(AND($C160&gt;=$B$1,$C160&lt;=$B$2)*1=1,$A$1,"факт"),"прогноз"))</f>
        <v>-</v>
      </c>
      <c r="C160" s="33">
        <v>45962</v>
      </c>
      <c r="D160" s="34">
        <f>VLOOKUP($C160,'F1'!$A:$B,2,0)</f>
        <v>19</v>
      </c>
      <c r="E160" s="60"/>
      <c r="F160" s="60"/>
      <c r="G160" s="59"/>
      <c r="H160" s="59"/>
      <c r="I160" s="60"/>
      <c r="J160" s="60"/>
      <c r="K160" s="59"/>
      <c r="L160" s="59"/>
      <c r="M160" s="187">
        <f t="shared" si="1360"/>
        <v>0</v>
      </c>
      <c r="N160" s="15">
        <f t="shared" si="1361"/>
        <v>0</v>
      </c>
      <c r="O160" s="15">
        <f t="shared" si="1362"/>
        <v>0</v>
      </c>
      <c r="P160" s="15">
        <f t="shared" si="1363"/>
        <v>0</v>
      </c>
      <c r="Q160" s="187">
        <f t="shared" si="1364"/>
        <v>0</v>
      </c>
      <c r="R160" s="15">
        <f t="shared" si="1365"/>
        <v>0</v>
      </c>
      <c r="S160" s="15">
        <f t="shared" si="1366"/>
        <v>0</v>
      </c>
      <c r="T160" s="15">
        <f t="shared" si="1367"/>
        <v>0</v>
      </c>
      <c r="U160" s="9">
        <f t="shared" si="1368"/>
        <v>0</v>
      </c>
      <c r="V160" s="9">
        <f t="shared" si="1369"/>
        <v>0</v>
      </c>
      <c r="W160" s="28">
        <f t="shared" si="1370"/>
        <v>0</v>
      </c>
      <c r="X160" s="9">
        <f t="shared" si="1371"/>
        <v>0</v>
      </c>
      <c r="Y160" s="9">
        <f t="shared" si="1372"/>
        <v>0</v>
      </c>
      <c r="Z160" s="28">
        <f t="shared" si="1373"/>
        <v>0</v>
      </c>
      <c r="AA160" s="8"/>
      <c r="AB160" s="154">
        <f>IF(OR($M160="",$M160=0),0,IF(AB$2&lt;10,VLOOKUP(TEXT($C160,"МММ"),'Расчет нагрузки'!$AA$2:$AE$13,AB$2,0),$D160*AB$2))</f>
        <v>0</v>
      </c>
      <c r="AC160" s="154">
        <f>IF(OR($Q160="",$Q160=0),0,IF(AC$2&lt;10,VLOOKUP(TEXT($C160,"МММ"),'Расчет нагрузки'!$AA$2:$AE$13,AC$2,0),$D160*AC$2))</f>
        <v>0</v>
      </c>
      <c r="AD160" s="8"/>
      <c r="AE160" s="69">
        <v>1</v>
      </c>
      <c r="AF160" s="69">
        <v>1</v>
      </c>
      <c r="AG160" s="8"/>
      <c r="AH160" s="17">
        <f t="shared" si="1374"/>
        <v>0</v>
      </c>
      <c r="AI160" s="17">
        <f t="shared" si="1375"/>
        <v>0</v>
      </c>
      <c r="AJ160" s="17">
        <f t="shared" si="1376"/>
        <v>0</v>
      </c>
      <c r="AK160" s="17">
        <f t="shared" si="1377"/>
        <v>0</v>
      </c>
      <c r="AL160" s="17">
        <f t="shared" si="1378"/>
        <v>0</v>
      </c>
      <c r="AM160" s="17">
        <f t="shared" si="1379"/>
        <v>0</v>
      </c>
      <c r="AN160" s="17">
        <f t="shared" si="1380"/>
        <v>0</v>
      </c>
      <c r="AO160" s="17">
        <f t="shared" si="1381"/>
        <v>0</v>
      </c>
      <c r="AP160" s="18">
        <f t="shared" si="1382"/>
        <v>0</v>
      </c>
      <c r="AQ160" s="18">
        <f t="shared" si="1383"/>
        <v>0</v>
      </c>
      <c r="AR160" s="18">
        <f t="shared" si="1384"/>
        <v>0</v>
      </c>
      <c r="AS160" s="18">
        <f t="shared" si="1385"/>
        <v>0</v>
      </c>
      <c r="AT160" s="18">
        <f t="shared" si="1386"/>
        <v>0</v>
      </c>
      <c r="AU160" s="18">
        <f t="shared" si="1387"/>
        <v>0</v>
      </c>
      <c r="AV160" s="18">
        <f t="shared" si="1388"/>
        <v>0</v>
      </c>
      <c r="AW160" s="18">
        <f t="shared" si="1389"/>
        <v>0</v>
      </c>
      <c r="AX160" s="4"/>
    </row>
    <row r="161" spans="1:50" outlineLevel="1">
      <c r="A161" s="8" t="str">
        <f>IF(C161=Форма!$B$7*1,"1 месяц",IF(C161&gt;Форма!$B$7,(LEFT(A160,SEARCH(" ",A160,1)-1)+1)&amp;" месяц",""))</f>
        <v/>
      </c>
      <c r="B161" s="32" t="str">
        <f>IF(SUM($E$6:$L161)=0,"-",IF(SUM($E161:$L161)&gt;0,IF(AND($C161&gt;=$B$1,$C161&lt;=$B$2)*1=1,$A$1,"факт"),"прогноз"))</f>
        <v>-</v>
      </c>
      <c r="C161" s="33">
        <v>45992</v>
      </c>
      <c r="D161" s="34">
        <f>VLOOKUP($C161,'F1'!$A:$B,2,0)</f>
        <v>22</v>
      </c>
      <c r="E161" s="60"/>
      <c r="F161" s="60"/>
      <c r="G161" s="59"/>
      <c r="H161" s="59"/>
      <c r="I161" s="60"/>
      <c r="J161" s="60"/>
      <c r="K161" s="59"/>
      <c r="L161" s="59"/>
      <c r="M161" s="187">
        <f t="shared" si="1360"/>
        <v>0</v>
      </c>
      <c r="N161" s="15">
        <f t="shared" si="1361"/>
        <v>0</v>
      </c>
      <c r="O161" s="15">
        <f t="shared" si="1362"/>
        <v>0</v>
      </c>
      <c r="P161" s="15">
        <f t="shared" si="1363"/>
        <v>0</v>
      </c>
      <c r="Q161" s="187">
        <f t="shared" si="1364"/>
        <v>0</v>
      </c>
      <c r="R161" s="15">
        <f t="shared" si="1365"/>
        <v>0</v>
      </c>
      <c r="S161" s="15">
        <f t="shared" si="1366"/>
        <v>0</v>
      </c>
      <c r="T161" s="15">
        <f t="shared" si="1367"/>
        <v>0</v>
      </c>
      <c r="U161" s="9">
        <f t="shared" si="1368"/>
        <v>0</v>
      </c>
      <c r="V161" s="9">
        <f t="shared" si="1369"/>
        <v>0</v>
      </c>
      <c r="W161" s="28">
        <f t="shared" si="1370"/>
        <v>0</v>
      </c>
      <c r="X161" s="9">
        <f t="shared" si="1371"/>
        <v>0</v>
      </c>
      <c r="Y161" s="9">
        <f t="shared" si="1372"/>
        <v>0</v>
      </c>
      <c r="Z161" s="28">
        <f t="shared" si="1373"/>
        <v>0</v>
      </c>
      <c r="AA161" s="8"/>
      <c r="AB161" s="154">
        <f>IF(OR($M161="",$M161=0),0,IF(AB$2&lt;10,VLOOKUP(TEXT($C161,"МММ"),'Расчет нагрузки'!$AA$2:$AE$13,AB$2,0),$D161*AB$2))</f>
        <v>0</v>
      </c>
      <c r="AC161" s="154">
        <f>IF(OR($Q161="",$Q161=0),0,IF(AC$2&lt;10,VLOOKUP(TEXT($C161,"МММ"),'Расчет нагрузки'!$AA$2:$AE$13,AC$2,0),$D161*AC$2))</f>
        <v>0</v>
      </c>
      <c r="AD161" s="8"/>
      <c r="AE161" s="69">
        <v>1</v>
      </c>
      <c r="AF161" s="69">
        <v>1</v>
      </c>
      <c r="AG161" s="8"/>
      <c r="AH161" s="17">
        <f t="shared" si="1374"/>
        <v>0</v>
      </c>
      <c r="AI161" s="17">
        <f t="shared" si="1375"/>
        <v>0</v>
      </c>
      <c r="AJ161" s="17">
        <f t="shared" si="1376"/>
        <v>0</v>
      </c>
      <c r="AK161" s="17">
        <f t="shared" si="1377"/>
        <v>0</v>
      </c>
      <c r="AL161" s="17">
        <f t="shared" si="1378"/>
        <v>0</v>
      </c>
      <c r="AM161" s="17">
        <f t="shared" si="1379"/>
        <v>0</v>
      </c>
      <c r="AN161" s="17">
        <f t="shared" si="1380"/>
        <v>0</v>
      </c>
      <c r="AO161" s="17">
        <f t="shared" si="1381"/>
        <v>0</v>
      </c>
      <c r="AP161" s="18">
        <f t="shared" si="1382"/>
        <v>0</v>
      </c>
      <c r="AQ161" s="18">
        <f t="shared" si="1383"/>
        <v>0</v>
      </c>
      <c r="AR161" s="18">
        <f t="shared" si="1384"/>
        <v>0</v>
      </c>
      <c r="AS161" s="18">
        <f t="shared" si="1385"/>
        <v>0</v>
      </c>
      <c r="AT161" s="18">
        <f t="shared" si="1386"/>
        <v>0</v>
      </c>
      <c r="AU161" s="18">
        <f t="shared" si="1387"/>
        <v>0</v>
      </c>
      <c r="AV161" s="18">
        <f t="shared" si="1388"/>
        <v>0</v>
      </c>
      <c r="AW161" s="18">
        <f t="shared" si="1389"/>
        <v>0</v>
      </c>
      <c r="AX161" s="4"/>
    </row>
    <row r="162" spans="1:50" outlineLevel="1">
      <c r="A162" s="8" t="str">
        <f>IF(C162=Форма!$B$7*1,"1 месяц",IF(C162&gt;Форма!$B$7,(LEFT(A161,SEARCH(" ",A161,1)-1)+1)&amp;" месяц",""))</f>
        <v>1 месяц</v>
      </c>
      <c r="B162" s="32" t="str">
        <f>IF(SUM($E$6:$L162)=0,"-",IF(SUM($E162:$L162)&gt;0,IF(AND($C162&gt;=$B$1,$C162&lt;=$B$2)*1=1,$A$1,"факт"),"прогноз"))</f>
        <v>-</v>
      </c>
      <c r="C162" s="33">
        <v>46023</v>
      </c>
      <c r="D162" s="34">
        <f>VLOOKUP($C162,'F1'!$A:$B,2,0)</f>
        <v>15</v>
      </c>
      <c r="E162" s="60"/>
      <c r="F162" s="60"/>
      <c r="G162" s="59"/>
      <c r="H162" s="59"/>
      <c r="I162" s="60"/>
      <c r="J162" s="60"/>
      <c r="K162" s="59"/>
      <c r="L162" s="59"/>
      <c r="M162" s="187">
        <f t="shared" si="1360"/>
        <v>0</v>
      </c>
      <c r="N162" s="15">
        <f t="shared" si="1361"/>
        <v>0</v>
      </c>
      <c r="O162" s="15">
        <f t="shared" si="1362"/>
        <v>0</v>
      </c>
      <c r="P162" s="15">
        <f t="shared" si="1363"/>
        <v>0</v>
      </c>
      <c r="Q162" s="187">
        <f t="shared" si="1364"/>
        <v>0</v>
      </c>
      <c r="R162" s="15">
        <f t="shared" si="1365"/>
        <v>0</v>
      </c>
      <c r="S162" s="15">
        <f t="shared" si="1366"/>
        <v>0</v>
      </c>
      <c r="T162" s="15">
        <f t="shared" si="1367"/>
        <v>0</v>
      </c>
      <c r="U162" s="9">
        <f t="shared" si="1368"/>
        <v>0</v>
      </c>
      <c r="V162" s="9">
        <f t="shared" si="1369"/>
        <v>0</v>
      </c>
      <c r="W162" s="28">
        <f t="shared" si="1370"/>
        <v>0</v>
      </c>
      <c r="X162" s="9">
        <f t="shared" si="1371"/>
        <v>0</v>
      </c>
      <c r="Y162" s="9">
        <f t="shared" si="1372"/>
        <v>0</v>
      </c>
      <c r="Z162" s="28">
        <f t="shared" si="1373"/>
        <v>0</v>
      </c>
      <c r="AA162" s="8"/>
      <c r="AB162" s="154">
        <f>IF(OR($M162="",$M162=0),0,IF(AB$2&lt;10,VLOOKUP(TEXT($C162,"МММ"),'Расчет нагрузки'!$AA$2:$AE$13,AB$2,0),$D162*AB$2))</f>
        <v>0</v>
      </c>
      <c r="AC162" s="154">
        <f>IF(OR($Q162="",$Q162=0),0,IF(AC$2&lt;10,VLOOKUP(TEXT($C162,"МММ"),'Расчет нагрузки'!$AA$2:$AE$13,AC$2,0),$D162*AC$2))</f>
        <v>0</v>
      </c>
      <c r="AD162" s="8"/>
      <c r="AE162" s="69">
        <v>1</v>
      </c>
      <c r="AF162" s="69">
        <v>1</v>
      </c>
      <c r="AG162" s="8"/>
      <c r="AH162" s="17">
        <f t="shared" ref="AH162:AH173" si="1390">ROUND(M162*$D162*AE162,0)</f>
        <v>0</v>
      </c>
      <c r="AI162" s="17">
        <f t="shared" ref="AI162:AI173" si="1391">ROUND(IF(AI$2*AH162&lt;0,0,AI$2*AH162),0)</f>
        <v>0</v>
      </c>
      <c r="AJ162" s="17">
        <f t="shared" ref="AJ162:AJ173" si="1392">ROUND(AJ$2*AH162,0)</f>
        <v>0</v>
      </c>
      <c r="AK162" s="17">
        <f t="shared" ref="AK162:AK173" si="1393">ROUND(AK$2*AH162,0)</f>
        <v>0</v>
      </c>
      <c r="AL162" s="17">
        <f t="shared" ref="AL162:AL173" si="1394">ROUND(Q162*$D162*AF162,0)</f>
        <v>0</v>
      </c>
      <c r="AM162" s="17">
        <f t="shared" ref="AM162:AM173" si="1395">ROUND(IF(AM$2*AL162&lt;0,0,AM$2*AL162),0)</f>
        <v>0</v>
      </c>
      <c r="AN162" s="17">
        <f t="shared" ref="AN162:AN173" si="1396">ROUND(AN$2*AL162,0)</f>
        <v>0</v>
      </c>
      <c r="AO162" s="17">
        <f t="shared" ref="AO162:AO173" si="1397">ROUND(AO$2*AL162,0)</f>
        <v>0</v>
      </c>
      <c r="AP162" s="18">
        <f t="shared" ref="AP162:AP173" si="1398">ROUND(MIN(AH162,AB162*AE162),0)</f>
        <v>0</v>
      </c>
      <c r="AQ162" s="18">
        <f t="shared" ref="AQ162:AQ173" si="1399">ROUND(IF(AQ$2*AP162&lt;0,0,AQ$2*AP162),0)</f>
        <v>0</v>
      </c>
      <c r="AR162" s="18">
        <f t="shared" ref="AR162:AR173" si="1400">ROUND(AR$2*AP162,0)</f>
        <v>0</v>
      </c>
      <c r="AS162" s="18">
        <f t="shared" ref="AS162:AS173" si="1401">ROUND(AS$2*AP162,0)</f>
        <v>0</v>
      </c>
      <c r="AT162" s="18">
        <f t="shared" ref="AT162:AT173" si="1402">ROUND(MIN(AL162,AC162*AF162),0)</f>
        <v>0</v>
      </c>
      <c r="AU162" s="18">
        <f t="shared" ref="AU162:AU173" si="1403">ROUND(IF(AU$2*AT162&lt;0,0,AU$2*AT162),0)</f>
        <v>0</v>
      </c>
      <c r="AV162" s="18">
        <f t="shared" ref="AV162:AV173" si="1404">ROUND(AV$2*AT162,0)</f>
        <v>0</v>
      </c>
      <c r="AW162" s="18">
        <f t="shared" ref="AW162:AW173" si="1405">ROUND(AW$2*AT162,0)</f>
        <v>0</v>
      </c>
      <c r="AX162" s="4"/>
    </row>
    <row r="163" spans="1:50" outlineLevel="1">
      <c r="A163" s="8" t="str">
        <f>IF(C163=Форма!$B$7*1,"1 месяц",IF(C163&gt;Форма!$B$7,(LEFT(A162,SEARCH(" ",A162,1)-1)+1)&amp;" месяц",""))</f>
        <v>2 месяц</v>
      </c>
      <c r="B163" s="32" t="str">
        <f>IF(SUM($E$6:$L163)=0,"-",IF(SUM($E163:$L163)&gt;0,IF(AND($C163&gt;=$B$1,$C163&lt;=$B$2)*1=1,$A$1,"факт"),"прогноз"))</f>
        <v>-</v>
      </c>
      <c r="C163" s="33">
        <v>46054</v>
      </c>
      <c r="D163" s="34">
        <f>VLOOKUP($C163,'F1'!$A:$B,2,0)</f>
        <v>19</v>
      </c>
      <c r="E163" s="60"/>
      <c r="F163" s="60"/>
      <c r="G163" s="59"/>
      <c r="H163" s="59"/>
      <c r="I163" s="60"/>
      <c r="J163" s="60"/>
      <c r="K163" s="59"/>
      <c r="L163" s="59"/>
      <c r="M163" s="187">
        <f t="shared" si="1360"/>
        <v>0</v>
      </c>
      <c r="N163" s="15">
        <f t="shared" si="1361"/>
        <v>0</v>
      </c>
      <c r="O163" s="15">
        <f t="shared" si="1362"/>
        <v>0</v>
      </c>
      <c r="P163" s="15">
        <f t="shared" si="1363"/>
        <v>0</v>
      </c>
      <c r="Q163" s="187">
        <f t="shared" si="1364"/>
        <v>0</v>
      </c>
      <c r="R163" s="15">
        <f t="shared" si="1365"/>
        <v>0</v>
      </c>
      <c r="S163" s="15">
        <f t="shared" si="1366"/>
        <v>0</v>
      </c>
      <c r="T163" s="15">
        <f t="shared" si="1367"/>
        <v>0</v>
      </c>
      <c r="U163" s="9">
        <f t="shared" si="1368"/>
        <v>0</v>
      </c>
      <c r="V163" s="9">
        <f t="shared" si="1369"/>
        <v>0</v>
      </c>
      <c r="W163" s="28">
        <f t="shared" si="1370"/>
        <v>0</v>
      </c>
      <c r="X163" s="9">
        <f t="shared" si="1371"/>
        <v>0</v>
      </c>
      <c r="Y163" s="9">
        <f t="shared" si="1372"/>
        <v>0</v>
      </c>
      <c r="Z163" s="28">
        <f t="shared" si="1373"/>
        <v>0</v>
      </c>
      <c r="AA163" s="8"/>
      <c r="AB163" s="154">
        <f>IF(OR($M163="",$M163=0),0,IF(AB$2&lt;10,VLOOKUP(TEXT($C163,"МММ"),'Расчет нагрузки'!$AA$2:$AE$13,AB$2,0),$D163*AB$2))</f>
        <v>0</v>
      </c>
      <c r="AC163" s="154">
        <f>IF(OR($Q163="",$Q163=0),0,IF(AC$2&lt;10,VLOOKUP(TEXT($C163,"МММ"),'Расчет нагрузки'!$AA$2:$AE$13,AC$2,0),$D163*AC$2))</f>
        <v>0</v>
      </c>
      <c r="AD163" s="8"/>
      <c r="AE163" s="69">
        <v>1</v>
      </c>
      <c r="AF163" s="69">
        <v>1</v>
      </c>
      <c r="AG163" s="8"/>
      <c r="AH163" s="17">
        <f t="shared" si="1390"/>
        <v>0</v>
      </c>
      <c r="AI163" s="17">
        <f t="shared" si="1391"/>
        <v>0</v>
      </c>
      <c r="AJ163" s="17">
        <f t="shared" si="1392"/>
        <v>0</v>
      </c>
      <c r="AK163" s="17">
        <f t="shared" si="1393"/>
        <v>0</v>
      </c>
      <c r="AL163" s="17">
        <f t="shared" si="1394"/>
        <v>0</v>
      </c>
      <c r="AM163" s="17">
        <f t="shared" si="1395"/>
        <v>0</v>
      </c>
      <c r="AN163" s="17">
        <f t="shared" si="1396"/>
        <v>0</v>
      </c>
      <c r="AO163" s="17">
        <f t="shared" si="1397"/>
        <v>0</v>
      </c>
      <c r="AP163" s="18">
        <f t="shared" si="1398"/>
        <v>0</v>
      </c>
      <c r="AQ163" s="18">
        <f t="shared" si="1399"/>
        <v>0</v>
      </c>
      <c r="AR163" s="18">
        <f t="shared" si="1400"/>
        <v>0</v>
      </c>
      <c r="AS163" s="18">
        <f t="shared" si="1401"/>
        <v>0</v>
      </c>
      <c r="AT163" s="18">
        <f t="shared" si="1402"/>
        <v>0</v>
      </c>
      <c r="AU163" s="18">
        <f t="shared" si="1403"/>
        <v>0</v>
      </c>
      <c r="AV163" s="18">
        <f t="shared" si="1404"/>
        <v>0</v>
      </c>
      <c r="AW163" s="18">
        <f t="shared" si="1405"/>
        <v>0</v>
      </c>
      <c r="AX163" s="4"/>
    </row>
    <row r="164" spans="1:50" outlineLevel="1">
      <c r="A164" s="8" t="str">
        <f>IF(C164=Форма!$B$7*1,"1 месяц",IF(C164&gt;Форма!$B$7,(LEFT(A163,SEARCH(" ",A163,1)-1)+1)&amp;" месяц",""))</f>
        <v>3 месяц</v>
      </c>
      <c r="B164" s="32" t="str">
        <f>IF(SUM($E$6:$L164)=0,"-",IF(SUM($E164:$L164)&gt;0,IF(AND($C164&gt;=$B$1,$C164&lt;=$B$2)*1=1,$A$1,"факт"),"прогноз"))</f>
        <v>-</v>
      </c>
      <c r="C164" s="33">
        <v>46082</v>
      </c>
      <c r="D164" s="34">
        <f>VLOOKUP($C164,'F1'!$A:$B,2,0)</f>
        <v>21</v>
      </c>
      <c r="E164" s="60"/>
      <c r="F164" s="60"/>
      <c r="G164" s="59"/>
      <c r="H164" s="59"/>
      <c r="I164" s="60"/>
      <c r="J164" s="60"/>
      <c r="K164" s="59"/>
      <c r="L164" s="59"/>
      <c r="M164" s="187">
        <f t="shared" si="1360"/>
        <v>0</v>
      </c>
      <c r="N164" s="15">
        <f t="shared" si="1361"/>
        <v>0</v>
      </c>
      <c r="O164" s="15">
        <f t="shared" si="1362"/>
        <v>0</v>
      </c>
      <c r="P164" s="15">
        <f t="shared" si="1363"/>
        <v>0</v>
      </c>
      <c r="Q164" s="187">
        <f t="shared" si="1364"/>
        <v>0</v>
      </c>
      <c r="R164" s="15">
        <f t="shared" si="1365"/>
        <v>0</v>
      </c>
      <c r="S164" s="15">
        <f t="shared" si="1366"/>
        <v>0</v>
      </c>
      <c r="T164" s="15">
        <f t="shared" si="1367"/>
        <v>0</v>
      </c>
      <c r="U164" s="9">
        <f t="shared" si="1368"/>
        <v>0</v>
      </c>
      <c r="V164" s="9">
        <f t="shared" si="1369"/>
        <v>0</v>
      </c>
      <c r="W164" s="28">
        <f t="shared" si="1370"/>
        <v>0</v>
      </c>
      <c r="X164" s="9">
        <f t="shared" si="1371"/>
        <v>0</v>
      </c>
      <c r="Y164" s="9">
        <f t="shared" si="1372"/>
        <v>0</v>
      </c>
      <c r="Z164" s="28">
        <f t="shared" si="1373"/>
        <v>0</v>
      </c>
      <c r="AA164" s="8"/>
      <c r="AB164" s="154">
        <f>IF(OR($M164="",$M164=0),0,IF(AB$2&lt;10,VLOOKUP(TEXT($C164,"МММ"),'Расчет нагрузки'!$AA$2:$AE$13,AB$2,0),$D164*AB$2))</f>
        <v>0</v>
      </c>
      <c r="AC164" s="154">
        <f>IF(OR($Q164="",$Q164=0),0,IF(AC$2&lt;10,VLOOKUP(TEXT($C164,"МММ"),'Расчет нагрузки'!$AA$2:$AE$13,AC$2,0),$D164*AC$2))</f>
        <v>0</v>
      </c>
      <c r="AD164" s="8"/>
      <c r="AE164" s="69">
        <v>1</v>
      </c>
      <c r="AF164" s="69">
        <v>1</v>
      </c>
      <c r="AG164" s="8"/>
      <c r="AH164" s="17">
        <f t="shared" si="1390"/>
        <v>0</v>
      </c>
      <c r="AI164" s="17">
        <f t="shared" si="1391"/>
        <v>0</v>
      </c>
      <c r="AJ164" s="17">
        <f t="shared" si="1392"/>
        <v>0</v>
      </c>
      <c r="AK164" s="17">
        <f t="shared" si="1393"/>
        <v>0</v>
      </c>
      <c r="AL164" s="17">
        <f t="shared" si="1394"/>
        <v>0</v>
      </c>
      <c r="AM164" s="17">
        <f t="shared" si="1395"/>
        <v>0</v>
      </c>
      <c r="AN164" s="17">
        <f t="shared" si="1396"/>
        <v>0</v>
      </c>
      <c r="AO164" s="17">
        <f t="shared" si="1397"/>
        <v>0</v>
      </c>
      <c r="AP164" s="18">
        <f t="shared" si="1398"/>
        <v>0</v>
      </c>
      <c r="AQ164" s="18">
        <f t="shared" si="1399"/>
        <v>0</v>
      </c>
      <c r="AR164" s="18">
        <f t="shared" si="1400"/>
        <v>0</v>
      </c>
      <c r="AS164" s="18">
        <f t="shared" si="1401"/>
        <v>0</v>
      </c>
      <c r="AT164" s="18">
        <f t="shared" si="1402"/>
        <v>0</v>
      </c>
      <c r="AU164" s="18">
        <f t="shared" si="1403"/>
        <v>0</v>
      </c>
      <c r="AV164" s="18">
        <f t="shared" si="1404"/>
        <v>0</v>
      </c>
      <c r="AW164" s="18">
        <f t="shared" si="1405"/>
        <v>0</v>
      </c>
      <c r="AX164" s="4"/>
    </row>
    <row r="165" spans="1:50" outlineLevel="1">
      <c r="A165" s="8" t="str">
        <f>IF(C165=Форма!$B$7*1,"1 месяц",IF(C165&gt;Форма!$B$7,(LEFT(A164,SEARCH(" ",A164,1)-1)+1)&amp;" месяц",""))</f>
        <v>4 месяц</v>
      </c>
      <c r="B165" s="32" t="str">
        <f>IF(SUM($E$6:$L165)=0,"-",IF(SUM($E165:$L165)&gt;0,IF(AND($C165&gt;=$B$1,$C165&lt;=$B$2)*1=1,$A$1,"факт"),"прогноз"))</f>
        <v>-</v>
      </c>
      <c r="C165" s="33">
        <v>46113</v>
      </c>
      <c r="D165" s="34">
        <f>VLOOKUP($C165,'F1'!$A:$B,2,0)</f>
        <v>22</v>
      </c>
      <c r="E165" s="60"/>
      <c r="F165" s="60"/>
      <c r="G165" s="59"/>
      <c r="H165" s="59"/>
      <c r="I165" s="60"/>
      <c r="J165" s="60"/>
      <c r="K165" s="59"/>
      <c r="L165" s="59"/>
      <c r="M165" s="187">
        <f t="shared" si="1360"/>
        <v>0</v>
      </c>
      <c r="N165" s="15">
        <f t="shared" si="1361"/>
        <v>0</v>
      </c>
      <c r="O165" s="15">
        <f t="shared" si="1362"/>
        <v>0</v>
      </c>
      <c r="P165" s="15">
        <f t="shared" si="1363"/>
        <v>0</v>
      </c>
      <c r="Q165" s="187">
        <f t="shared" si="1364"/>
        <v>0</v>
      </c>
      <c r="R165" s="15">
        <f t="shared" si="1365"/>
        <v>0</v>
      </c>
      <c r="S165" s="15">
        <f t="shared" si="1366"/>
        <v>0</v>
      </c>
      <c r="T165" s="15">
        <f t="shared" si="1367"/>
        <v>0</v>
      </c>
      <c r="U165" s="9">
        <f t="shared" si="1368"/>
        <v>0</v>
      </c>
      <c r="V165" s="9">
        <f t="shared" si="1369"/>
        <v>0</v>
      </c>
      <c r="W165" s="28">
        <f t="shared" si="1370"/>
        <v>0</v>
      </c>
      <c r="X165" s="9">
        <f t="shared" si="1371"/>
        <v>0</v>
      </c>
      <c r="Y165" s="9">
        <f t="shared" si="1372"/>
        <v>0</v>
      </c>
      <c r="Z165" s="28">
        <f t="shared" si="1373"/>
        <v>0</v>
      </c>
      <c r="AA165" s="8"/>
      <c r="AB165" s="154">
        <f>IF(OR($M165="",$M165=0),0,IF(AB$2&lt;10,VLOOKUP(TEXT($C165,"МММ"),'Расчет нагрузки'!$AA$2:$AE$13,AB$2,0),$D165*AB$2))</f>
        <v>0</v>
      </c>
      <c r="AC165" s="154">
        <f>IF(OR($Q165="",$Q165=0),0,IF(AC$2&lt;10,VLOOKUP(TEXT($C165,"МММ"),'Расчет нагрузки'!$AA$2:$AE$13,AC$2,0),$D165*AC$2))</f>
        <v>0</v>
      </c>
      <c r="AD165" s="8"/>
      <c r="AE165" s="69">
        <v>1</v>
      </c>
      <c r="AF165" s="69">
        <v>1</v>
      </c>
      <c r="AG165" s="8"/>
      <c r="AH165" s="17">
        <f t="shared" si="1390"/>
        <v>0</v>
      </c>
      <c r="AI165" s="17">
        <f t="shared" si="1391"/>
        <v>0</v>
      </c>
      <c r="AJ165" s="17">
        <f t="shared" si="1392"/>
        <v>0</v>
      </c>
      <c r="AK165" s="17">
        <f t="shared" si="1393"/>
        <v>0</v>
      </c>
      <c r="AL165" s="17">
        <f t="shared" si="1394"/>
        <v>0</v>
      </c>
      <c r="AM165" s="17">
        <f t="shared" si="1395"/>
        <v>0</v>
      </c>
      <c r="AN165" s="17">
        <f t="shared" si="1396"/>
        <v>0</v>
      </c>
      <c r="AO165" s="17">
        <f t="shared" si="1397"/>
        <v>0</v>
      </c>
      <c r="AP165" s="18">
        <f t="shared" si="1398"/>
        <v>0</v>
      </c>
      <c r="AQ165" s="18">
        <f t="shared" si="1399"/>
        <v>0</v>
      </c>
      <c r="AR165" s="18">
        <f t="shared" si="1400"/>
        <v>0</v>
      </c>
      <c r="AS165" s="18">
        <f t="shared" si="1401"/>
        <v>0</v>
      </c>
      <c r="AT165" s="18">
        <f t="shared" si="1402"/>
        <v>0</v>
      </c>
      <c r="AU165" s="18">
        <f t="shared" si="1403"/>
        <v>0</v>
      </c>
      <c r="AV165" s="18">
        <f t="shared" si="1404"/>
        <v>0</v>
      </c>
      <c r="AW165" s="18">
        <f t="shared" si="1405"/>
        <v>0</v>
      </c>
      <c r="AX165" s="4"/>
    </row>
    <row r="166" spans="1:50" outlineLevel="1">
      <c r="A166" s="8" t="str">
        <f>IF(C166=Форма!$B$7*1,"1 месяц",IF(C166&gt;Форма!$B$7,(LEFT(A165,SEARCH(" ",A165,1)-1)+1)&amp;" месяц",""))</f>
        <v>5 месяц</v>
      </c>
      <c r="B166" s="32" t="str">
        <f>IF(SUM($E$6:$L166)=0,"-",IF(SUM($E166:$L166)&gt;0,IF(AND($C166&gt;=$B$1,$C166&lt;=$B$2)*1=1,$A$1,"факт"),"прогноз"))</f>
        <v>-</v>
      </c>
      <c r="C166" s="33">
        <v>46143</v>
      </c>
      <c r="D166" s="34">
        <f>VLOOKUP($C166,'F1'!$A:$B,2,0)</f>
        <v>18</v>
      </c>
      <c r="E166" s="60"/>
      <c r="F166" s="60"/>
      <c r="G166" s="59"/>
      <c r="H166" s="59"/>
      <c r="I166" s="60"/>
      <c r="J166" s="60"/>
      <c r="K166" s="59"/>
      <c r="L166" s="59"/>
      <c r="M166" s="187">
        <f t="shared" si="1360"/>
        <v>0</v>
      </c>
      <c r="N166" s="15">
        <f t="shared" si="1361"/>
        <v>0</v>
      </c>
      <c r="O166" s="15">
        <f t="shared" si="1362"/>
        <v>0</v>
      </c>
      <c r="P166" s="15">
        <f t="shared" si="1363"/>
        <v>0</v>
      </c>
      <c r="Q166" s="187">
        <f t="shared" si="1364"/>
        <v>0</v>
      </c>
      <c r="R166" s="15">
        <f t="shared" si="1365"/>
        <v>0</v>
      </c>
      <c r="S166" s="15">
        <f t="shared" si="1366"/>
        <v>0</v>
      </c>
      <c r="T166" s="15">
        <f t="shared" si="1367"/>
        <v>0</v>
      </c>
      <c r="U166" s="9">
        <f t="shared" si="1368"/>
        <v>0</v>
      </c>
      <c r="V166" s="9">
        <f t="shared" si="1369"/>
        <v>0</v>
      </c>
      <c r="W166" s="28">
        <f t="shared" si="1370"/>
        <v>0</v>
      </c>
      <c r="X166" s="9">
        <f t="shared" si="1371"/>
        <v>0</v>
      </c>
      <c r="Y166" s="9">
        <f t="shared" si="1372"/>
        <v>0</v>
      </c>
      <c r="Z166" s="28">
        <f t="shared" si="1373"/>
        <v>0</v>
      </c>
      <c r="AA166" s="8"/>
      <c r="AB166" s="154">
        <f>IF(OR($M166="",$M166=0),0,IF(AB$2&lt;10,VLOOKUP(TEXT($C166,"МММ"),'Расчет нагрузки'!$AA$2:$AE$13,AB$2,0),$D166*AB$2))</f>
        <v>0</v>
      </c>
      <c r="AC166" s="154">
        <f>IF(OR($Q166="",$Q166=0),0,IF(AC$2&lt;10,VLOOKUP(TEXT($C166,"МММ"),'Расчет нагрузки'!$AA$2:$AE$13,AC$2,0),$D166*AC$2))</f>
        <v>0</v>
      </c>
      <c r="AD166" s="8"/>
      <c r="AE166" s="69">
        <v>1</v>
      </c>
      <c r="AF166" s="69">
        <v>1</v>
      </c>
      <c r="AG166" s="8"/>
      <c r="AH166" s="17">
        <f t="shared" si="1390"/>
        <v>0</v>
      </c>
      <c r="AI166" s="17">
        <f t="shared" si="1391"/>
        <v>0</v>
      </c>
      <c r="AJ166" s="17">
        <f t="shared" si="1392"/>
        <v>0</v>
      </c>
      <c r="AK166" s="17">
        <f t="shared" si="1393"/>
        <v>0</v>
      </c>
      <c r="AL166" s="17">
        <f t="shared" si="1394"/>
        <v>0</v>
      </c>
      <c r="AM166" s="17">
        <f t="shared" si="1395"/>
        <v>0</v>
      </c>
      <c r="AN166" s="17">
        <f t="shared" si="1396"/>
        <v>0</v>
      </c>
      <c r="AO166" s="17">
        <f t="shared" si="1397"/>
        <v>0</v>
      </c>
      <c r="AP166" s="18">
        <f t="shared" si="1398"/>
        <v>0</v>
      </c>
      <c r="AQ166" s="18">
        <f t="shared" si="1399"/>
        <v>0</v>
      </c>
      <c r="AR166" s="18">
        <f t="shared" si="1400"/>
        <v>0</v>
      </c>
      <c r="AS166" s="18">
        <f t="shared" si="1401"/>
        <v>0</v>
      </c>
      <c r="AT166" s="18">
        <f t="shared" si="1402"/>
        <v>0</v>
      </c>
      <c r="AU166" s="18">
        <f t="shared" si="1403"/>
        <v>0</v>
      </c>
      <c r="AV166" s="18">
        <f t="shared" si="1404"/>
        <v>0</v>
      </c>
      <c r="AW166" s="18">
        <f t="shared" si="1405"/>
        <v>0</v>
      </c>
      <c r="AX166" s="4"/>
    </row>
    <row r="167" spans="1:50" outlineLevel="1">
      <c r="A167" s="8" t="str">
        <f>IF(C167=Форма!$B$7*1,"1 месяц",IF(C167&gt;Форма!$B$7,(LEFT(A166,SEARCH(" ",A166,1)-1)+1)&amp;" месяц",""))</f>
        <v>6 месяц</v>
      </c>
      <c r="B167" s="32" t="str">
        <f>IF(SUM($E$6:$L167)=0,"-",IF(SUM($E167:$L167)&gt;0,IF(AND($C167&gt;=$B$1,$C167&lt;=$B$2)*1=1,$A$1,"факт"),"прогноз"))</f>
        <v>-</v>
      </c>
      <c r="C167" s="33">
        <v>46174</v>
      </c>
      <c r="D167" s="34">
        <f>VLOOKUP($C167,'F1'!$A:$B,2,0)</f>
        <v>21</v>
      </c>
      <c r="E167" s="60"/>
      <c r="F167" s="60"/>
      <c r="G167" s="59"/>
      <c r="H167" s="59"/>
      <c r="I167" s="60"/>
      <c r="J167" s="60"/>
      <c r="K167" s="59"/>
      <c r="L167" s="59"/>
      <c r="M167" s="187">
        <f t="shared" si="1360"/>
        <v>0</v>
      </c>
      <c r="N167" s="15">
        <f t="shared" si="1361"/>
        <v>0</v>
      </c>
      <c r="O167" s="15">
        <f t="shared" si="1362"/>
        <v>0</v>
      </c>
      <c r="P167" s="15">
        <f t="shared" si="1363"/>
        <v>0</v>
      </c>
      <c r="Q167" s="187">
        <f t="shared" si="1364"/>
        <v>0</v>
      </c>
      <c r="R167" s="15">
        <f t="shared" si="1365"/>
        <v>0</v>
      </c>
      <c r="S167" s="15">
        <f t="shared" si="1366"/>
        <v>0</v>
      </c>
      <c r="T167" s="15">
        <f t="shared" si="1367"/>
        <v>0</v>
      </c>
      <c r="U167" s="9">
        <f t="shared" si="1368"/>
        <v>0</v>
      </c>
      <c r="V167" s="9">
        <f t="shared" si="1369"/>
        <v>0</v>
      </c>
      <c r="W167" s="28">
        <f t="shared" si="1370"/>
        <v>0</v>
      </c>
      <c r="X167" s="9">
        <f t="shared" si="1371"/>
        <v>0</v>
      </c>
      <c r="Y167" s="9">
        <f t="shared" si="1372"/>
        <v>0</v>
      </c>
      <c r="Z167" s="28">
        <f t="shared" si="1373"/>
        <v>0</v>
      </c>
      <c r="AA167" s="8"/>
      <c r="AB167" s="154">
        <f>IF(OR($M167="",$M167=0),0,IF(AB$2&lt;10,VLOOKUP(TEXT($C167,"МММ"),'Расчет нагрузки'!$AA$2:$AE$13,AB$2,0),$D167*AB$2))</f>
        <v>0</v>
      </c>
      <c r="AC167" s="154">
        <f>IF(OR($Q167="",$Q167=0),0,IF(AC$2&lt;10,VLOOKUP(TEXT($C167,"МММ"),'Расчет нагрузки'!$AA$2:$AE$13,AC$2,0),$D167*AC$2))</f>
        <v>0</v>
      </c>
      <c r="AD167" s="8"/>
      <c r="AE167" s="69">
        <v>1</v>
      </c>
      <c r="AF167" s="69">
        <v>1</v>
      </c>
      <c r="AG167" s="8"/>
      <c r="AH167" s="17">
        <f t="shared" si="1390"/>
        <v>0</v>
      </c>
      <c r="AI167" s="17">
        <f t="shared" si="1391"/>
        <v>0</v>
      </c>
      <c r="AJ167" s="17">
        <f t="shared" si="1392"/>
        <v>0</v>
      </c>
      <c r="AK167" s="17">
        <f t="shared" si="1393"/>
        <v>0</v>
      </c>
      <c r="AL167" s="17">
        <f t="shared" si="1394"/>
        <v>0</v>
      </c>
      <c r="AM167" s="17">
        <f t="shared" si="1395"/>
        <v>0</v>
      </c>
      <c r="AN167" s="17">
        <f t="shared" si="1396"/>
        <v>0</v>
      </c>
      <c r="AO167" s="17">
        <f t="shared" si="1397"/>
        <v>0</v>
      </c>
      <c r="AP167" s="18">
        <f t="shared" si="1398"/>
        <v>0</v>
      </c>
      <c r="AQ167" s="18">
        <f t="shared" si="1399"/>
        <v>0</v>
      </c>
      <c r="AR167" s="18">
        <f t="shared" si="1400"/>
        <v>0</v>
      </c>
      <c r="AS167" s="18">
        <f t="shared" si="1401"/>
        <v>0</v>
      </c>
      <c r="AT167" s="18">
        <f t="shared" si="1402"/>
        <v>0</v>
      </c>
      <c r="AU167" s="18">
        <f t="shared" si="1403"/>
        <v>0</v>
      </c>
      <c r="AV167" s="18">
        <f t="shared" si="1404"/>
        <v>0</v>
      </c>
      <c r="AW167" s="18">
        <f t="shared" si="1405"/>
        <v>0</v>
      </c>
      <c r="AX167" s="4"/>
    </row>
    <row r="168" spans="1:50" outlineLevel="1">
      <c r="A168" s="8" t="str">
        <f>IF(C168=Форма!$B$7*1,"1 месяц",IF(C168&gt;Форма!$B$7,(LEFT(A167,SEARCH(" ",A167,1)-1)+1)&amp;" месяц",""))</f>
        <v>7 месяц</v>
      </c>
      <c r="B168" s="32" t="str">
        <f>IF(SUM($E$6:$L168)=0,"-",IF(SUM($E168:$L168)&gt;0,IF(AND($C168&gt;=$B$1,$C168&lt;=$B$2)*1=1,$A$1,"факт"),"прогноз"))</f>
        <v>-</v>
      </c>
      <c r="C168" s="33">
        <v>46204</v>
      </c>
      <c r="D168" s="34">
        <f>VLOOKUP($C168,'F1'!$A:$B,2,0)</f>
        <v>23</v>
      </c>
      <c r="E168" s="60"/>
      <c r="F168" s="60"/>
      <c r="G168" s="59"/>
      <c r="H168" s="59"/>
      <c r="I168" s="60"/>
      <c r="J168" s="60"/>
      <c r="K168" s="59"/>
      <c r="L168" s="59"/>
      <c r="M168" s="187">
        <f t="shared" si="1360"/>
        <v>0</v>
      </c>
      <c r="N168" s="15">
        <f t="shared" si="1361"/>
        <v>0</v>
      </c>
      <c r="O168" s="15">
        <f t="shared" si="1362"/>
        <v>0</v>
      </c>
      <c r="P168" s="15">
        <f t="shared" si="1363"/>
        <v>0</v>
      </c>
      <c r="Q168" s="187">
        <f t="shared" si="1364"/>
        <v>0</v>
      </c>
      <c r="R168" s="15">
        <f t="shared" si="1365"/>
        <v>0</v>
      </c>
      <c r="S168" s="15">
        <f t="shared" si="1366"/>
        <v>0</v>
      </c>
      <c r="T168" s="15">
        <f t="shared" si="1367"/>
        <v>0</v>
      </c>
      <c r="U168" s="9">
        <f t="shared" si="1368"/>
        <v>0</v>
      </c>
      <c r="V168" s="9">
        <f t="shared" si="1369"/>
        <v>0</v>
      </c>
      <c r="W168" s="28">
        <f t="shared" si="1370"/>
        <v>0</v>
      </c>
      <c r="X168" s="9">
        <f t="shared" si="1371"/>
        <v>0</v>
      </c>
      <c r="Y168" s="9">
        <f t="shared" si="1372"/>
        <v>0</v>
      </c>
      <c r="Z168" s="28">
        <f t="shared" si="1373"/>
        <v>0</v>
      </c>
      <c r="AA168" s="8"/>
      <c r="AB168" s="154">
        <f>IF(OR($M168="",$M168=0),0,IF(AB$2&lt;10,VLOOKUP(TEXT($C168,"МММ"),'Расчет нагрузки'!$AA$2:$AE$13,AB$2,0),$D168*AB$2))</f>
        <v>0</v>
      </c>
      <c r="AC168" s="154">
        <f>IF(OR($Q168="",$Q168=0),0,IF(AC$2&lt;10,VLOOKUP(TEXT($C168,"МММ"),'Расчет нагрузки'!$AA$2:$AE$13,AC$2,0),$D168*AC$2))</f>
        <v>0</v>
      </c>
      <c r="AD168" s="8"/>
      <c r="AE168" s="69">
        <v>1</v>
      </c>
      <c r="AF168" s="69">
        <v>1</v>
      </c>
      <c r="AG168" s="8"/>
      <c r="AH168" s="17">
        <f t="shared" si="1390"/>
        <v>0</v>
      </c>
      <c r="AI168" s="17">
        <f t="shared" si="1391"/>
        <v>0</v>
      </c>
      <c r="AJ168" s="17">
        <f t="shared" si="1392"/>
        <v>0</v>
      </c>
      <c r="AK168" s="17">
        <f t="shared" si="1393"/>
        <v>0</v>
      </c>
      <c r="AL168" s="17">
        <f t="shared" si="1394"/>
        <v>0</v>
      </c>
      <c r="AM168" s="17">
        <f t="shared" si="1395"/>
        <v>0</v>
      </c>
      <c r="AN168" s="17">
        <f t="shared" si="1396"/>
        <v>0</v>
      </c>
      <c r="AO168" s="17">
        <f t="shared" si="1397"/>
        <v>0</v>
      </c>
      <c r="AP168" s="18">
        <f t="shared" si="1398"/>
        <v>0</v>
      </c>
      <c r="AQ168" s="18">
        <f t="shared" si="1399"/>
        <v>0</v>
      </c>
      <c r="AR168" s="18">
        <f t="shared" si="1400"/>
        <v>0</v>
      </c>
      <c r="AS168" s="18">
        <f t="shared" si="1401"/>
        <v>0</v>
      </c>
      <c r="AT168" s="18">
        <f t="shared" si="1402"/>
        <v>0</v>
      </c>
      <c r="AU168" s="18">
        <f t="shared" si="1403"/>
        <v>0</v>
      </c>
      <c r="AV168" s="18">
        <f t="shared" si="1404"/>
        <v>0</v>
      </c>
      <c r="AW168" s="18">
        <f t="shared" si="1405"/>
        <v>0</v>
      </c>
      <c r="AX168" s="4"/>
    </row>
    <row r="169" spans="1:50" outlineLevel="1">
      <c r="A169" s="8" t="str">
        <f>IF(C169=Форма!$B$7*1,"1 месяц",IF(C169&gt;Форма!$B$7,(LEFT(A168,SEARCH(" ",A168,1)-1)+1)&amp;" месяц",""))</f>
        <v>8 месяц</v>
      </c>
      <c r="B169" s="32" t="str">
        <f>IF(SUM($E$6:$L169)=0,"-",IF(SUM($E169:$L169)&gt;0,IF(AND($C169&gt;=$B$1,$C169&lt;=$B$2)*1=1,$A$1,"факт"),"прогноз"))</f>
        <v>-</v>
      </c>
      <c r="C169" s="33">
        <v>46235</v>
      </c>
      <c r="D169" s="34">
        <f>VLOOKUP($C169,'F1'!$A:$B,2,0)</f>
        <v>21</v>
      </c>
      <c r="E169" s="60"/>
      <c r="F169" s="60"/>
      <c r="G169" s="59"/>
      <c r="H169" s="59"/>
      <c r="I169" s="60"/>
      <c r="J169" s="60"/>
      <c r="K169" s="59"/>
      <c r="L169" s="59"/>
      <c r="M169" s="187">
        <f t="shared" si="1360"/>
        <v>0</v>
      </c>
      <c r="N169" s="15">
        <f t="shared" si="1361"/>
        <v>0</v>
      </c>
      <c r="O169" s="15">
        <f t="shared" si="1362"/>
        <v>0</v>
      </c>
      <c r="P169" s="15">
        <f t="shared" si="1363"/>
        <v>0</v>
      </c>
      <c r="Q169" s="187">
        <f t="shared" si="1364"/>
        <v>0</v>
      </c>
      <c r="R169" s="15">
        <f t="shared" si="1365"/>
        <v>0</v>
      </c>
      <c r="S169" s="15">
        <f t="shared" si="1366"/>
        <v>0</v>
      </c>
      <c r="T169" s="15">
        <f t="shared" si="1367"/>
        <v>0</v>
      </c>
      <c r="U169" s="9">
        <f t="shared" si="1368"/>
        <v>0</v>
      </c>
      <c r="V169" s="9">
        <f t="shared" si="1369"/>
        <v>0</v>
      </c>
      <c r="W169" s="28">
        <f t="shared" si="1370"/>
        <v>0</v>
      </c>
      <c r="X169" s="9">
        <f t="shared" si="1371"/>
        <v>0</v>
      </c>
      <c r="Y169" s="9">
        <f t="shared" si="1372"/>
        <v>0</v>
      </c>
      <c r="Z169" s="28">
        <f t="shared" si="1373"/>
        <v>0</v>
      </c>
      <c r="AA169" s="8"/>
      <c r="AB169" s="154">
        <f>IF(OR($M169="",$M169=0),0,IF(AB$2&lt;10,VLOOKUP(TEXT($C169,"МММ"),'Расчет нагрузки'!$AA$2:$AE$13,AB$2,0),$D169*AB$2))</f>
        <v>0</v>
      </c>
      <c r="AC169" s="154">
        <f>IF(OR($Q169="",$Q169=0),0,IF(AC$2&lt;10,VLOOKUP(TEXT($C169,"МММ"),'Расчет нагрузки'!$AA$2:$AE$13,AC$2,0),$D169*AC$2))</f>
        <v>0</v>
      </c>
      <c r="AD169" s="8"/>
      <c r="AE169" s="69">
        <v>1</v>
      </c>
      <c r="AF169" s="69">
        <v>1</v>
      </c>
      <c r="AG169" s="8"/>
      <c r="AH169" s="17">
        <f t="shared" si="1390"/>
        <v>0</v>
      </c>
      <c r="AI169" s="17">
        <f t="shared" si="1391"/>
        <v>0</v>
      </c>
      <c r="AJ169" s="17">
        <f t="shared" si="1392"/>
        <v>0</v>
      </c>
      <c r="AK169" s="17">
        <f t="shared" si="1393"/>
        <v>0</v>
      </c>
      <c r="AL169" s="17">
        <f t="shared" si="1394"/>
        <v>0</v>
      </c>
      <c r="AM169" s="17">
        <f t="shared" si="1395"/>
        <v>0</v>
      </c>
      <c r="AN169" s="17">
        <f t="shared" si="1396"/>
        <v>0</v>
      </c>
      <c r="AO169" s="17">
        <f t="shared" si="1397"/>
        <v>0</v>
      </c>
      <c r="AP169" s="18">
        <f t="shared" si="1398"/>
        <v>0</v>
      </c>
      <c r="AQ169" s="18">
        <f t="shared" si="1399"/>
        <v>0</v>
      </c>
      <c r="AR169" s="18">
        <f t="shared" si="1400"/>
        <v>0</v>
      </c>
      <c r="AS169" s="18">
        <f t="shared" si="1401"/>
        <v>0</v>
      </c>
      <c r="AT169" s="18">
        <f t="shared" si="1402"/>
        <v>0</v>
      </c>
      <c r="AU169" s="18">
        <f t="shared" si="1403"/>
        <v>0</v>
      </c>
      <c r="AV169" s="18">
        <f t="shared" si="1404"/>
        <v>0</v>
      </c>
      <c r="AW169" s="18">
        <f t="shared" si="1405"/>
        <v>0</v>
      </c>
      <c r="AX169" s="4"/>
    </row>
    <row r="170" spans="1:50" outlineLevel="1">
      <c r="A170" s="8" t="str">
        <f>IF(C170=Форма!$B$7*1,"1 месяц",IF(C170&gt;Форма!$B$7,(LEFT(A169,SEARCH(" ",A169,1)-1)+1)&amp;" месяц",""))</f>
        <v>9 месяц</v>
      </c>
      <c r="B170" s="32" t="str">
        <f>IF(SUM($E$6:$L170)=0,"-",IF(SUM($E170:$L170)&gt;0,IF(AND($C170&gt;=$B$1,$C170&lt;=$B$2)*1=1,$A$1,"факт"),"прогноз"))</f>
        <v>-</v>
      </c>
      <c r="C170" s="33">
        <v>46266</v>
      </c>
      <c r="D170" s="34">
        <f>VLOOKUP($C170,'F1'!$A:$B,2,0)</f>
        <v>22</v>
      </c>
      <c r="E170" s="60"/>
      <c r="F170" s="60"/>
      <c r="G170" s="59"/>
      <c r="H170" s="59"/>
      <c r="I170" s="60"/>
      <c r="J170" s="60"/>
      <c r="K170" s="59"/>
      <c r="L170" s="59"/>
      <c r="M170" s="187">
        <f t="shared" si="1360"/>
        <v>0</v>
      </c>
      <c r="N170" s="15">
        <f t="shared" si="1361"/>
        <v>0</v>
      </c>
      <c r="O170" s="15">
        <f t="shared" si="1362"/>
        <v>0</v>
      </c>
      <c r="P170" s="15">
        <f t="shared" si="1363"/>
        <v>0</v>
      </c>
      <c r="Q170" s="187">
        <f t="shared" si="1364"/>
        <v>0</v>
      </c>
      <c r="R170" s="15">
        <f t="shared" si="1365"/>
        <v>0</v>
      </c>
      <c r="S170" s="15">
        <f t="shared" si="1366"/>
        <v>0</v>
      </c>
      <c r="T170" s="15">
        <f t="shared" si="1367"/>
        <v>0</v>
      </c>
      <c r="U170" s="9">
        <f t="shared" si="1368"/>
        <v>0</v>
      </c>
      <c r="V170" s="9">
        <f t="shared" si="1369"/>
        <v>0</v>
      </c>
      <c r="W170" s="28">
        <f t="shared" si="1370"/>
        <v>0</v>
      </c>
      <c r="X170" s="9">
        <f t="shared" si="1371"/>
        <v>0</v>
      </c>
      <c r="Y170" s="9">
        <f t="shared" si="1372"/>
        <v>0</v>
      </c>
      <c r="Z170" s="28">
        <f t="shared" si="1373"/>
        <v>0</v>
      </c>
      <c r="AA170" s="8"/>
      <c r="AB170" s="154">
        <f>IF(OR($M170="",$M170=0),0,IF(AB$2&lt;10,VLOOKUP(TEXT($C170,"МММ"),'Расчет нагрузки'!$AA$2:$AE$13,AB$2,0),$D170*AB$2))</f>
        <v>0</v>
      </c>
      <c r="AC170" s="154">
        <f>IF(OR($Q170="",$Q170=0),0,IF(AC$2&lt;10,VLOOKUP(TEXT($C170,"МММ"),'Расчет нагрузки'!$AA$2:$AE$13,AC$2,0),$D170*AC$2))</f>
        <v>0</v>
      </c>
      <c r="AD170" s="8"/>
      <c r="AE170" s="69">
        <v>1</v>
      </c>
      <c r="AF170" s="69">
        <v>1</v>
      </c>
      <c r="AG170" s="8"/>
      <c r="AH170" s="17">
        <f t="shared" si="1390"/>
        <v>0</v>
      </c>
      <c r="AI170" s="17">
        <f t="shared" si="1391"/>
        <v>0</v>
      </c>
      <c r="AJ170" s="17">
        <f t="shared" si="1392"/>
        <v>0</v>
      </c>
      <c r="AK170" s="17">
        <f t="shared" si="1393"/>
        <v>0</v>
      </c>
      <c r="AL170" s="17">
        <f t="shared" si="1394"/>
        <v>0</v>
      </c>
      <c r="AM170" s="17">
        <f t="shared" si="1395"/>
        <v>0</v>
      </c>
      <c r="AN170" s="17">
        <f t="shared" si="1396"/>
        <v>0</v>
      </c>
      <c r="AO170" s="17">
        <f t="shared" si="1397"/>
        <v>0</v>
      </c>
      <c r="AP170" s="18">
        <f t="shared" si="1398"/>
        <v>0</v>
      </c>
      <c r="AQ170" s="18">
        <f t="shared" si="1399"/>
        <v>0</v>
      </c>
      <c r="AR170" s="18">
        <f t="shared" si="1400"/>
        <v>0</v>
      </c>
      <c r="AS170" s="18">
        <f t="shared" si="1401"/>
        <v>0</v>
      </c>
      <c r="AT170" s="18">
        <f t="shared" si="1402"/>
        <v>0</v>
      </c>
      <c r="AU170" s="18">
        <f t="shared" si="1403"/>
        <v>0</v>
      </c>
      <c r="AV170" s="18">
        <f t="shared" si="1404"/>
        <v>0</v>
      </c>
      <c r="AW170" s="18">
        <f t="shared" si="1405"/>
        <v>0</v>
      </c>
      <c r="AX170" s="4"/>
    </row>
    <row r="171" spans="1:50" outlineLevel="1">
      <c r="A171" s="8" t="str">
        <f>IF(C171=Форма!$B$7*1,"1 месяц",IF(C171&gt;Форма!$B$7,(LEFT(A170,SEARCH(" ",A170,1)-1)+1)&amp;" месяц",""))</f>
        <v>10 месяц</v>
      </c>
      <c r="B171" s="32" t="str">
        <f>IF(SUM($E$6:$L171)=0,"-",IF(SUM($E171:$L171)&gt;0,IF(AND($C171&gt;=$B$1,$C171&lt;=$B$2)*1=1,$A$1,"факт"),"прогноз"))</f>
        <v>-</v>
      </c>
      <c r="C171" s="33">
        <v>46296</v>
      </c>
      <c r="D171" s="34">
        <f>VLOOKUP($C171,'F1'!$A:$B,2,0)</f>
        <v>22</v>
      </c>
      <c r="E171" s="60"/>
      <c r="F171" s="60"/>
      <c r="G171" s="59"/>
      <c r="H171" s="59"/>
      <c r="I171" s="60"/>
      <c r="J171" s="60"/>
      <c r="K171" s="59"/>
      <c r="L171" s="59"/>
      <c r="M171" s="187">
        <f t="shared" si="1360"/>
        <v>0</v>
      </c>
      <c r="N171" s="15">
        <f t="shared" si="1361"/>
        <v>0</v>
      </c>
      <c r="O171" s="15">
        <f t="shared" si="1362"/>
        <v>0</v>
      </c>
      <c r="P171" s="15">
        <f t="shared" si="1363"/>
        <v>0</v>
      </c>
      <c r="Q171" s="187">
        <f t="shared" si="1364"/>
        <v>0</v>
      </c>
      <c r="R171" s="15">
        <f t="shared" si="1365"/>
        <v>0</v>
      </c>
      <c r="S171" s="15">
        <f t="shared" si="1366"/>
        <v>0</v>
      </c>
      <c r="T171" s="15">
        <f t="shared" si="1367"/>
        <v>0</v>
      </c>
      <c r="U171" s="9">
        <f t="shared" si="1368"/>
        <v>0</v>
      </c>
      <c r="V171" s="9">
        <f t="shared" si="1369"/>
        <v>0</v>
      </c>
      <c r="W171" s="28">
        <f t="shared" si="1370"/>
        <v>0</v>
      </c>
      <c r="X171" s="9">
        <f t="shared" si="1371"/>
        <v>0</v>
      </c>
      <c r="Y171" s="9">
        <f t="shared" si="1372"/>
        <v>0</v>
      </c>
      <c r="Z171" s="28">
        <f t="shared" si="1373"/>
        <v>0</v>
      </c>
      <c r="AA171" s="8"/>
      <c r="AB171" s="154">
        <f>IF(OR($M171="",$M171=0),0,IF(AB$2&lt;10,VLOOKUP(TEXT($C171,"МММ"),'Расчет нагрузки'!$AA$2:$AE$13,AB$2,0),$D171*AB$2))</f>
        <v>0</v>
      </c>
      <c r="AC171" s="154">
        <f>IF(OR($Q171="",$Q171=0),0,IF(AC$2&lt;10,VLOOKUP(TEXT($C171,"МММ"),'Расчет нагрузки'!$AA$2:$AE$13,AC$2,0),$D171*AC$2))</f>
        <v>0</v>
      </c>
      <c r="AD171" s="8"/>
      <c r="AE171" s="69">
        <v>1</v>
      </c>
      <c r="AF171" s="69">
        <v>1</v>
      </c>
      <c r="AG171" s="8"/>
      <c r="AH171" s="17">
        <f t="shared" si="1390"/>
        <v>0</v>
      </c>
      <c r="AI171" s="17">
        <f t="shared" si="1391"/>
        <v>0</v>
      </c>
      <c r="AJ171" s="17">
        <f t="shared" si="1392"/>
        <v>0</v>
      </c>
      <c r="AK171" s="17">
        <f t="shared" si="1393"/>
        <v>0</v>
      </c>
      <c r="AL171" s="17">
        <f t="shared" si="1394"/>
        <v>0</v>
      </c>
      <c r="AM171" s="17">
        <f t="shared" si="1395"/>
        <v>0</v>
      </c>
      <c r="AN171" s="17">
        <f t="shared" si="1396"/>
        <v>0</v>
      </c>
      <c r="AO171" s="17">
        <f t="shared" si="1397"/>
        <v>0</v>
      </c>
      <c r="AP171" s="18">
        <f t="shared" si="1398"/>
        <v>0</v>
      </c>
      <c r="AQ171" s="18">
        <f t="shared" si="1399"/>
        <v>0</v>
      </c>
      <c r="AR171" s="18">
        <f t="shared" si="1400"/>
        <v>0</v>
      </c>
      <c r="AS171" s="18">
        <f t="shared" si="1401"/>
        <v>0</v>
      </c>
      <c r="AT171" s="18">
        <f t="shared" si="1402"/>
        <v>0</v>
      </c>
      <c r="AU171" s="18">
        <f t="shared" si="1403"/>
        <v>0</v>
      </c>
      <c r="AV171" s="18">
        <f t="shared" si="1404"/>
        <v>0</v>
      </c>
      <c r="AW171" s="18">
        <f t="shared" si="1405"/>
        <v>0</v>
      </c>
      <c r="AX171" s="4"/>
    </row>
    <row r="172" spans="1:50" outlineLevel="1">
      <c r="A172" s="8" t="str">
        <f>IF(C172=Форма!$B$7*1,"1 месяц",IF(C172&gt;Форма!$B$7,(LEFT(A171,SEARCH(" ",A171,1)-1)+1)&amp;" месяц",""))</f>
        <v>11 месяц</v>
      </c>
      <c r="B172" s="32" t="str">
        <f>IF(SUM($E$6:$L172)=0,"-",IF(SUM($E172:$L172)&gt;0,IF(AND($C172&gt;=$B$1,$C172&lt;=$B$2)*1=1,$A$1,"факт"),"прогноз"))</f>
        <v>-</v>
      </c>
      <c r="C172" s="33">
        <v>46327</v>
      </c>
      <c r="D172" s="34">
        <f>VLOOKUP($C172,'F1'!$A:$B,2,0)</f>
        <v>20</v>
      </c>
      <c r="E172" s="60"/>
      <c r="F172" s="60"/>
      <c r="G172" s="59"/>
      <c r="H172" s="59"/>
      <c r="I172" s="60"/>
      <c r="J172" s="60"/>
      <c r="K172" s="59"/>
      <c r="L172" s="59"/>
      <c r="M172" s="187">
        <f t="shared" si="1360"/>
        <v>0</v>
      </c>
      <c r="N172" s="15">
        <f t="shared" si="1361"/>
        <v>0</v>
      </c>
      <c r="O172" s="15">
        <f t="shared" si="1362"/>
        <v>0</v>
      </c>
      <c r="P172" s="15">
        <f t="shared" si="1363"/>
        <v>0</v>
      </c>
      <c r="Q172" s="187">
        <f t="shared" si="1364"/>
        <v>0</v>
      </c>
      <c r="R172" s="15">
        <f t="shared" si="1365"/>
        <v>0</v>
      </c>
      <c r="S172" s="15">
        <f t="shared" si="1366"/>
        <v>0</v>
      </c>
      <c r="T172" s="15">
        <f t="shared" si="1367"/>
        <v>0</v>
      </c>
      <c r="U172" s="9">
        <f t="shared" si="1368"/>
        <v>0</v>
      </c>
      <c r="V172" s="9">
        <f t="shared" si="1369"/>
        <v>0</v>
      </c>
      <c r="W172" s="28">
        <f t="shared" si="1370"/>
        <v>0</v>
      </c>
      <c r="X172" s="9">
        <f t="shared" si="1371"/>
        <v>0</v>
      </c>
      <c r="Y172" s="9">
        <f t="shared" si="1372"/>
        <v>0</v>
      </c>
      <c r="Z172" s="28">
        <f t="shared" si="1373"/>
        <v>0</v>
      </c>
      <c r="AA172" s="8"/>
      <c r="AB172" s="154">
        <f>IF(OR($M172="",$M172=0),0,IF(AB$2&lt;10,VLOOKUP(TEXT($C172,"МММ"),'Расчет нагрузки'!$AA$2:$AE$13,AB$2,0),$D172*AB$2))</f>
        <v>0</v>
      </c>
      <c r="AC172" s="154">
        <f>IF(OR($Q172="",$Q172=0),0,IF(AC$2&lt;10,VLOOKUP(TEXT($C172,"МММ"),'Расчет нагрузки'!$AA$2:$AE$13,AC$2,0),$D172*AC$2))</f>
        <v>0</v>
      </c>
      <c r="AD172" s="8"/>
      <c r="AE172" s="69">
        <v>1</v>
      </c>
      <c r="AF172" s="69">
        <v>1</v>
      </c>
      <c r="AG172" s="8"/>
      <c r="AH172" s="17">
        <f t="shared" si="1390"/>
        <v>0</v>
      </c>
      <c r="AI172" s="17">
        <f t="shared" si="1391"/>
        <v>0</v>
      </c>
      <c r="AJ172" s="17">
        <f t="shared" si="1392"/>
        <v>0</v>
      </c>
      <c r="AK172" s="17">
        <f t="shared" si="1393"/>
        <v>0</v>
      </c>
      <c r="AL172" s="17">
        <f t="shared" si="1394"/>
        <v>0</v>
      </c>
      <c r="AM172" s="17">
        <f t="shared" si="1395"/>
        <v>0</v>
      </c>
      <c r="AN172" s="17">
        <f t="shared" si="1396"/>
        <v>0</v>
      </c>
      <c r="AO172" s="17">
        <f t="shared" si="1397"/>
        <v>0</v>
      </c>
      <c r="AP172" s="18">
        <f t="shared" si="1398"/>
        <v>0</v>
      </c>
      <c r="AQ172" s="18">
        <f t="shared" si="1399"/>
        <v>0</v>
      </c>
      <c r="AR172" s="18">
        <f t="shared" si="1400"/>
        <v>0</v>
      </c>
      <c r="AS172" s="18">
        <f t="shared" si="1401"/>
        <v>0</v>
      </c>
      <c r="AT172" s="18">
        <f t="shared" si="1402"/>
        <v>0</v>
      </c>
      <c r="AU172" s="18">
        <f t="shared" si="1403"/>
        <v>0</v>
      </c>
      <c r="AV172" s="18">
        <f t="shared" si="1404"/>
        <v>0</v>
      </c>
      <c r="AW172" s="18">
        <f t="shared" si="1405"/>
        <v>0</v>
      </c>
      <c r="AX172" s="4"/>
    </row>
    <row r="173" spans="1:50" outlineLevel="1">
      <c r="A173" s="8" t="str">
        <f>IF(C173=Форма!$B$7*1,"1 месяц",IF(C173&gt;Форма!$B$7,(LEFT(A172,SEARCH(" ",A172,1)-1)+1)&amp;" месяц",""))</f>
        <v>12 месяц</v>
      </c>
      <c r="B173" s="32" t="str">
        <f>IF(SUM($E$6:$L173)=0,"-",IF(SUM($E173:$L173)&gt;0,IF(AND($C173&gt;=$B$1,$C173&lt;=$B$2)*1=1,$A$1,"факт"),"прогноз"))</f>
        <v>-</v>
      </c>
      <c r="C173" s="33">
        <v>46357</v>
      </c>
      <c r="D173" s="34">
        <f>VLOOKUP($C173,'F1'!$A:$B,2,0)</f>
        <v>23</v>
      </c>
      <c r="E173" s="60"/>
      <c r="F173" s="60"/>
      <c r="G173" s="59"/>
      <c r="H173" s="59"/>
      <c r="I173" s="60"/>
      <c r="J173" s="60"/>
      <c r="K173" s="59"/>
      <c r="L173" s="59"/>
      <c r="M173" s="187">
        <f t="shared" si="1360"/>
        <v>0</v>
      </c>
      <c r="N173" s="15">
        <f t="shared" si="1361"/>
        <v>0</v>
      </c>
      <c r="O173" s="15">
        <f t="shared" si="1362"/>
        <v>0</v>
      </c>
      <c r="P173" s="15">
        <f t="shared" si="1363"/>
        <v>0</v>
      </c>
      <c r="Q173" s="187">
        <f t="shared" si="1364"/>
        <v>0</v>
      </c>
      <c r="R173" s="15">
        <f t="shared" si="1365"/>
        <v>0</v>
      </c>
      <c r="S173" s="15">
        <f t="shared" si="1366"/>
        <v>0</v>
      </c>
      <c r="T173" s="15">
        <f t="shared" si="1367"/>
        <v>0</v>
      </c>
      <c r="U173" s="9">
        <f t="shared" si="1368"/>
        <v>0</v>
      </c>
      <c r="V173" s="9">
        <f t="shared" si="1369"/>
        <v>0</v>
      </c>
      <c r="W173" s="28">
        <f t="shared" si="1370"/>
        <v>0</v>
      </c>
      <c r="X173" s="9">
        <f t="shared" si="1371"/>
        <v>0</v>
      </c>
      <c r="Y173" s="9">
        <f t="shared" si="1372"/>
        <v>0</v>
      </c>
      <c r="Z173" s="28">
        <f t="shared" si="1373"/>
        <v>0</v>
      </c>
      <c r="AA173" s="8"/>
      <c r="AB173" s="154">
        <f>IF(OR($M173="",$M173=0),0,IF(AB$2&lt;10,VLOOKUP(TEXT($C173,"МММ"),'Расчет нагрузки'!$AA$2:$AE$13,AB$2,0),$D173*AB$2))</f>
        <v>0</v>
      </c>
      <c r="AC173" s="154">
        <f>IF(OR($Q173="",$Q173=0),0,IF(AC$2&lt;10,VLOOKUP(TEXT($C173,"МММ"),'Расчет нагрузки'!$AA$2:$AE$13,AC$2,0),$D173*AC$2))</f>
        <v>0</v>
      </c>
      <c r="AD173" s="8"/>
      <c r="AE173" s="69">
        <v>1</v>
      </c>
      <c r="AF173" s="69">
        <v>1</v>
      </c>
      <c r="AG173" s="8"/>
      <c r="AH173" s="17">
        <f t="shared" si="1390"/>
        <v>0</v>
      </c>
      <c r="AI173" s="17">
        <f t="shared" si="1391"/>
        <v>0</v>
      </c>
      <c r="AJ173" s="17">
        <f t="shared" si="1392"/>
        <v>0</v>
      </c>
      <c r="AK173" s="17">
        <f t="shared" si="1393"/>
        <v>0</v>
      </c>
      <c r="AL173" s="17">
        <f t="shared" si="1394"/>
        <v>0</v>
      </c>
      <c r="AM173" s="17">
        <f t="shared" si="1395"/>
        <v>0</v>
      </c>
      <c r="AN173" s="17">
        <f t="shared" si="1396"/>
        <v>0</v>
      </c>
      <c r="AO173" s="17">
        <f t="shared" si="1397"/>
        <v>0</v>
      </c>
      <c r="AP173" s="18">
        <f t="shared" si="1398"/>
        <v>0</v>
      </c>
      <c r="AQ173" s="18">
        <f t="shared" si="1399"/>
        <v>0</v>
      </c>
      <c r="AR173" s="18">
        <f t="shared" si="1400"/>
        <v>0</v>
      </c>
      <c r="AS173" s="18">
        <f t="shared" si="1401"/>
        <v>0</v>
      </c>
      <c r="AT173" s="18">
        <f t="shared" si="1402"/>
        <v>0</v>
      </c>
      <c r="AU173" s="18">
        <f t="shared" si="1403"/>
        <v>0</v>
      </c>
      <c r="AV173" s="18">
        <f t="shared" si="1404"/>
        <v>0</v>
      </c>
      <c r="AW173" s="18">
        <f t="shared" si="1405"/>
        <v>0</v>
      </c>
      <c r="AX173" s="4"/>
    </row>
    <row r="174" spans="1:50" outlineLevel="1">
      <c r="A174" s="8" t="str">
        <f>IF(C174=Форма!$B$7*1,"1 месяц",IF(C174&gt;Форма!$B$7,(LEFT(A173,SEARCH(" ",A173,1)-1)+1)&amp;" месяц",""))</f>
        <v>13 месяц</v>
      </c>
      <c r="B174" s="32" t="str">
        <f>IF(SUM($E$6:$L174)=0,"-",IF(SUM($E174:$L174)&gt;0,IF(AND($C174&gt;=$B$1,$C174&lt;=$B$2)*1=1,$A$1,"факт"),"прогноз"))</f>
        <v>-</v>
      </c>
      <c r="C174" s="33">
        <v>46388</v>
      </c>
      <c r="D174" s="34">
        <f>VLOOKUP($C174,'F1'!$A:$B,2,0)</f>
        <v>15</v>
      </c>
      <c r="E174" s="60"/>
      <c r="F174" s="60"/>
      <c r="G174" s="59"/>
      <c r="H174" s="59"/>
      <c r="I174" s="60"/>
      <c r="J174" s="60"/>
      <c r="K174" s="59"/>
      <c r="L174" s="59"/>
      <c r="M174" s="187">
        <f t="shared" si="1360"/>
        <v>0</v>
      </c>
      <c r="N174" s="15">
        <f t="shared" si="1361"/>
        <v>0</v>
      </c>
      <c r="O174" s="15">
        <f t="shared" si="1362"/>
        <v>0</v>
      </c>
      <c r="P174" s="15">
        <f t="shared" si="1363"/>
        <v>0</v>
      </c>
      <c r="Q174" s="187">
        <f t="shared" si="1364"/>
        <v>0</v>
      </c>
      <c r="R174" s="15">
        <f t="shared" si="1365"/>
        <v>0</v>
      </c>
      <c r="S174" s="15">
        <f t="shared" si="1366"/>
        <v>0</v>
      </c>
      <c r="T174" s="15">
        <f t="shared" si="1367"/>
        <v>0</v>
      </c>
      <c r="U174" s="9">
        <f t="shared" si="1368"/>
        <v>0</v>
      </c>
      <c r="V174" s="9">
        <f t="shared" si="1369"/>
        <v>0</v>
      </c>
      <c r="W174" s="28">
        <f t="shared" si="1370"/>
        <v>0</v>
      </c>
      <c r="X174" s="9">
        <f t="shared" si="1371"/>
        <v>0</v>
      </c>
      <c r="Y174" s="9">
        <f t="shared" si="1372"/>
        <v>0</v>
      </c>
      <c r="Z174" s="28">
        <f t="shared" si="1373"/>
        <v>0</v>
      </c>
      <c r="AA174" s="8"/>
      <c r="AB174" s="154">
        <f>IF(OR($M174="",$M174=0),0,IF(AB$2&lt;10,VLOOKUP(TEXT($C174,"МММ"),'Расчет нагрузки'!$AA$2:$AE$13,AB$2,0),$D174*AB$2))</f>
        <v>0</v>
      </c>
      <c r="AC174" s="154">
        <f>IF(OR($Q174="",$Q174=0),0,IF(AC$2&lt;10,VLOOKUP(TEXT($C174,"МММ"),'Расчет нагрузки'!$AA$2:$AE$13,AC$2,0),$D174*AC$2))</f>
        <v>0</v>
      </c>
      <c r="AD174" s="8"/>
      <c r="AE174" s="69">
        <v>1</v>
      </c>
      <c r="AF174" s="69">
        <v>1</v>
      </c>
      <c r="AG174" s="8"/>
      <c r="AH174" s="17">
        <f t="shared" ref="AH174:AH185" si="1406">ROUND(M174*$D174*AE174,0)</f>
        <v>0</v>
      </c>
      <c r="AI174" s="17">
        <f t="shared" ref="AI174:AI185" si="1407">ROUND(IF(AI$2*AH174&lt;0,0,AI$2*AH174),0)</f>
        <v>0</v>
      </c>
      <c r="AJ174" s="17">
        <f t="shared" ref="AJ174:AJ185" si="1408">ROUND(AJ$2*AH174,0)</f>
        <v>0</v>
      </c>
      <c r="AK174" s="17">
        <f t="shared" ref="AK174:AK185" si="1409">ROUND(AK$2*AH174,0)</f>
        <v>0</v>
      </c>
      <c r="AL174" s="17">
        <f t="shared" ref="AL174:AL185" si="1410">ROUND(Q174*$D174*AF174,0)</f>
        <v>0</v>
      </c>
      <c r="AM174" s="17">
        <f t="shared" ref="AM174:AM185" si="1411">ROUND(IF(AM$2*AL174&lt;0,0,AM$2*AL174),0)</f>
        <v>0</v>
      </c>
      <c r="AN174" s="17">
        <f t="shared" ref="AN174:AN185" si="1412">ROUND(AN$2*AL174,0)</f>
        <v>0</v>
      </c>
      <c r="AO174" s="17">
        <f t="shared" ref="AO174:AO185" si="1413">ROUND(AO$2*AL174,0)</f>
        <v>0</v>
      </c>
      <c r="AP174" s="18">
        <f t="shared" ref="AP174:AP185" si="1414">ROUND(MIN(AH174,AB174*AE174),0)</f>
        <v>0</v>
      </c>
      <c r="AQ174" s="18">
        <f t="shared" ref="AQ174:AQ185" si="1415">ROUND(IF(AQ$2*AP174&lt;0,0,AQ$2*AP174),0)</f>
        <v>0</v>
      </c>
      <c r="AR174" s="18">
        <f t="shared" ref="AR174:AR185" si="1416">ROUND(AR$2*AP174,0)</f>
        <v>0</v>
      </c>
      <c r="AS174" s="18">
        <f t="shared" ref="AS174:AS185" si="1417">ROUND(AS$2*AP174,0)</f>
        <v>0</v>
      </c>
      <c r="AT174" s="18">
        <f t="shared" ref="AT174:AT185" si="1418">ROUND(MIN(AL174,AC174*AF174),0)</f>
        <v>0</v>
      </c>
      <c r="AU174" s="18">
        <f t="shared" ref="AU174:AU185" si="1419">ROUND(IF(AU$2*AT174&lt;0,0,AU$2*AT174),0)</f>
        <v>0</v>
      </c>
      <c r="AV174" s="18">
        <f t="shared" ref="AV174:AV185" si="1420">ROUND(AV$2*AT174,0)</f>
        <v>0</v>
      </c>
      <c r="AW174" s="18">
        <f t="shared" ref="AW174:AW185" si="1421">ROUND(AW$2*AT174,0)</f>
        <v>0</v>
      </c>
      <c r="AX174" s="4"/>
    </row>
    <row r="175" spans="1:50" outlineLevel="1">
      <c r="A175" s="8" t="str">
        <f>IF(C175=Форма!$B$7*1,"1 месяц",IF(C175&gt;Форма!$B$7,(LEFT(A174,SEARCH(" ",A174,1)-1)+1)&amp;" месяц",""))</f>
        <v>14 месяц</v>
      </c>
      <c r="B175" s="32" t="str">
        <f>IF(SUM($E$6:$L175)=0,"-",IF(SUM($E175:$L175)&gt;0,IF(AND($C175&gt;=$B$1,$C175&lt;=$B$2)*1=1,$A$1,"факт"),"прогноз"))</f>
        <v>-</v>
      </c>
      <c r="C175" s="33">
        <v>46419</v>
      </c>
      <c r="D175" s="34">
        <f>VLOOKUP($C175,'F1'!$A:$B,2,0)</f>
        <v>19</v>
      </c>
      <c r="E175" s="60"/>
      <c r="F175" s="60"/>
      <c r="G175" s="59"/>
      <c r="H175" s="59"/>
      <c r="I175" s="60"/>
      <c r="J175" s="60"/>
      <c r="K175" s="59"/>
      <c r="L175" s="59"/>
      <c r="M175" s="187">
        <f t="shared" si="1360"/>
        <v>0</v>
      </c>
      <c r="N175" s="15">
        <f t="shared" si="1361"/>
        <v>0</v>
      </c>
      <c r="O175" s="15">
        <f t="shared" si="1362"/>
        <v>0</v>
      </c>
      <c r="P175" s="15">
        <f t="shared" si="1363"/>
        <v>0</v>
      </c>
      <c r="Q175" s="187">
        <f t="shared" si="1364"/>
        <v>0</v>
      </c>
      <c r="R175" s="15">
        <f t="shared" si="1365"/>
        <v>0</v>
      </c>
      <c r="S175" s="15">
        <f t="shared" si="1366"/>
        <v>0</v>
      </c>
      <c r="T175" s="15">
        <f t="shared" si="1367"/>
        <v>0</v>
      </c>
      <c r="U175" s="9">
        <f t="shared" si="1368"/>
        <v>0</v>
      </c>
      <c r="V175" s="9">
        <f t="shared" si="1369"/>
        <v>0</v>
      </c>
      <c r="W175" s="28">
        <f t="shared" si="1370"/>
        <v>0</v>
      </c>
      <c r="X175" s="9">
        <f t="shared" si="1371"/>
        <v>0</v>
      </c>
      <c r="Y175" s="9">
        <f t="shared" si="1372"/>
        <v>0</v>
      </c>
      <c r="Z175" s="28">
        <f t="shared" si="1373"/>
        <v>0</v>
      </c>
      <c r="AA175" s="8"/>
      <c r="AB175" s="154">
        <f>IF(OR($M175="",$M175=0),0,IF(AB$2&lt;10,VLOOKUP(TEXT($C175,"МММ"),'Расчет нагрузки'!$AA$2:$AE$13,AB$2,0),$D175*AB$2))</f>
        <v>0</v>
      </c>
      <c r="AC175" s="154">
        <f>IF(OR($Q175="",$Q175=0),0,IF(AC$2&lt;10,VLOOKUP(TEXT($C175,"МММ"),'Расчет нагрузки'!$AA$2:$AE$13,AC$2,0),$D175*AC$2))</f>
        <v>0</v>
      </c>
      <c r="AD175" s="8"/>
      <c r="AE175" s="69">
        <v>1</v>
      </c>
      <c r="AF175" s="69">
        <v>1</v>
      </c>
      <c r="AG175" s="8"/>
      <c r="AH175" s="17">
        <f t="shared" si="1406"/>
        <v>0</v>
      </c>
      <c r="AI175" s="17">
        <f t="shared" si="1407"/>
        <v>0</v>
      </c>
      <c r="AJ175" s="17">
        <f t="shared" si="1408"/>
        <v>0</v>
      </c>
      <c r="AK175" s="17">
        <f t="shared" si="1409"/>
        <v>0</v>
      </c>
      <c r="AL175" s="17">
        <f t="shared" si="1410"/>
        <v>0</v>
      </c>
      <c r="AM175" s="17">
        <f t="shared" si="1411"/>
        <v>0</v>
      </c>
      <c r="AN175" s="17">
        <f t="shared" si="1412"/>
        <v>0</v>
      </c>
      <c r="AO175" s="17">
        <f t="shared" si="1413"/>
        <v>0</v>
      </c>
      <c r="AP175" s="18">
        <f t="shared" si="1414"/>
        <v>0</v>
      </c>
      <c r="AQ175" s="18">
        <f t="shared" si="1415"/>
        <v>0</v>
      </c>
      <c r="AR175" s="18">
        <f t="shared" si="1416"/>
        <v>0</v>
      </c>
      <c r="AS175" s="18">
        <f t="shared" si="1417"/>
        <v>0</v>
      </c>
      <c r="AT175" s="18">
        <f t="shared" si="1418"/>
        <v>0</v>
      </c>
      <c r="AU175" s="18">
        <f t="shared" si="1419"/>
        <v>0</v>
      </c>
      <c r="AV175" s="18">
        <f t="shared" si="1420"/>
        <v>0</v>
      </c>
      <c r="AW175" s="18">
        <f t="shared" si="1421"/>
        <v>0</v>
      </c>
      <c r="AX175" s="4"/>
    </row>
    <row r="176" spans="1:50" outlineLevel="1">
      <c r="A176" s="8" t="str">
        <f>IF(C176=Форма!$B$7*1,"1 месяц",IF(C176&gt;Форма!$B$7,(LEFT(A175,SEARCH(" ",A175,1)-1)+1)&amp;" месяц",""))</f>
        <v>15 месяц</v>
      </c>
      <c r="B176" s="32" t="str">
        <f>IF(SUM($E$6:$L176)=0,"-",IF(SUM($E176:$L176)&gt;0,IF(AND($C176&gt;=$B$1,$C176&lt;=$B$2)*1=1,$A$1,"факт"),"прогноз"))</f>
        <v>-</v>
      </c>
      <c r="C176" s="33">
        <v>46447</v>
      </c>
      <c r="D176" s="34">
        <f>VLOOKUP($C176,'F1'!$A:$B,2,0)</f>
        <v>22</v>
      </c>
      <c r="E176" s="60"/>
      <c r="F176" s="60"/>
      <c r="G176" s="59"/>
      <c r="H176" s="59"/>
      <c r="I176" s="60"/>
      <c r="J176" s="60"/>
      <c r="K176" s="59"/>
      <c r="L176" s="59"/>
      <c r="M176" s="187">
        <f t="shared" si="1360"/>
        <v>0</v>
      </c>
      <c r="N176" s="15">
        <f t="shared" si="1361"/>
        <v>0</v>
      </c>
      <c r="O176" s="15">
        <f t="shared" si="1362"/>
        <v>0</v>
      </c>
      <c r="P176" s="15">
        <f t="shared" si="1363"/>
        <v>0</v>
      </c>
      <c r="Q176" s="187">
        <f t="shared" si="1364"/>
        <v>0</v>
      </c>
      <c r="R176" s="15">
        <f t="shared" si="1365"/>
        <v>0</v>
      </c>
      <c r="S176" s="15">
        <f t="shared" si="1366"/>
        <v>0</v>
      </c>
      <c r="T176" s="15">
        <f t="shared" si="1367"/>
        <v>0</v>
      </c>
      <c r="U176" s="9">
        <f t="shared" si="1368"/>
        <v>0</v>
      </c>
      <c r="V176" s="9">
        <f t="shared" si="1369"/>
        <v>0</v>
      </c>
      <c r="W176" s="28">
        <f t="shared" si="1370"/>
        <v>0</v>
      </c>
      <c r="X176" s="9">
        <f t="shared" si="1371"/>
        <v>0</v>
      </c>
      <c r="Y176" s="9">
        <f t="shared" si="1372"/>
        <v>0</v>
      </c>
      <c r="Z176" s="28">
        <f t="shared" si="1373"/>
        <v>0</v>
      </c>
      <c r="AA176" s="8"/>
      <c r="AB176" s="154">
        <f>IF(OR($M176="",$M176=0),0,IF(AB$2&lt;10,VLOOKUP(TEXT($C176,"МММ"),'Расчет нагрузки'!$AA$2:$AE$13,AB$2,0),$D176*AB$2))</f>
        <v>0</v>
      </c>
      <c r="AC176" s="154">
        <f>IF(OR($Q176="",$Q176=0),0,IF(AC$2&lt;10,VLOOKUP(TEXT($C176,"МММ"),'Расчет нагрузки'!$AA$2:$AE$13,AC$2,0),$D176*AC$2))</f>
        <v>0</v>
      </c>
      <c r="AD176" s="8"/>
      <c r="AE176" s="69">
        <v>1</v>
      </c>
      <c r="AF176" s="69">
        <v>1</v>
      </c>
      <c r="AG176" s="8"/>
      <c r="AH176" s="17">
        <f t="shared" si="1406"/>
        <v>0</v>
      </c>
      <c r="AI176" s="17">
        <f t="shared" si="1407"/>
        <v>0</v>
      </c>
      <c r="AJ176" s="17">
        <f t="shared" si="1408"/>
        <v>0</v>
      </c>
      <c r="AK176" s="17">
        <f t="shared" si="1409"/>
        <v>0</v>
      </c>
      <c r="AL176" s="17">
        <f t="shared" si="1410"/>
        <v>0</v>
      </c>
      <c r="AM176" s="17">
        <f t="shared" si="1411"/>
        <v>0</v>
      </c>
      <c r="AN176" s="17">
        <f t="shared" si="1412"/>
        <v>0</v>
      </c>
      <c r="AO176" s="17">
        <f t="shared" si="1413"/>
        <v>0</v>
      </c>
      <c r="AP176" s="18">
        <f t="shared" si="1414"/>
        <v>0</v>
      </c>
      <c r="AQ176" s="18">
        <f t="shared" si="1415"/>
        <v>0</v>
      </c>
      <c r="AR176" s="18">
        <f t="shared" si="1416"/>
        <v>0</v>
      </c>
      <c r="AS176" s="18">
        <f t="shared" si="1417"/>
        <v>0</v>
      </c>
      <c r="AT176" s="18">
        <f t="shared" si="1418"/>
        <v>0</v>
      </c>
      <c r="AU176" s="18">
        <f t="shared" si="1419"/>
        <v>0</v>
      </c>
      <c r="AV176" s="18">
        <f t="shared" si="1420"/>
        <v>0</v>
      </c>
      <c r="AW176" s="18">
        <f t="shared" si="1421"/>
        <v>0</v>
      </c>
      <c r="AX176" s="4"/>
    </row>
    <row r="177" spans="1:50" outlineLevel="1">
      <c r="A177" s="8" t="str">
        <f>IF(C177=Форма!$B$7*1,"1 месяц",IF(C177&gt;Форма!$B$7,(LEFT(A176,SEARCH(" ",A176,1)-1)+1)&amp;" месяц",""))</f>
        <v>16 месяц</v>
      </c>
      <c r="B177" s="32" t="str">
        <f>IF(SUM($E$6:$L177)=0,"-",IF(SUM($E177:$L177)&gt;0,IF(AND($C177&gt;=$B$1,$C177&lt;=$B$2)*1=1,$A$1,"факт"),"прогноз"))</f>
        <v>-</v>
      </c>
      <c r="C177" s="33">
        <v>46478</v>
      </c>
      <c r="D177" s="34">
        <f>VLOOKUP($C177,'F1'!$A:$B,2,0)</f>
        <v>22</v>
      </c>
      <c r="E177" s="60"/>
      <c r="F177" s="60"/>
      <c r="G177" s="59"/>
      <c r="H177" s="59"/>
      <c r="I177" s="60"/>
      <c r="J177" s="60"/>
      <c r="K177" s="59"/>
      <c r="L177" s="59"/>
      <c r="M177" s="187">
        <f t="shared" si="1360"/>
        <v>0</v>
      </c>
      <c r="N177" s="15">
        <f t="shared" si="1361"/>
        <v>0</v>
      </c>
      <c r="O177" s="15">
        <f t="shared" si="1362"/>
        <v>0</v>
      </c>
      <c r="P177" s="15">
        <f t="shared" si="1363"/>
        <v>0</v>
      </c>
      <c r="Q177" s="187">
        <f t="shared" si="1364"/>
        <v>0</v>
      </c>
      <c r="R177" s="15">
        <f t="shared" si="1365"/>
        <v>0</v>
      </c>
      <c r="S177" s="15">
        <f t="shared" si="1366"/>
        <v>0</v>
      </c>
      <c r="T177" s="15">
        <f t="shared" si="1367"/>
        <v>0</v>
      </c>
      <c r="U177" s="9">
        <f t="shared" si="1368"/>
        <v>0</v>
      </c>
      <c r="V177" s="9">
        <f t="shared" si="1369"/>
        <v>0</v>
      </c>
      <c r="W177" s="28">
        <f t="shared" si="1370"/>
        <v>0</v>
      </c>
      <c r="X177" s="9">
        <f t="shared" si="1371"/>
        <v>0</v>
      </c>
      <c r="Y177" s="9">
        <f t="shared" si="1372"/>
        <v>0</v>
      </c>
      <c r="Z177" s="28">
        <f t="shared" si="1373"/>
        <v>0</v>
      </c>
      <c r="AA177" s="8"/>
      <c r="AB177" s="154">
        <f>IF(OR($M177="",$M177=0),0,IF(AB$2&lt;10,VLOOKUP(TEXT($C177,"МММ"),'Расчет нагрузки'!$AA$2:$AE$13,AB$2,0),$D177*AB$2))</f>
        <v>0</v>
      </c>
      <c r="AC177" s="154">
        <f>IF(OR($Q177="",$Q177=0),0,IF(AC$2&lt;10,VLOOKUP(TEXT($C177,"МММ"),'Расчет нагрузки'!$AA$2:$AE$13,AC$2,0),$D177*AC$2))</f>
        <v>0</v>
      </c>
      <c r="AD177" s="8"/>
      <c r="AE177" s="69">
        <v>1</v>
      </c>
      <c r="AF177" s="69">
        <v>1</v>
      </c>
      <c r="AG177" s="8"/>
      <c r="AH177" s="17">
        <f t="shared" si="1406"/>
        <v>0</v>
      </c>
      <c r="AI177" s="17">
        <f t="shared" si="1407"/>
        <v>0</v>
      </c>
      <c r="AJ177" s="17">
        <f t="shared" si="1408"/>
        <v>0</v>
      </c>
      <c r="AK177" s="17">
        <f t="shared" si="1409"/>
        <v>0</v>
      </c>
      <c r="AL177" s="17">
        <f t="shared" si="1410"/>
        <v>0</v>
      </c>
      <c r="AM177" s="17">
        <f t="shared" si="1411"/>
        <v>0</v>
      </c>
      <c r="AN177" s="17">
        <f t="shared" si="1412"/>
        <v>0</v>
      </c>
      <c r="AO177" s="17">
        <f t="shared" si="1413"/>
        <v>0</v>
      </c>
      <c r="AP177" s="18">
        <f t="shared" si="1414"/>
        <v>0</v>
      </c>
      <c r="AQ177" s="18">
        <f t="shared" si="1415"/>
        <v>0</v>
      </c>
      <c r="AR177" s="18">
        <f t="shared" si="1416"/>
        <v>0</v>
      </c>
      <c r="AS177" s="18">
        <f t="shared" si="1417"/>
        <v>0</v>
      </c>
      <c r="AT177" s="18">
        <f t="shared" si="1418"/>
        <v>0</v>
      </c>
      <c r="AU177" s="18">
        <f t="shared" si="1419"/>
        <v>0</v>
      </c>
      <c r="AV177" s="18">
        <f t="shared" si="1420"/>
        <v>0</v>
      </c>
      <c r="AW177" s="18">
        <f t="shared" si="1421"/>
        <v>0</v>
      </c>
      <c r="AX177" s="4"/>
    </row>
    <row r="178" spans="1:50" outlineLevel="1">
      <c r="A178" s="8" t="str">
        <f>IF(C178=Форма!$B$7*1,"1 месяц",IF(C178&gt;Форма!$B$7,(LEFT(A177,SEARCH(" ",A177,1)-1)+1)&amp;" месяц",""))</f>
        <v>17 месяц</v>
      </c>
      <c r="B178" s="32" t="str">
        <f>IF(SUM($E$6:$L178)=0,"-",IF(SUM($E178:$L178)&gt;0,IF(AND($C178&gt;=$B$1,$C178&lt;=$B$2)*1=1,$A$1,"факт"),"прогноз"))</f>
        <v>-</v>
      </c>
      <c r="C178" s="33">
        <v>46508</v>
      </c>
      <c r="D178" s="34">
        <f>VLOOKUP($C178,'F1'!$A:$B,2,0)</f>
        <v>19</v>
      </c>
      <c r="E178" s="60"/>
      <c r="F178" s="60"/>
      <c r="G178" s="59"/>
      <c r="H178" s="59"/>
      <c r="I178" s="60"/>
      <c r="J178" s="60"/>
      <c r="K178" s="59"/>
      <c r="L178" s="59"/>
      <c r="M178" s="187">
        <f t="shared" si="1360"/>
        <v>0</v>
      </c>
      <c r="N178" s="15">
        <f t="shared" si="1361"/>
        <v>0</v>
      </c>
      <c r="O178" s="15">
        <f t="shared" si="1362"/>
        <v>0</v>
      </c>
      <c r="P178" s="15">
        <f t="shared" si="1363"/>
        <v>0</v>
      </c>
      <c r="Q178" s="187">
        <f t="shared" si="1364"/>
        <v>0</v>
      </c>
      <c r="R178" s="15">
        <f t="shared" si="1365"/>
        <v>0</v>
      </c>
      <c r="S178" s="15">
        <f t="shared" si="1366"/>
        <v>0</v>
      </c>
      <c r="T178" s="15">
        <f t="shared" si="1367"/>
        <v>0</v>
      </c>
      <c r="U178" s="9">
        <f t="shared" si="1368"/>
        <v>0</v>
      </c>
      <c r="V178" s="9">
        <f t="shared" si="1369"/>
        <v>0</v>
      </c>
      <c r="W178" s="28">
        <f t="shared" si="1370"/>
        <v>0</v>
      </c>
      <c r="X178" s="9">
        <f t="shared" si="1371"/>
        <v>0</v>
      </c>
      <c r="Y178" s="9">
        <f t="shared" si="1372"/>
        <v>0</v>
      </c>
      <c r="Z178" s="28">
        <f t="shared" si="1373"/>
        <v>0</v>
      </c>
      <c r="AA178" s="8"/>
      <c r="AB178" s="154">
        <f>IF(OR($M178="",$M178=0),0,IF(AB$2&lt;10,VLOOKUP(TEXT($C178,"МММ"),'Расчет нагрузки'!$AA$2:$AE$13,AB$2,0),$D178*AB$2))</f>
        <v>0</v>
      </c>
      <c r="AC178" s="154">
        <f>IF(OR($Q178="",$Q178=0),0,IF(AC$2&lt;10,VLOOKUP(TEXT($C178,"МММ"),'Расчет нагрузки'!$AA$2:$AE$13,AC$2,0),$D178*AC$2))</f>
        <v>0</v>
      </c>
      <c r="AD178" s="8"/>
      <c r="AE178" s="69">
        <v>1</v>
      </c>
      <c r="AF178" s="69">
        <v>1</v>
      </c>
      <c r="AG178" s="8"/>
      <c r="AH178" s="17">
        <f t="shared" si="1406"/>
        <v>0</v>
      </c>
      <c r="AI178" s="17">
        <f t="shared" si="1407"/>
        <v>0</v>
      </c>
      <c r="AJ178" s="17">
        <f t="shared" si="1408"/>
        <v>0</v>
      </c>
      <c r="AK178" s="17">
        <f t="shared" si="1409"/>
        <v>0</v>
      </c>
      <c r="AL178" s="17">
        <f t="shared" si="1410"/>
        <v>0</v>
      </c>
      <c r="AM178" s="17">
        <f t="shared" si="1411"/>
        <v>0</v>
      </c>
      <c r="AN178" s="17">
        <f t="shared" si="1412"/>
        <v>0</v>
      </c>
      <c r="AO178" s="17">
        <f t="shared" si="1413"/>
        <v>0</v>
      </c>
      <c r="AP178" s="18">
        <f t="shared" si="1414"/>
        <v>0</v>
      </c>
      <c r="AQ178" s="18">
        <f t="shared" si="1415"/>
        <v>0</v>
      </c>
      <c r="AR178" s="18">
        <f t="shared" si="1416"/>
        <v>0</v>
      </c>
      <c r="AS178" s="18">
        <f t="shared" si="1417"/>
        <v>0</v>
      </c>
      <c r="AT178" s="18">
        <f t="shared" si="1418"/>
        <v>0</v>
      </c>
      <c r="AU178" s="18">
        <f t="shared" si="1419"/>
        <v>0</v>
      </c>
      <c r="AV178" s="18">
        <f t="shared" si="1420"/>
        <v>0</v>
      </c>
      <c r="AW178" s="18">
        <f t="shared" si="1421"/>
        <v>0</v>
      </c>
      <c r="AX178" s="4"/>
    </row>
    <row r="179" spans="1:50" outlineLevel="1">
      <c r="A179" s="8" t="str">
        <f>IF(C179=Форма!$B$7*1,"1 месяц",IF(C179&gt;Форма!$B$7,(LEFT(A178,SEARCH(" ",A178,1)-1)+1)&amp;" месяц",""))</f>
        <v>18 месяц</v>
      </c>
      <c r="B179" s="32" t="str">
        <f>IF(SUM($E$6:$L179)=0,"-",IF(SUM($E179:$L179)&gt;0,IF(AND($C179&gt;=$B$1,$C179&lt;=$B$2)*1=1,$A$1,"факт"),"прогноз"))</f>
        <v>-</v>
      </c>
      <c r="C179" s="33">
        <v>46539</v>
      </c>
      <c r="D179" s="34">
        <f>VLOOKUP($C179,'F1'!$A:$B,2,0)</f>
        <v>21</v>
      </c>
      <c r="E179" s="60"/>
      <c r="F179" s="60"/>
      <c r="G179" s="59"/>
      <c r="H179" s="59"/>
      <c r="I179" s="60"/>
      <c r="J179" s="60"/>
      <c r="K179" s="59"/>
      <c r="L179" s="59"/>
      <c r="M179" s="187">
        <f t="shared" si="1360"/>
        <v>0</v>
      </c>
      <c r="N179" s="15">
        <f t="shared" si="1361"/>
        <v>0</v>
      </c>
      <c r="O179" s="15">
        <f t="shared" si="1362"/>
        <v>0</v>
      </c>
      <c r="P179" s="15">
        <f t="shared" si="1363"/>
        <v>0</v>
      </c>
      <c r="Q179" s="187">
        <f t="shared" si="1364"/>
        <v>0</v>
      </c>
      <c r="R179" s="15">
        <f t="shared" si="1365"/>
        <v>0</v>
      </c>
      <c r="S179" s="15">
        <f t="shared" si="1366"/>
        <v>0</v>
      </c>
      <c r="T179" s="15">
        <f t="shared" si="1367"/>
        <v>0</v>
      </c>
      <c r="U179" s="9">
        <f t="shared" si="1368"/>
        <v>0</v>
      </c>
      <c r="V179" s="9">
        <f t="shared" si="1369"/>
        <v>0</v>
      </c>
      <c r="W179" s="28">
        <f t="shared" si="1370"/>
        <v>0</v>
      </c>
      <c r="X179" s="9">
        <f t="shared" si="1371"/>
        <v>0</v>
      </c>
      <c r="Y179" s="9">
        <f t="shared" si="1372"/>
        <v>0</v>
      </c>
      <c r="Z179" s="28">
        <f t="shared" si="1373"/>
        <v>0</v>
      </c>
      <c r="AA179" s="8"/>
      <c r="AB179" s="154">
        <f>IF(OR($M179="",$M179=0),0,IF(AB$2&lt;10,VLOOKUP(TEXT($C179,"МММ"),'Расчет нагрузки'!$AA$2:$AE$13,AB$2,0),$D179*AB$2))</f>
        <v>0</v>
      </c>
      <c r="AC179" s="154">
        <f>IF(OR($Q179="",$Q179=0),0,IF(AC$2&lt;10,VLOOKUP(TEXT($C179,"МММ"),'Расчет нагрузки'!$AA$2:$AE$13,AC$2,0),$D179*AC$2))</f>
        <v>0</v>
      </c>
      <c r="AD179" s="8"/>
      <c r="AE179" s="69">
        <v>1</v>
      </c>
      <c r="AF179" s="69">
        <v>1</v>
      </c>
      <c r="AG179" s="8"/>
      <c r="AH179" s="17">
        <f t="shared" si="1406"/>
        <v>0</v>
      </c>
      <c r="AI179" s="17">
        <f t="shared" si="1407"/>
        <v>0</v>
      </c>
      <c r="AJ179" s="17">
        <f t="shared" si="1408"/>
        <v>0</v>
      </c>
      <c r="AK179" s="17">
        <f t="shared" si="1409"/>
        <v>0</v>
      </c>
      <c r="AL179" s="17">
        <f t="shared" si="1410"/>
        <v>0</v>
      </c>
      <c r="AM179" s="17">
        <f t="shared" si="1411"/>
        <v>0</v>
      </c>
      <c r="AN179" s="17">
        <f t="shared" si="1412"/>
        <v>0</v>
      </c>
      <c r="AO179" s="17">
        <f t="shared" si="1413"/>
        <v>0</v>
      </c>
      <c r="AP179" s="18">
        <f t="shared" si="1414"/>
        <v>0</v>
      </c>
      <c r="AQ179" s="18">
        <f t="shared" si="1415"/>
        <v>0</v>
      </c>
      <c r="AR179" s="18">
        <f t="shared" si="1416"/>
        <v>0</v>
      </c>
      <c r="AS179" s="18">
        <f t="shared" si="1417"/>
        <v>0</v>
      </c>
      <c r="AT179" s="18">
        <f t="shared" si="1418"/>
        <v>0</v>
      </c>
      <c r="AU179" s="18">
        <f t="shared" si="1419"/>
        <v>0</v>
      </c>
      <c r="AV179" s="18">
        <f t="shared" si="1420"/>
        <v>0</v>
      </c>
      <c r="AW179" s="18">
        <f t="shared" si="1421"/>
        <v>0</v>
      </c>
      <c r="AX179" s="4"/>
    </row>
    <row r="180" spans="1:50" outlineLevel="1">
      <c r="A180" s="8" t="str">
        <f>IF(C180=Форма!$B$7*1,"1 месяц",IF(C180&gt;Форма!$B$7,(LEFT(A179,SEARCH(" ",A179,1)-1)+1)&amp;" месяц",""))</f>
        <v>19 месяц</v>
      </c>
      <c r="B180" s="32" t="str">
        <f>IF(SUM($E$6:$L180)=0,"-",IF(SUM($E180:$L180)&gt;0,IF(AND($C180&gt;=$B$1,$C180&lt;=$B$2)*1=1,$A$1,"факт"),"прогноз"))</f>
        <v>-</v>
      </c>
      <c r="C180" s="33">
        <v>46569</v>
      </c>
      <c r="D180" s="34">
        <f>VLOOKUP($C180,'F1'!$A:$B,2,0)</f>
        <v>22</v>
      </c>
      <c r="E180" s="60"/>
      <c r="F180" s="60"/>
      <c r="G180" s="59"/>
      <c r="H180" s="59"/>
      <c r="I180" s="60"/>
      <c r="J180" s="60"/>
      <c r="K180" s="59"/>
      <c r="L180" s="59"/>
      <c r="M180" s="187">
        <f t="shared" si="1360"/>
        <v>0</v>
      </c>
      <c r="N180" s="15">
        <f t="shared" si="1361"/>
        <v>0</v>
      </c>
      <c r="O180" s="15">
        <f t="shared" si="1362"/>
        <v>0</v>
      </c>
      <c r="P180" s="15">
        <f t="shared" si="1363"/>
        <v>0</v>
      </c>
      <c r="Q180" s="187">
        <f t="shared" si="1364"/>
        <v>0</v>
      </c>
      <c r="R180" s="15">
        <f t="shared" si="1365"/>
        <v>0</v>
      </c>
      <c r="S180" s="15">
        <f t="shared" si="1366"/>
        <v>0</v>
      </c>
      <c r="T180" s="15">
        <f t="shared" si="1367"/>
        <v>0</v>
      </c>
      <c r="U180" s="9">
        <f t="shared" si="1368"/>
        <v>0</v>
      </c>
      <c r="V180" s="9">
        <f t="shared" si="1369"/>
        <v>0</v>
      </c>
      <c r="W180" s="28">
        <f t="shared" si="1370"/>
        <v>0</v>
      </c>
      <c r="X180" s="9">
        <f t="shared" si="1371"/>
        <v>0</v>
      </c>
      <c r="Y180" s="9">
        <f t="shared" si="1372"/>
        <v>0</v>
      </c>
      <c r="Z180" s="28">
        <f t="shared" si="1373"/>
        <v>0</v>
      </c>
      <c r="AA180" s="8"/>
      <c r="AB180" s="154">
        <f>IF(OR($M180="",$M180=0),0,IF(AB$2&lt;10,VLOOKUP(TEXT($C180,"МММ"),'Расчет нагрузки'!$AA$2:$AE$13,AB$2,0),$D180*AB$2))</f>
        <v>0</v>
      </c>
      <c r="AC180" s="154">
        <f>IF(OR($Q180="",$Q180=0),0,IF(AC$2&lt;10,VLOOKUP(TEXT($C180,"МММ"),'Расчет нагрузки'!$AA$2:$AE$13,AC$2,0),$D180*AC$2))</f>
        <v>0</v>
      </c>
      <c r="AD180" s="8"/>
      <c r="AE180" s="69">
        <v>1</v>
      </c>
      <c r="AF180" s="69">
        <v>1</v>
      </c>
      <c r="AG180" s="8"/>
      <c r="AH180" s="17">
        <f t="shared" si="1406"/>
        <v>0</v>
      </c>
      <c r="AI180" s="17">
        <f t="shared" si="1407"/>
        <v>0</v>
      </c>
      <c r="AJ180" s="17">
        <f t="shared" si="1408"/>
        <v>0</v>
      </c>
      <c r="AK180" s="17">
        <f t="shared" si="1409"/>
        <v>0</v>
      </c>
      <c r="AL180" s="17">
        <f t="shared" si="1410"/>
        <v>0</v>
      </c>
      <c r="AM180" s="17">
        <f t="shared" si="1411"/>
        <v>0</v>
      </c>
      <c r="AN180" s="17">
        <f t="shared" si="1412"/>
        <v>0</v>
      </c>
      <c r="AO180" s="17">
        <f t="shared" si="1413"/>
        <v>0</v>
      </c>
      <c r="AP180" s="18">
        <f t="shared" si="1414"/>
        <v>0</v>
      </c>
      <c r="AQ180" s="18">
        <f t="shared" si="1415"/>
        <v>0</v>
      </c>
      <c r="AR180" s="18">
        <f t="shared" si="1416"/>
        <v>0</v>
      </c>
      <c r="AS180" s="18">
        <f t="shared" si="1417"/>
        <v>0</v>
      </c>
      <c r="AT180" s="18">
        <f t="shared" si="1418"/>
        <v>0</v>
      </c>
      <c r="AU180" s="18">
        <f t="shared" si="1419"/>
        <v>0</v>
      </c>
      <c r="AV180" s="18">
        <f t="shared" si="1420"/>
        <v>0</v>
      </c>
      <c r="AW180" s="18">
        <f t="shared" si="1421"/>
        <v>0</v>
      </c>
      <c r="AX180" s="4"/>
    </row>
    <row r="181" spans="1:50" outlineLevel="1">
      <c r="A181" s="8" t="str">
        <f>IF(C181=Форма!$B$7*1,"1 месяц",IF(C181&gt;Форма!$B$7,(LEFT(A180,SEARCH(" ",A180,1)-1)+1)&amp;" месяц",""))</f>
        <v>20 месяц</v>
      </c>
      <c r="B181" s="32" t="str">
        <f>IF(SUM($E$6:$L181)=0,"-",IF(SUM($E181:$L181)&gt;0,IF(AND($C181&gt;=$B$1,$C181&lt;=$B$2)*1=1,$A$1,"факт"),"прогноз"))</f>
        <v>-</v>
      </c>
      <c r="C181" s="33">
        <v>46600</v>
      </c>
      <c r="D181" s="34">
        <f>VLOOKUP($C181,'F1'!$A:$B,2,0)</f>
        <v>22</v>
      </c>
      <c r="E181" s="60"/>
      <c r="F181" s="60"/>
      <c r="G181" s="59"/>
      <c r="H181" s="59"/>
      <c r="I181" s="60"/>
      <c r="J181" s="60"/>
      <c r="K181" s="59"/>
      <c r="L181" s="59"/>
      <c r="M181" s="187">
        <f t="shared" si="1360"/>
        <v>0</v>
      </c>
      <c r="N181" s="15">
        <f t="shared" si="1361"/>
        <v>0</v>
      </c>
      <c r="O181" s="15">
        <f t="shared" si="1362"/>
        <v>0</v>
      </c>
      <c r="P181" s="15">
        <f t="shared" si="1363"/>
        <v>0</v>
      </c>
      <c r="Q181" s="187">
        <f t="shared" si="1364"/>
        <v>0</v>
      </c>
      <c r="R181" s="15">
        <f t="shared" si="1365"/>
        <v>0</v>
      </c>
      <c r="S181" s="15">
        <f t="shared" si="1366"/>
        <v>0</v>
      </c>
      <c r="T181" s="15">
        <f t="shared" si="1367"/>
        <v>0</v>
      </c>
      <c r="U181" s="9">
        <f t="shared" si="1368"/>
        <v>0</v>
      </c>
      <c r="V181" s="9">
        <f t="shared" si="1369"/>
        <v>0</v>
      </c>
      <c r="W181" s="28">
        <f t="shared" si="1370"/>
        <v>0</v>
      </c>
      <c r="X181" s="9">
        <f t="shared" si="1371"/>
        <v>0</v>
      </c>
      <c r="Y181" s="9">
        <f t="shared" si="1372"/>
        <v>0</v>
      </c>
      <c r="Z181" s="28">
        <f t="shared" si="1373"/>
        <v>0</v>
      </c>
      <c r="AA181" s="8"/>
      <c r="AB181" s="154">
        <f>IF(OR($M181="",$M181=0),0,IF(AB$2&lt;10,VLOOKUP(TEXT($C181,"МММ"),'Расчет нагрузки'!$AA$2:$AE$13,AB$2,0),$D181*AB$2))</f>
        <v>0</v>
      </c>
      <c r="AC181" s="154">
        <f>IF(OR($Q181="",$Q181=0),0,IF(AC$2&lt;10,VLOOKUP(TEXT($C181,"МММ"),'Расчет нагрузки'!$AA$2:$AE$13,AC$2,0),$D181*AC$2))</f>
        <v>0</v>
      </c>
      <c r="AD181" s="8"/>
      <c r="AE181" s="69">
        <v>1</v>
      </c>
      <c r="AF181" s="69">
        <v>1</v>
      </c>
      <c r="AG181" s="8"/>
      <c r="AH181" s="17">
        <f t="shared" si="1406"/>
        <v>0</v>
      </c>
      <c r="AI181" s="17">
        <f t="shared" si="1407"/>
        <v>0</v>
      </c>
      <c r="AJ181" s="17">
        <f t="shared" si="1408"/>
        <v>0</v>
      </c>
      <c r="AK181" s="17">
        <f t="shared" si="1409"/>
        <v>0</v>
      </c>
      <c r="AL181" s="17">
        <f t="shared" si="1410"/>
        <v>0</v>
      </c>
      <c r="AM181" s="17">
        <f t="shared" si="1411"/>
        <v>0</v>
      </c>
      <c r="AN181" s="17">
        <f t="shared" si="1412"/>
        <v>0</v>
      </c>
      <c r="AO181" s="17">
        <f t="shared" si="1413"/>
        <v>0</v>
      </c>
      <c r="AP181" s="18">
        <f t="shared" si="1414"/>
        <v>0</v>
      </c>
      <c r="AQ181" s="18">
        <f t="shared" si="1415"/>
        <v>0</v>
      </c>
      <c r="AR181" s="18">
        <f t="shared" si="1416"/>
        <v>0</v>
      </c>
      <c r="AS181" s="18">
        <f t="shared" si="1417"/>
        <v>0</v>
      </c>
      <c r="AT181" s="18">
        <f t="shared" si="1418"/>
        <v>0</v>
      </c>
      <c r="AU181" s="18">
        <f t="shared" si="1419"/>
        <v>0</v>
      </c>
      <c r="AV181" s="18">
        <f t="shared" si="1420"/>
        <v>0</v>
      </c>
      <c r="AW181" s="18">
        <f t="shared" si="1421"/>
        <v>0</v>
      </c>
      <c r="AX181" s="4"/>
    </row>
    <row r="182" spans="1:50" outlineLevel="1">
      <c r="A182" s="8" t="str">
        <f>IF(C182=Форма!$B$7*1,"1 месяц",IF(C182&gt;Форма!$B$7,(LEFT(A181,SEARCH(" ",A181,1)-1)+1)&amp;" месяц",""))</f>
        <v>21 месяц</v>
      </c>
      <c r="B182" s="32" t="str">
        <f>IF(SUM($E$6:$L182)=0,"-",IF(SUM($E182:$L182)&gt;0,IF(AND($C182&gt;=$B$1,$C182&lt;=$B$2)*1=1,$A$1,"факт"),"прогноз"))</f>
        <v>-</v>
      </c>
      <c r="C182" s="33">
        <v>46631</v>
      </c>
      <c r="D182" s="34">
        <f>VLOOKUP($C182,'F1'!$A:$B,2,0)</f>
        <v>22</v>
      </c>
      <c r="E182" s="60"/>
      <c r="F182" s="60"/>
      <c r="G182" s="59"/>
      <c r="H182" s="59"/>
      <c r="I182" s="60"/>
      <c r="J182" s="60"/>
      <c r="K182" s="59"/>
      <c r="L182" s="59"/>
      <c r="M182" s="187">
        <f t="shared" si="1360"/>
        <v>0</v>
      </c>
      <c r="N182" s="15">
        <f t="shared" si="1361"/>
        <v>0</v>
      </c>
      <c r="O182" s="15">
        <f t="shared" si="1362"/>
        <v>0</v>
      </c>
      <c r="P182" s="15">
        <f t="shared" si="1363"/>
        <v>0</v>
      </c>
      <c r="Q182" s="187">
        <f t="shared" si="1364"/>
        <v>0</v>
      </c>
      <c r="R182" s="15">
        <f t="shared" si="1365"/>
        <v>0</v>
      </c>
      <c r="S182" s="15">
        <f t="shared" si="1366"/>
        <v>0</v>
      </c>
      <c r="T182" s="15">
        <f t="shared" si="1367"/>
        <v>0</v>
      </c>
      <c r="U182" s="9">
        <f t="shared" si="1368"/>
        <v>0</v>
      </c>
      <c r="V182" s="9">
        <f t="shared" si="1369"/>
        <v>0</v>
      </c>
      <c r="W182" s="28">
        <f t="shared" si="1370"/>
        <v>0</v>
      </c>
      <c r="X182" s="9">
        <f t="shared" si="1371"/>
        <v>0</v>
      </c>
      <c r="Y182" s="9">
        <f t="shared" si="1372"/>
        <v>0</v>
      </c>
      <c r="Z182" s="28">
        <f t="shared" si="1373"/>
        <v>0</v>
      </c>
      <c r="AA182" s="8"/>
      <c r="AB182" s="154">
        <f>IF(OR($M182="",$M182=0),0,IF(AB$2&lt;10,VLOOKUP(TEXT($C182,"МММ"),'Расчет нагрузки'!$AA$2:$AE$13,AB$2,0),$D182*AB$2))</f>
        <v>0</v>
      </c>
      <c r="AC182" s="154">
        <f>IF(OR($Q182="",$Q182=0),0,IF(AC$2&lt;10,VLOOKUP(TEXT($C182,"МММ"),'Расчет нагрузки'!$AA$2:$AE$13,AC$2,0),$D182*AC$2))</f>
        <v>0</v>
      </c>
      <c r="AD182" s="8"/>
      <c r="AE182" s="69">
        <v>1</v>
      </c>
      <c r="AF182" s="69">
        <v>1</v>
      </c>
      <c r="AG182" s="8"/>
      <c r="AH182" s="17">
        <f t="shared" si="1406"/>
        <v>0</v>
      </c>
      <c r="AI182" s="17">
        <f t="shared" si="1407"/>
        <v>0</v>
      </c>
      <c r="AJ182" s="17">
        <f t="shared" si="1408"/>
        <v>0</v>
      </c>
      <c r="AK182" s="17">
        <f t="shared" si="1409"/>
        <v>0</v>
      </c>
      <c r="AL182" s="17">
        <f t="shared" si="1410"/>
        <v>0</v>
      </c>
      <c r="AM182" s="17">
        <f t="shared" si="1411"/>
        <v>0</v>
      </c>
      <c r="AN182" s="17">
        <f t="shared" si="1412"/>
        <v>0</v>
      </c>
      <c r="AO182" s="17">
        <f t="shared" si="1413"/>
        <v>0</v>
      </c>
      <c r="AP182" s="18">
        <f t="shared" si="1414"/>
        <v>0</v>
      </c>
      <c r="AQ182" s="18">
        <f t="shared" si="1415"/>
        <v>0</v>
      </c>
      <c r="AR182" s="18">
        <f t="shared" si="1416"/>
        <v>0</v>
      </c>
      <c r="AS182" s="18">
        <f t="shared" si="1417"/>
        <v>0</v>
      </c>
      <c r="AT182" s="18">
        <f t="shared" si="1418"/>
        <v>0</v>
      </c>
      <c r="AU182" s="18">
        <f t="shared" si="1419"/>
        <v>0</v>
      </c>
      <c r="AV182" s="18">
        <f t="shared" si="1420"/>
        <v>0</v>
      </c>
      <c r="AW182" s="18">
        <f t="shared" si="1421"/>
        <v>0</v>
      </c>
      <c r="AX182" s="4"/>
    </row>
    <row r="183" spans="1:50" outlineLevel="1">
      <c r="A183" s="8" t="str">
        <f>IF(C183=Форма!$B$7*1,"1 месяц",IF(C183&gt;Форма!$B$7,(LEFT(A182,SEARCH(" ",A182,1)-1)+1)&amp;" месяц",""))</f>
        <v>22 месяц</v>
      </c>
      <c r="B183" s="32" t="str">
        <f>IF(SUM($E$6:$L183)=0,"-",IF(SUM($E183:$L183)&gt;0,IF(AND($C183&gt;=$B$1,$C183&lt;=$B$2)*1=1,$A$1,"факт"),"прогноз"))</f>
        <v>-</v>
      </c>
      <c r="C183" s="33">
        <v>46661</v>
      </c>
      <c r="D183" s="34">
        <f>VLOOKUP($C183,'F1'!$A:$B,2,0)</f>
        <v>21</v>
      </c>
      <c r="E183" s="60"/>
      <c r="F183" s="60"/>
      <c r="G183" s="59"/>
      <c r="H183" s="59"/>
      <c r="I183" s="60"/>
      <c r="J183" s="60"/>
      <c r="K183" s="59"/>
      <c r="L183" s="59"/>
      <c r="M183" s="187">
        <f t="shared" si="1360"/>
        <v>0</v>
      </c>
      <c r="N183" s="15">
        <f t="shared" si="1361"/>
        <v>0</v>
      </c>
      <c r="O183" s="15">
        <f t="shared" si="1362"/>
        <v>0</v>
      </c>
      <c r="P183" s="15">
        <f t="shared" si="1363"/>
        <v>0</v>
      </c>
      <c r="Q183" s="187">
        <f t="shared" si="1364"/>
        <v>0</v>
      </c>
      <c r="R183" s="15">
        <f t="shared" si="1365"/>
        <v>0</v>
      </c>
      <c r="S183" s="15">
        <f t="shared" si="1366"/>
        <v>0</v>
      </c>
      <c r="T183" s="15">
        <f t="shared" si="1367"/>
        <v>0</v>
      </c>
      <c r="U183" s="9">
        <f t="shared" si="1368"/>
        <v>0</v>
      </c>
      <c r="V183" s="9">
        <f t="shared" si="1369"/>
        <v>0</v>
      </c>
      <c r="W183" s="28">
        <f t="shared" si="1370"/>
        <v>0</v>
      </c>
      <c r="X183" s="9">
        <f t="shared" si="1371"/>
        <v>0</v>
      </c>
      <c r="Y183" s="9">
        <f t="shared" si="1372"/>
        <v>0</v>
      </c>
      <c r="Z183" s="28">
        <f t="shared" si="1373"/>
        <v>0</v>
      </c>
      <c r="AA183" s="8"/>
      <c r="AB183" s="154">
        <f>IF(OR($M183="",$M183=0),0,IF(AB$2&lt;10,VLOOKUP(TEXT($C183,"МММ"),'Расчет нагрузки'!$AA$2:$AE$13,AB$2,0),$D183*AB$2))</f>
        <v>0</v>
      </c>
      <c r="AC183" s="154">
        <f>IF(OR($Q183="",$Q183=0),0,IF(AC$2&lt;10,VLOOKUP(TEXT($C183,"МММ"),'Расчет нагрузки'!$AA$2:$AE$13,AC$2,0),$D183*AC$2))</f>
        <v>0</v>
      </c>
      <c r="AD183" s="8"/>
      <c r="AE183" s="69">
        <v>1</v>
      </c>
      <c r="AF183" s="69">
        <v>1</v>
      </c>
      <c r="AG183" s="8"/>
      <c r="AH183" s="17">
        <f t="shared" si="1406"/>
        <v>0</v>
      </c>
      <c r="AI183" s="17">
        <f t="shared" si="1407"/>
        <v>0</v>
      </c>
      <c r="AJ183" s="17">
        <f t="shared" si="1408"/>
        <v>0</v>
      </c>
      <c r="AK183" s="17">
        <f t="shared" si="1409"/>
        <v>0</v>
      </c>
      <c r="AL183" s="17">
        <f t="shared" si="1410"/>
        <v>0</v>
      </c>
      <c r="AM183" s="17">
        <f t="shared" si="1411"/>
        <v>0</v>
      </c>
      <c r="AN183" s="17">
        <f t="shared" si="1412"/>
        <v>0</v>
      </c>
      <c r="AO183" s="17">
        <f t="shared" si="1413"/>
        <v>0</v>
      </c>
      <c r="AP183" s="18">
        <f t="shared" si="1414"/>
        <v>0</v>
      </c>
      <c r="AQ183" s="18">
        <f t="shared" si="1415"/>
        <v>0</v>
      </c>
      <c r="AR183" s="18">
        <f t="shared" si="1416"/>
        <v>0</v>
      </c>
      <c r="AS183" s="18">
        <f t="shared" si="1417"/>
        <v>0</v>
      </c>
      <c r="AT183" s="18">
        <f t="shared" si="1418"/>
        <v>0</v>
      </c>
      <c r="AU183" s="18">
        <f t="shared" si="1419"/>
        <v>0</v>
      </c>
      <c r="AV183" s="18">
        <f t="shared" si="1420"/>
        <v>0</v>
      </c>
      <c r="AW183" s="18">
        <f t="shared" si="1421"/>
        <v>0</v>
      </c>
      <c r="AX183" s="4"/>
    </row>
    <row r="184" spans="1:50" outlineLevel="1">
      <c r="A184" s="8" t="str">
        <f>IF(C184=Форма!$B$7*1,"1 месяц",IF(C184&gt;Форма!$B$7,(LEFT(A183,SEARCH(" ",A183,1)-1)+1)&amp;" месяц",""))</f>
        <v>23 месяц</v>
      </c>
      <c r="B184" s="32" t="str">
        <f>IF(SUM($E$6:$L184)=0,"-",IF(SUM($E184:$L184)&gt;0,IF(AND($C184&gt;=$B$1,$C184&lt;=$B$2)*1=1,$A$1,"факт"),"прогноз"))</f>
        <v>-</v>
      </c>
      <c r="C184" s="33">
        <v>46692</v>
      </c>
      <c r="D184" s="34">
        <f>VLOOKUP($C184,'F1'!$A:$B,2,0)</f>
        <v>20</v>
      </c>
      <c r="E184" s="60"/>
      <c r="F184" s="60"/>
      <c r="G184" s="59"/>
      <c r="H184" s="59"/>
      <c r="I184" s="60"/>
      <c r="J184" s="60"/>
      <c r="K184" s="59"/>
      <c r="L184" s="59"/>
      <c r="M184" s="187">
        <f t="shared" si="1360"/>
        <v>0</v>
      </c>
      <c r="N184" s="15">
        <f t="shared" si="1361"/>
        <v>0</v>
      </c>
      <c r="O184" s="15">
        <f t="shared" si="1362"/>
        <v>0</v>
      </c>
      <c r="P184" s="15">
        <f t="shared" si="1363"/>
        <v>0</v>
      </c>
      <c r="Q184" s="187">
        <f t="shared" si="1364"/>
        <v>0</v>
      </c>
      <c r="R184" s="15">
        <f t="shared" si="1365"/>
        <v>0</v>
      </c>
      <c r="S184" s="15">
        <f t="shared" si="1366"/>
        <v>0</v>
      </c>
      <c r="T184" s="15">
        <f t="shared" si="1367"/>
        <v>0</v>
      </c>
      <c r="U184" s="9">
        <f t="shared" si="1368"/>
        <v>0</v>
      </c>
      <c r="V184" s="9">
        <f t="shared" si="1369"/>
        <v>0</v>
      </c>
      <c r="W184" s="28">
        <f t="shared" si="1370"/>
        <v>0</v>
      </c>
      <c r="X184" s="9">
        <f t="shared" si="1371"/>
        <v>0</v>
      </c>
      <c r="Y184" s="9">
        <f t="shared" si="1372"/>
        <v>0</v>
      </c>
      <c r="Z184" s="28">
        <f t="shared" si="1373"/>
        <v>0</v>
      </c>
      <c r="AA184" s="8"/>
      <c r="AB184" s="154">
        <f>IF(OR($M184="",$M184=0),0,IF(AB$2&lt;10,VLOOKUP(TEXT($C184,"МММ"),'Расчет нагрузки'!$AA$2:$AE$13,AB$2,0),$D184*AB$2))</f>
        <v>0</v>
      </c>
      <c r="AC184" s="154">
        <f>IF(OR($Q184="",$Q184=0),0,IF(AC$2&lt;10,VLOOKUP(TEXT($C184,"МММ"),'Расчет нагрузки'!$AA$2:$AE$13,AC$2,0),$D184*AC$2))</f>
        <v>0</v>
      </c>
      <c r="AD184" s="8"/>
      <c r="AE184" s="69">
        <v>1</v>
      </c>
      <c r="AF184" s="69">
        <v>1</v>
      </c>
      <c r="AG184" s="8"/>
      <c r="AH184" s="17">
        <f t="shared" si="1406"/>
        <v>0</v>
      </c>
      <c r="AI184" s="17">
        <f t="shared" si="1407"/>
        <v>0</v>
      </c>
      <c r="AJ184" s="17">
        <f t="shared" si="1408"/>
        <v>0</v>
      </c>
      <c r="AK184" s="17">
        <f t="shared" si="1409"/>
        <v>0</v>
      </c>
      <c r="AL184" s="17">
        <f t="shared" si="1410"/>
        <v>0</v>
      </c>
      <c r="AM184" s="17">
        <f t="shared" si="1411"/>
        <v>0</v>
      </c>
      <c r="AN184" s="17">
        <f t="shared" si="1412"/>
        <v>0</v>
      </c>
      <c r="AO184" s="17">
        <f t="shared" si="1413"/>
        <v>0</v>
      </c>
      <c r="AP184" s="18">
        <f t="shared" si="1414"/>
        <v>0</v>
      </c>
      <c r="AQ184" s="18">
        <f t="shared" si="1415"/>
        <v>0</v>
      </c>
      <c r="AR184" s="18">
        <f t="shared" si="1416"/>
        <v>0</v>
      </c>
      <c r="AS184" s="18">
        <f t="shared" si="1417"/>
        <v>0</v>
      </c>
      <c r="AT184" s="18">
        <f t="shared" si="1418"/>
        <v>0</v>
      </c>
      <c r="AU184" s="18">
        <f t="shared" si="1419"/>
        <v>0</v>
      </c>
      <c r="AV184" s="18">
        <f t="shared" si="1420"/>
        <v>0</v>
      </c>
      <c r="AW184" s="18">
        <f t="shared" si="1421"/>
        <v>0</v>
      </c>
      <c r="AX184" s="4"/>
    </row>
    <row r="185" spans="1:50" outlineLevel="1">
      <c r="A185" s="8" t="str">
        <f>IF(C185=Форма!$B$7*1,"1 месяц",IF(C185&gt;Форма!$B$7,(LEFT(A184,SEARCH(" ",A184,1)-1)+1)&amp;" месяц",""))</f>
        <v>24 месяц</v>
      </c>
      <c r="B185" s="32" t="str">
        <f>IF(SUM($E$6:$L185)=0,"-",IF(SUM($E185:$L185)&gt;0,IF(AND($C185&gt;=$B$1,$C185&lt;=$B$2)*1=1,$A$1,"факт"),"прогноз"))</f>
        <v>-</v>
      </c>
      <c r="C185" s="33">
        <v>46722</v>
      </c>
      <c r="D185" s="34">
        <f>VLOOKUP($C185,'F1'!$A:$B,2,0)</f>
        <v>22</v>
      </c>
      <c r="E185" s="60"/>
      <c r="F185" s="60"/>
      <c r="G185" s="59"/>
      <c r="H185" s="59"/>
      <c r="I185" s="60"/>
      <c r="J185" s="60"/>
      <c r="K185" s="59"/>
      <c r="L185" s="59"/>
      <c r="M185" s="187">
        <f t="shared" si="1360"/>
        <v>0</v>
      </c>
      <c r="N185" s="15">
        <f t="shared" si="1361"/>
        <v>0</v>
      </c>
      <c r="O185" s="15">
        <f t="shared" si="1362"/>
        <v>0</v>
      </c>
      <c r="P185" s="15">
        <f t="shared" si="1363"/>
        <v>0</v>
      </c>
      <c r="Q185" s="187">
        <f t="shared" si="1364"/>
        <v>0</v>
      </c>
      <c r="R185" s="15">
        <f t="shared" si="1365"/>
        <v>0</v>
      </c>
      <c r="S185" s="15">
        <f t="shared" si="1366"/>
        <v>0</v>
      </c>
      <c r="T185" s="15">
        <f t="shared" si="1367"/>
        <v>0</v>
      </c>
      <c r="U185" s="9">
        <f t="shared" si="1368"/>
        <v>0</v>
      </c>
      <c r="V185" s="9">
        <f t="shared" si="1369"/>
        <v>0</v>
      </c>
      <c r="W185" s="28">
        <f t="shared" si="1370"/>
        <v>0</v>
      </c>
      <c r="X185" s="9">
        <f t="shared" si="1371"/>
        <v>0</v>
      </c>
      <c r="Y185" s="9">
        <f t="shared" si="1372"/>
        <v>0</v>
      </c>
      <c r="Z185" s="28">
        <f t="shared" si="1373"/>
        <v>0</v>
      </c>
      <c r="AA185" s="8"/>
      <c r="AB185" s="154">
        <f>IF(OR($M185="",$M185=0),0,IF(AB$2&lt;10,VLOOKUP(TEXT($C185,"МММ"),'Расчет нагрузки'!$AA$2:$AE$13,AB$2,0),$D185*AB$2))</f>
        <v>0</v>
      </c>
      <c r="AC185" s="154">
        <f>IF(OR($Q185="",$Q185=0),0,IF(AC$2&lt;10,VLOOKUP(TEXT($C185,"МММ"),'Расчет нагрузки'!$AA$2:$AE$13,AC$2,0),$D185*AC$2))</f>
        <v>0</v>
      </c>
      <c r="AD185" s="8"/>
      <c r="AE185" s="69">
        <v>1</v>
      </c>
      <c r="AF185" s="69">
        <v>1</v>
      </c>
      <c r="AG185" s="8"/>
      <c r="AH185" s="17">
        <f t="shared" si="1406"/>
        <v>0</v>
      </c>
      <c r="AI185" s="17">
        <f t="shared" si="1407"/>
        <v>0</v>
      </c>
      <c r="AJ185" s="17">
        <f t="shared" si="1408"/>
        <v>0</v>
      </c>
      <c r="AK185" s="17">
        <f t="shared" si="1409"/>
        <v>0</v>
      </c>
      <c r="AL185" s="17">
        <f t="shared" si="1410"/>
        <v>0</v>
      </c>
      <c r="AM185" s="17">
        <f t="shared" si="1411"/>
        <v>0</v>
      </c>
      <c r="AN185" s="17">
        <f t="shared" si="1412"/>
        <v>0</v>
      </c>
      <c r="AO185" s="17">
        <f t="shared" si="1413"/>
        <v>0</v>
      </c>
      <c r="AP185" s="18">
        <f t="shared" si="1414"/>
        <v>0</v>
      </c>
      <c r="AQ185" s="18">
        <f t="shared" si="1415"/>
        <v>0</v>
      </c>
      <c r="AR185" s="18">
        <f t="shared" si="1416"/>
        <v>0</v>
      </c>
      <c r="AS185" s="18">
        <f t="shared" si="1417"/>
        <v>0</v>
      </c>
      <c r="AT185" s="18">
        <f t="shared" si="1418"/>
        <v>0</v>
      </c>
      <c r="AU185" s="18">
        <f t="shared" si="1419"/>
        <v>0</v>
      </c>
      <c r="AV185" s="18">
        <f t="shared" si="1420"/>
        <v>0</v>
      </c>
      <c r="AW185" s="18">
        <f t="shared" si="1421"/>
        <v>0</v>
      </c>
      <c r="AX185" s="4"/>
    </row>
    <row r="186" spans="1:50" outlineLevel="1">
      <c r="A186" s="8" t="str">
        <f>IF(C186=Форма!$B$7*1,"1 месяц",IF(C186&gt;Форма!$B$7,(LEFT(A185,SEARCH(" ",A185,1)-1)+1)&amp;" месяц",""))</f>
        <v>25 месяц</v>
      </c>
      <c r="B186" s="32" t="str">
        <f>IF(SUM($E$6:$L186)=0,"-",IF(SUM($E186:$L186)&gt;0,IF(AND($C186&gt;=$B$1,$C186&lt;=$B$2)*1=1,$A$1,"факт"),"прогноз"))</f>
        <v>-</v>
      </c>
      <c r="C186" s="33">
        <v>46753</v>
      </c>
      <c r="D186" s="34">
        <f>VLOOKUP($C186,'F1'!$A:$B,2,0)</f>
        <v>16</v>
      </c>
      <c r="E186" s="60"/>
      <c r="F186" s="60"/>
      <c r="G186" s="59"/>
      <c r="H186" s="59"/>
      <c r="I186" s="60"/>
      <c r="J186" s="60"/>
      <c r="K186" s="59"/>
      <c r="L186" s="59"/>
      <c r="M186" s="187">
        <f t="shared" si="1360"/>
        <v>0</v>
      </c>
      <c r="N186" s="15">
        <f t="shared" si="1361"/>
        <v>0</v>
      </c>
      <c r="O186" s="15">
        <f t="shared" si="1362"/>
        <v>0</v>
      </c>
      <c r="P186" s="15">
        <f t="shared" si="1363"/>
        <v>0</v>
      </c>
      <c r="Q186" s="187">
        <f t="shared" si="1364"/>
        <v>0</v>
      </c>
      <c r="R186" s="15">
        <f t="shared" si="1365"/>
        <v>0</v>
      </c>
      <c r="S186" s="15">
        <f t="shared" si="1366"/>
        <v>0</v>
      </c>
      <c r="T186" s="15">
        <f t="shared" si="1367"/>
        <v>0</v>
      </c>
      <c r="U186" s="9">
        <f t="shared" si="1368"/>
        <v>0</v>
      </c>
      <c r="V186" s="9">
        <f t="shared" si="1369"/>
        <v>0</v>
      </c>
      <c r="W186" s="28">
        <f t="shared" si="1370"/>
        <v>0</v>
      </c>
      <c r="X186" s="9">
        <f t="shared" si="1371"/>
        <v>0</v>
      </c>
      <c r="Y186" s="9">
        <f t="shared" si="1372"/>
        <v>0</v>
      </c>
      <c r="Z186" s="28">
        <f t="shared" si="1373"/>
        <v>0</v>
      </c>
      <c r="AA186" s="8"/>
      <c r="AB186" s="154">
        <f>IF(OR($M186="",$M186=0),0,IF(AB$2&lt;10,VLOOKUP(TEXT($C186,"МММ"),'Расчет нагрузки'!$AA$2:$AE$13,AB$2,0),$D186*AB$2))</f>
        <v>0</v>
      </c>
      <c r="AC186" s="154">
        <f>IF(OR($Q186="",$Q186=0),0,IF(AC$2&lt;10,VLOOKUP(TEXT($C186,"МММ"),'Расчет нагрузки'!$AA$2:$AE$13,AC$2,0),$D186*AC$2))</f>
        <v>0</v>
      </c>
      <c r="AD186" s="8"/>
      <c r="AE186" s="69">
        <v>1</v>
      </c>
      <c r="AF186" s="69">
        <v>1</v>
      </c>
      <c r="AG186" s="8"/>
      <c r="AH186" s="17">
        <f t="shared" ref="AH186:AH197" si="1422">ROUND(M186*$D186*AE186,0)</f>
        <v>0</v>
      </c>
      <c r="AI186" s="17">
        <f t="shared" ref="AI186:AI197" si="1423">ROUND(IF(AI$2*AH186&lt;0,0,AI$2*AH186),0)</f>
        <v>0</v>
      </c>
      <c r="AJ186" s="17">
        <f t="shared" ref="AJ186:AJ197" si="1424">ROUND(AJ$2*AH186,0)</f>
        <v>0</v>
      </c>
      <c r="AK186" s="17">
        <f t="shared" ref="AK186:AK197" si="1425">ROUND(AK$2*AH186,0)</f>
        <v>0</v>
      </c>
      <c r="AL186" s="17">
        <f t="shared" ref="AL186:AL197" si="1426">ROUND(Q186*$D186*AF186,0)</f>
        <v>0</v>
      </c>
      <c r="AM186" s="17">
        <f t="shared" ref="AM186:AM197" si="1427">ROUND(IF(AM$2*AL186&lt;0,0,AM$2*AL186),0)</f>
        <v>0</v>
      </c>
      <c r="AN186" s="17">
        <f t="shared" ref="AN186:AN197" si="1428">ROUND(AN$2*AL186,0)</f>
        <v>0</v>
      </c>
      <c r="AO186" s="17">
        <f t="shared" ref="AO186:AO197" si="1429">ROUND(AO$2*AL186,0)</f>
        <v>0</v>
      </c>
      <c r="AP186" s="18">
        <f t="shared" ref="AP186:AP197" si="1430">ROUND(MIN(AH186,AB186*AE186),0)</f>
        <v>0</v>
      </c>
      <c r="AQ186" s="18">
        <f t="shared" ref="AQ186:AQ197" si="1431">ROUND(IF(AQ$2*AP186&lt;0,0,AQ$2*AP186),0)</f>
        <v>0</v>
      </c>
      <c r="AR186" s="18">
        <f t="shared" ref="AR186:AR197" si="1432">ROUND(AR$2*AP186,0)</f>
        <v>0</v>
      </c>
      <c r="AS186" s="18">
        <f t="shared" ref="AS186:AS197" si="1433">ROUND(AS$2*AP186,0)</f>
        <v>0</v>
      </c>
      <c r="AT186" s="18">
        <f t="shared" ref="AT186:AT197" si="1434">ROUND(MIN(AL186,AC186*AF186),0)</f>
        <v>0</v>
      </c>
      <c r="AU186" s="18">
        <f t="shared" ref="AU186:AU197" si="1435">ROUND(IF(AU$2*AT186&lt;0,0,AU$2*AT186),0)</f>
        <v>0</v>
      </c>
      <c r="AV186" s="18">
        <f t="shared" ref="AV186:AV197" si="1436">ROUND(AV$2*AT186,0)</f>
        <v>0</v>
      </c>
      <c r="AW186" s="18">
        <f t="shared" ref="AW186:AW197" si="1437">ROUND(AW$2*AT186,0)</f>
        <v>0</v>
      </c>
      <c r="AX186" s="4"/>
    </row>
    <row r="187" spans="1:50" outlineLevel="1">
      <c r="A187" s="8" t="str">
        <f>IF(C187=Форма!$B$7*1,"1 месяц",IF(C187&gt;Форма!$B$7,(LEFT(A186,SEARCH(" ",A186,1)-1)+1)&amp;" месяц",""))</f>
        <v>26 месяц</v>
      </c>
      <c r="B187" s="32" t="str">
        <f>IF(SUM($E$6:$L187)=0,"-",IF(SUM($E187:$L187)&gt;0,IF(AND($C187&gt;=$B$1,$C187&lt;=$B$2)*1=1,$A$1,"факт"),"прогноз"))</f>
        <v>-</v>
      </c>
      <c r="C187" s="33">
        <v>46784</v>
      </c>
      <c r="D187" s="34">
        <f>VLOOKUP($C187,'F1'!$A:$B,2,0)</f>
        <v>20</v>
      </c>
      <c r="E187" s="60"/>
      <c r="F187" s="60"/>
      <c r="G187" s="59"/>
      <c r="H187" s="59"/>
      <c r="I187" s="60"/>
      <c r="J187" s="60"/>
      <c r="K187" s="59"/>
      <c r="L187" s="59"/>
      <c r="M187" s="187">
        <f t="shared" si="1360"/>
        <v>0</v>
      </c>
      <c r="N187" s="15">
        <f t="shared" si="1361"/>
        <v>0</v>
      </c>
      <c r="O187" s="15">
        <f t="shared" si="1362"/>
        <v>0</v>
      </c>
      <c r="P187" s="15">
        <f t="shared" si="1363"/>
        <v>0</v>
      </c>
      <c r="Q187" s="187">
        <f t="shared" si="1364"/>
        <v>0</v>
      </c>
      <c r="R187" s="15">
        <f t="shared" si="1365"/>
        <v>0</v>
      </c>
      <c r="S187" s="15">
        <f t="shared" si="1366"/>
        <v>0</v>
      </c>
      <c r="T187" s="15">
        <f t="shared" si="1367"/>
        <v>0</v>
      </c>
      <c r="U187" s="9">
        <f t="shared" si="1368"/>
        <v>0</v>
      </c>
      <c r="V187" s="9">
        <f t="shared" si="1369"/>
        <v>0</v>
      </c>
      <c r="W187" s="28">
        <f t="shared" si="1370"/>
        <v>0</v>
      </c>
      <c r="X187" s="9">
        <f t="shared" si="1371"/>
        <v>0</v>
      </c>
      <c r="Y187" s="9">
        <f t="shared" si="1372"/>
        <v>0</v>
      </c>
      <c r="Z187" s="28">
        <f t="shared" si="1373"/>
        <v>0</v>
      </c>
      <c r="AA187" s="8"/>
      <c r="AB187" s="154">
        <f>IF(OR($M187="",$M187=0),0,IF(AB$2&lt;10,VLOOKUP(TEXT($C187,"МММ"),'Расчет нагрузки'!$AA$2:$AE$13,AB$2,0),$D187*AB$2))</f>
        <v>0</v>
      </c>
      <c r="AC187" s="154">
        <f>IF(OR($Q187="",$Q187=0),0,IF(AC$2&lt;10,VLOOKUP(TEXT($C187,"МММ"),'Расчет нагрузки'!$AA$2:$AE$13,AC$2,0),$D187*AC$2))</f>
        <v>0</v>
      </c>
      <c r="AD187" s="8"/>
      <c r="AE187" s="69">
        <v>1</v>
      </c>
      <c r="AF187" s="69">
        <v>1</v>
      </c>
      <c r="AG187" s="8"/>
      <c r="AH187" s="17">
        <f t="shared" si="1422"/>
        <v>0</v>
      </c>
      <c r="AI187" s="17">
        <f t="shared" si="1423"/>
        <v>0</v>
      </c>
      <c r="AJ187" s="17">
        <f t="shared" si="1424"/>
        <v>0</v>
      </c>
      <c r="AK187" s="17">
        <f t="shared" si="1425"/>
        <v>0</v>
      </c>
      <c r="AL187" s="17">
        <f t="shared" si="1426"/>
        <v>0</v>
      </c>
      <c r="AM187" s="17">
        <f t="shared" si="1427"/>
        <v>0</v>
      </c>
      <c r="AN187" s="17">
        <f t="shared" si="1428"/>
        <v>0</v>
      </c>
      <c r="AO187" s="17">
        <f t="shared" si="1429"/>
        <v>0</v>
      </c>
      <c r="AP187" s="18">
        <f t="shared" si="1430"/>
        <v>0</v>
      </c>
      <c r="AQ187" s="18">
        <f t="shared" si="1431"/>
        <v>0</v>
      </c>
      <c r="AR187" s="18">
        <f t="shared" si="1432"/>
        <v>0</v>
      </c>
      <c r="AS187" s="18">
        <f t="shared" si="1433"/>
        <v>0</v>
      </c>
      <c r="AT187" s="18">
        <f t="shared" si="1434"/>
        <v>0</v>
      </c>
      <c r="AU187" s="18">
        <f t="shared" si="1435"/>
        <v>0</v>
      </c>
      <c r="AV187" s="18">
        <f t="shared" si="1436"/>
        <v>0</v>
      </c>
      <c r="AW187" s="18">
        <f t="shared" si="1437"/>
        <v>0</v>
      </c>
      <c r="AX187" s="4"/>
    </row>
    <row r="188" spans="1:50" outlineLevel="1">
      <c r="A188" s="8" t="str">
        <f>IF(C188=Форма!$B$7*1,"1 месяц",IF(C188&gt;Форма!$B$7,(LEFT(A187,SEARCH(" ",A187,1)-1)+1)&amp;" месяц",""))</f>
        <v>27 месяц</v>
      </c>
      <c r="B188" s="32" t="str">
        <f>IF(SUM($E$6:$L188)=0,"-",IF(SUM($E188:$L188)&gt;0,IF(AND($C188&gt;=$B$1,$C188&lt;=$B$2)*1=1,$A$1,"факт"),"прогноз"))</f>
        <v>-</v>
      </c>
      <c r="C188" s="33">
        <v>46813</v>
      </c>
      <c r="D188" s="34">
        <f>VLOOKUP($C188,'F1'!$A:$B,2,0)</f>
        <v>22</v>
      </c>
      <c r="E188" s="60"/>
      <c r="F188" s="60"/>
      <c r="G188" s="59"/>
      <c r="H188" s="59"/>
      <c r="I188" s="60"/>
      <c r="J188" s="60"/>
      <c r="K188" s="59"/>
      <c r="L188" s="59"/>
      <c r="M188" s="187">
        <f t="shared" si="1360"/>
        <v>0</v>
      </c>
      <c r="N188" s="15">
        <f t="shared" si="1361"/>
        <v>0</v>
      </c>
      <c r="O188" s="15">
        <f t="shared" si="1362"/>
        <v>0</v>
      </c>
      <c r="P188" s="15">
        <f t="shared" si="1363"/>
        <v>0</v>
      </c>
      <c r="Q188" s="187">
        <f t="shared" si="1364"/>
        <v>0</v>
      </c>
      <c r="R188" s="15">
        <f t="shared" si="1365"/>
        <v>0</v>
      </c>
      <c r="S188" s="15">
        <f t="shared" si="1366"/>
        <v>0</v>
      </c>
      <c r="T188" s="15">
        <f t="shared" si="1367"/>
        <v>0</v>
      </c>
      <c r="U188" s="9">
        <f t="shared" si="1368"/>
        <v>0</v>
      </c>
      <c r="V188" s="9">
        <f t="shared" si="1369"/>
        <v>0</v>
      </c>
      <c r="W188" s="28">
        <f t="shared" si="1370"/>
        <v>0</v>
      </c>
      <c r="X188" s="9">
        <f t="shared" si="1371"/>
        <v>0</v>
      </c>
      <c r="Y188" s="9">
        <f t="shared" si="1372"/>
        <v>0</v>
      </c>
      <c r="Z188" s="28">
        <f t="shared" si="1373"/>
        <v>0</v>
      </c>
      <c r="AA188" s="8"/>
      <c r="AB188" s="154">
        <f>IF(OR($M188="",$M188=0),0,IF(AB$2&lt;10,VLOOKUP(TEXT($C188,"МММ"),'Расчет нагрузки'!$AA$2:$AE$13,AB$2,0),$D188*AB$2))</f>
        <v>0</v>
      </c>
      <c r="AC188" s="154">
        <f>IF(OR($Q188="",$Q188=0),0,IF(AC$2&lt;10,VLOOKUP(TEXT($C188,"МММ"),'Расчет нагрузки'!$AA$2:$AE$13,AC$2,0),$D188*AC$2))</f>
        <v>0</v>
      </c>
      <c r="AD188" s="8"/>
      <c r="AE188" s="69">
        <v>1</v>
      </c>
      <c r="AF188" s="69">
        <v>1</v>
      </c>
      <c r="AG188" s="8"/>
      <c r="AH188" s="17">
        <f t="shared" si="1422"/>
        <v>0</v>
      </c>
      <c r="AI188" s="17">
        <f t="shared" si="1423"/>
        <v>0</v>
      </c>
      <c r="AJ188" s="17">
        <f t="shared" si="1424"/>
        <v>0</v>
      </c>
      <c r="AK188" s="17">
        <f t="shared" si="1425"/>
        <v>0</v>
      </c>
      <c r="AL188" s="17">
        <f t="shared" si="1426"/>
        <v>0</v>
      </c>
      <c r="AM188" s="17">
        <f t="shared" si="1427"/>
        <v>0</v>
      </c>
      <c r="AN188" s="17">
        <f t="shared" si="1428"/>
        <v>0</v>
      </c>
      <c r="AO188" s="17">
        <f t="shared" si="1429"/>
        <v>0</v>
      </c>
      <c r="AP188" s="18">
        <f t="shared" si="1430"/>
        <v>0</v>
      </c>
      <c r="AQ188" s="18">
        <f t="shared" si="1431"/>
        <v>0</v>
      </c>
      <c r="AR188" s="18">
        <f t="shared" si="1432"/>
        <v>0</v>
      </c>
      <c r="AS188" s="18">
        <f t="shared" si="1433"/>
        <v>0</v>
      </c>
      <c r="AT188" s="18">
        <f t="shared" si="1434"/>
        <v>0</v>
      </c>
      <c r="AU188" s="18">
        <f t="shared" si="1435"/>
        <v>0</v>
      </c>
      <c r="AV188" s="18">
        <f t="shared" si="1436"/>
        <v>0</v>
      </c>
      <c r="AW188" s="18">
        <f t="shared" si="1437"/>
        <v>0</v>
      </c>
      <c r="AX188" s="4"/>
    </row>
    <row r="189" spans="1:50" outlineLevel="1">
      <c r="A189" s="8" t="str">
        <f>IF(C189=Форма!$B$7*1,"1 месяц",IF(C189&gt;Форма!$B$7,(LEFT(A188,SEARCH(" ",A188,1)-1)+1)&amp;" месяц",""))</f>
        <v>28 месяц</v>
      </c>
      <c r="B189" s="32" t="str">
        <f>IF(SUM($E$6:$L189)=0,"-",IF(SUM($E189:$L189)&gt;0,IF(AND($C189&gt;=$B$1,$C189&lt;=$B$2)*1=1,$A$1,"факт"),"прогноз"))</f>
        <v>-</v>
      </c>
      <c r="C189" s="33">
        <v>46844</v>
      </c>
      <c r="D189" s="34">
        <f>VLOOKUP($C189,'F1'!$A:$B,2,0)</f>
        <v>20</v>
      </c>
      <c r="E189" s="60"/>
      <c r="F189" s="60"/>
      <c r="G189" s="59"/>
      <c r="H189" s="59"/>
      <c r="I189" s="60"/>
      <c r="J189" s="60"/>
      <c r="K189" s="59"/>
      <c r="L189" s="59"/>
      <c r="M189" s="187">
        <f t="shared" si="1360"/>
        <v>0</v>
      </c>
      <c r="N189" s="15">
        <f t="shared" si="1361"/>
        <v>0</v>
      </c>
      <c r="O189" s="15">
        <f t="shared" si="1362"/>
        <v>0</v>
      </c>
      <c r="P189" s="15">
        <f t="shared" si="1363"/>
        <v>0</v>
      </c>
      <c r="Q189" s="187">
        <f t="shared" si="1364"/>
        <v>0</v>
      </c>
      <c r="R189" s="15">
        <f t="shared" si="1365"/>
        <v>0</v>
      </c>
      <c r="S189" s="15">
        <f t="shared" si="1366"/>
        <v>0</v>
      </c>
      <c r="T189" s="15">
        <f t="shared" si="1367"/>
        <v>0</v>
      </c>
      <c r="U189" s="9">
        <f t="shared" si="1368"/>
        <v>0</v>
      </c>
      <c r="V189" s="9">
        <f t="shared" si="1369"/>
        <v>0</v>
      </c>
      <c r="W189" s="28">
        <f t="shared" si="1370"/>
        <v>0</v>
      </c>
      <c r="X189" s="9">
        <f t="shared" si="1371"/>
        <v>0</v>
      </c>
      <c r="Y189" s="9">
        <f t="shared" si="1372"/>
        <v>0</v>
      </c>
      <c r="Z189" s="28">
        <f t="shared" si="1373"/>
        <v>0</v>
      </c>
      <c r="AA189" s="8"/>
      <c r="AB189" s="154">
        <f>IF(OR($M189="",$M189=0),0,IF(AB$2&lt;10,VLOOKUP(TEXT($C189,"МММ"),'Расчет нагрузки'!$AA$2:$AE$13,AB$2,0),$D189*AB$2))</f>
        <v>0</v>
      </c>
      <c r="AC189" s="154">
        <f>IF(OR($Q189="",$Q189=0),0,IF(AC$2&lt;10,VLOOKUP(TEXT($C189,"МММ"),'Расчет нагрузки'!$AA$2:$AE$13,AC$2,0),$D189*AC$2))</f>
        <v>0</v>
      </c>
      <c r="AD189" s="8"/>
      <c r="AE189" s="69">
        <v>1</v>
      </c>
      <c r="AF189" s="69">
        <v>1</v>
      </c>
      <c r="AG189" s="8"/>
      <c r="AH189" s="17">
        <f t="shared" si="1422"/>
        <v>0</v>
      </c>
      <c r="AI189" s="17">
        <f t="shared" si="1423"/>
        <v>0</v>
      </c>
      <c r="AJ189" s="17">
        <f t="shared" si="1424"/>
        <v>0</v>
      </c>
      <c r="AK189" s="17">
        <f t="shared" si="1425"/>
        <v>0</v>
      </c>
      <c r="AL189" s="17">
        <f t="shared" si="1426"/>
        <v>0</v>
      </c>
      <c r="AM189" s="17">
        <f t="shared" si="1427"/>
        <v>0</v>
      </c>
      <c r="AN189" s="17">
        <f t="shared" si="1428"/>
        <v>0</v>
      </c>
      <c r="AO189" s="17">
        <f t="shared" si="1429"/>
        <v>0</v>
      </c>
      <c r="AP189" s="18">
        <f t="shared" si="1430"/>
        <v>0</v>
      </c>
      <c r="AQ189" s="18">
        <f t="shared" si="1431"/>
        <v>0</v>
      </c>
      <c r="AR189" s="18">
        <f t="shared" si="1432"/>
        <v>0</v>
      </c>
      <c r="AS189" s="18">
        <f t="shared" si="1433"/>
        <v>0</v>
      </c>
      <c r="AT189" s="18">
        <f t="shared" si="1434"/>
        <v>0</v>
      </c>
      <c r="AU189" s="18">
        <f t="shared" si="1435"/>
        <v>0</v>
      </c>
      <c r="AV189" s="18">
        <f t="shared" si="1436"/>
        <v>0</v>
      </c>
      <c r="AW189" s="18">
        <f t="shared" si="1437"/>
        <v>0</v>
      </c>
      <c r="AX189" s="4"/>
    </row>
    <row r="190" spans="1:50" outlineLevel="1">
      <c r="A190" s="8" t="str">
        <f>IF(C190=Форма!$B$7*1,"1 месяц",IF(C190&gt;Форма!$B$7,(LEFT(A189,SEARCH(" ",A189,1)-1)+1)&amp;" месяц",""))</f>
        <v>29 месяц</v>
      </c>
      <c r="B190" s="32" t="str">
        <f>IF(SUM($E$6:$L190)=0,"-",IF(SUM($E190:$L190)&gt;0,IF(AND($C190&gt;=$B$1,$C190&lt;=$B$2)*1=1,$A$1,"факт"),"прогноз"))</f>
        <v>-</v>
      </c>
      <c r="C190" s="33">
        <v>46874</v>
      </c>
      <c r="D190" s="34">
        <f>VLOOKUP($C190,'F1'!$A:$B,2,0)</f>
        <v>20</v>
      </c>
      <c r="E190" s="60"/>
      <c r="F190" s="60"/>
      <c r="G190" s="59"/>
      <c r="H190" s="59"/>
      <c r="I190" s="60"/>
      <c r="J190" s="60"/>
      <c r="K190" s="59"/>
      <c r="L190" s="59"/>
      <c r="M190" s="187">
        <f t="shared" si="1360"/>
        <v>0</v>
      </c>
      <c r="N190" s="15">
        <f t="shared" si="1361"/>
        <v>0</v>
      </c>
      <c r="O190" s="15">
        <f t="shared" si="1362"/>
        <v>0</v>
      </c>
      <c r="P190" s="15">
        <f t="shared" si="1363"/>
        <v>0</v>
      </c>
      <c r="Q190" s="187">
        <f t="shared" si="1364"/>
        <v>0</v>
      </c>
      <c r="R190" s="15">
        <f t="shared" si="1365"/>
        <v>0</v>
      </c>
      <c r="S190" s="15">
        <f t="shared" si="1366"/>
        <v>0</v>
      </c>
      <c r="T190" s="15">
        <f t="shared" si="1367"/>
        <v>0</v>
      </c>
      <c r="U190" s="9">
        <f t="shared" si="1368"/>
        <v>0</v>
      </c>
      <c r="V190" s="9">
        <f t="shared" si="1369"/>
        <v>0</v>
      </c>
      <c r="W190" s="28">
        <f t="shared" si="1370"/>
        <v>0</v>
      </c>
      <c r="X190" s="9">
        <f t="shared" si="1371"/>
        <v>0</v>
      </c>
      <c r="Y190" s="9">
        <f t="shared" si="1372"/>
        <v>0</v>
      </c>
      <c r="Z190" s="28">
        <f t="shared" si="1373"/>
        <v>0</v>
      </c>
      <c r="AA190" s="8"/>
      <c r="AB190" s="154">
        <f>IF(OR($M190="",$M190=0),0,IF(AB$2&lt;10,VLOOKUP(TEXT($C190,"МММ"),'Расчет нагрузки'!$AA$2:$AE$13,AB$2,0),$D190*AB$2))</f>
        <v>0</v>
      </c>
      <c r="AC190" s="154">
        <f>IF(OR($Q190="",$Q190=0),0,IF(AC$2&lt;10,VLOOKUP(TEXT($C190,"МММ"),'Расчет нагрузки'!$AA$2:$AE$13,AC$2,0),$D190*AC$2))</f>
        <v>0</v>
      </c>
      <c r="AD190" s="8"/>
      <c r="AE190" s="69">
        <v>1</v>
      </c>
      <c r="AF190" s="69">
        <v>1</v>
      </c>
      <c r="AG190" s="8"/>
      <c r="AH190" s="17">
        <f t="shared" si="1422"/>
        <v>0</v>
      </c>
      <c r="AI190" s="17">
        <f t="shared" si="1423"/>
        <v>0</v>
      </c>
      <c r="AJ190" s="17">
        <f t="shared" si="1424"/>
        <v>0</v>
      </c>
      <c r="AK190" s="17">
        <f t="shared" si="1425"/>
        <v>0</v>
      </c>
      <c r="AL190" s="17">
        <f t="shared" si="1426"/>
        <v>0</v>
      </c>
      <c r="AM190" s="17">
        <f t="shared" si="1427"/>
        <v>0</v>
      </c>
      <c r="AN190" s="17">
        <f t="shared" si="1428"/>
        <v>0</v>
      </c>
      <c r="AO190" s="17">
        <f t="shared" si="1429"/>
        <v>0</v>
      </c>
      <c r="AP190" s="18">
        <f t="shared" si="1430"/>
        <v>0</v>
      </c>
      <c r="AQ190" s="18">
        <f t="shared" si="1431"/>
        <v>0</v>
      </c>
      <c r="AR190" s="18">
        <f t="shared" si="1432"/>
        <v>0</v>
      </c>
      <c r="AS190" s="18">
        <f t="shared" si="1433"/>
        <v>0</v>
      </c>
      <c r="AT190" s="18">
        <f t="shared" si="1434"/>
        <v>0</v>
      </c>
      <c r="AU190" s="18">
        <f t="shared" si="1435"/>
        <v>0</v>
      </c>
      <c r="AV190" s="18">
        <f t="shared" si="1436"/>
        <v>0</v>
      </c>
      <c r="AW190" s="18">
        <f t="shared" si="1437"/>
        <v>0</v>
      </c>
      <c r="AX190" s="4"/>
    </row>
    <row r="191" spans="1:50" outlineLevel="1">
      <c r="A191" s="8" t="str">
        <f>IF(C191=Форма!$B$7*1,"1 месяц",IF(C191&gt;Форма!$B$7,(LEFT(A190,SEARCH(" ",A190,1)-1)+1)&amp;" месяц",""))</f>
        <v>30 месяц</v>
      </c>
      <c r="B191" s="32" t="str">
        <f>IF(SUM($E$6:$L191)=0,"-",IF(SUM($E191:$L191)&gt;0,IF(AND($C191&gt;=$B$1,$C191&lt;=$B$2)*1=1,$A$1,"факт"),"прогноз"))</f>
        <v>-</v>
      </c>
      <c r="C191" s="33">
        <v>46905</v>
      </c>
      <c r="D191" s="34">
        <f>VLOOKUP($C191,'F1'!$A:$B,2,0)</f>
        <v>21</v>
      </c>
      <c r="E191" s="60"/>
      <c r="F191" s="60"/>
      <c r="G191" s="59"/>
      <c r="H191" s="59"/>
      <c r="I191" s="60"/>
      <c r="J191" s="60"/>
      <c r="K191" s="59"/>
      <c r="L191" s="59"/>
      <c r="M191" s="187">
        <f t="shared" si="1360"/>
        <v>0</v>
      </c>
      <c r="N191" s="15">
        <f t="shared" si="1361"/>
        <v>0</v>
      </c>
      <c r="O191" s="15">
        <f t="shared" si="1362"/>
        <v>0</v>
      </c>
      <c r="P191" s="15">
        <f t="shared" si="1363"/>
        <v>0</v>
      </c>
      <c r="Q191" s="187">
        <f t="shared" si="1364"/>
        <v>0</v>
      </c>
      <c r="R191" s="15">
        <f t="shared" si="1365"/>
        <v>0</v>
      </c>
      <c r="S191" s="15">
        <f t="shared" si="1366"/>
        <v>0</v>
      </c>
      <c r="T191" s="15">
        <f t="shared" si="1367"/>
        <v>0</v>
      </c>
      <c r="U191" s="9">
        <f t="shared" si="1368"/>
        <v>0</v>
      </c>
      <c r="V191" s="9">
        <f t="shared" si="1369"/>
        <v>0</v>
      </c>
      <c r="W191" s="28">
        <f t="shared" si="1370"/>
        <v>0</v>
      </c>
      <c r="X191" s="9">
        <f t="shared" si="1371"/>
        <v>0</v>
      </c>
      <c r="Y191" s="9">
        <f t="shared" si="1372"/>
        <v>0</v>
      </c>
      <c r="Z191" s="28">
        <f t="shared" si="1373"/>
        <v>0</v>
      </c>
      <c r="AA191" s="8"/>
      <c r="AB191" s="154">
        <f>IF(OR($M191="",$M191=0),0,IF(AB$2&lt;10,VLOOKUP(TEXT($C191,"МММ"),'Расчет нагрузки'!$AA$2:$AE$13,AB$2,0),$D191*AB$2))</f>
        <v>0</v>
      </c>
      <c r="AC191" s="154">
        <f>IF(OR($Q191="",$Q191=0),0,IF(AC$2&lt;10,VLOOKUP(TEXT($C191,"МММ"),'Расчет нагрузки'!$AA$2:$AE$13,AC$2,0),$D191*AC$2))</f>
        <v>0</v>
      </c>
      <c r="AD191" s="8"/>
      <c r="AE191" s="69">
        <v>1</v>
      </c>
      <c r="AF191" s="69">
        <v>1</v>
      </c>
      <c r="AG191" s="8"/>
      <c r="AH191" s="17">
        <f t="shared" si="1422"/>
        <v>0</v>
      </c>
      <c r="AI191" s="17">
        <f t="shared" si="1423"/>
        <v>0</v>
      </c>
      <c r="AJ191" s="17">
        <f t="shared" si="1424"/>
        <v>0</v>
      </c>
      <c r="AK191" s="17">
        <f t="shared" si="1425"/>
        <v>0</v>
      </c>
      <c r="AL191" s="17">
        <f t="shared" si="1426"/>
        <v>0</v>
      </c>
      <c r="AM191" s="17">
        <f t="shared" si="1427"/>
        <v>0</v>
      </c>
      <c r="AN191" s="17">
        <f t="shared" si="1428"/>
        <v>0</v>
      </c>
      <c r="AO191" s="17">
        <f t="shared" si="1429"/>
        <v>0</v>
      </c>
      <c r="AP191" s="18">
        <f t="shared" si="1430"/>
        <v>0</v>
      </c>
      <c r="AQ191" s="18">
        <f t="shared" si="1431"/>
        <v>0</v>
      </c>
      <c r="AR191" s="18">
        <f t="shared" si="1432"/>
        <v>0</v>
      </c>
      <c r="AS191" s="18">
        <f t="shared" si="1433"/>
        <v>0</v>
      </c>
      <c r="AT191" s="18">
        <f t="shared" si="1434"/>
        <v>0</v>
      </c>
      <c r="AU191" s="18">
        <f t="shared" si="1435"/>
        <v>0</v>
      </c>
      <c r="AV191" s="18">
        <f t="shared" si="1436"/>
        <v>0</v>
      </c>
      <c r="AW191" s="18">
        <f t="shared" si="1437"/>
        <v>0</v>
      </c>
      <c r="AX191" s="4"/>
    </row>
    <row r="192" spans="1:50" outlineLevel="1">
      <c r="A192" s="8" t="str">
        <f>IF(C192=Форма!$B$7*1,"1 месяц",IF(C192&gt;Форма!$B$7,(LEFT(A191,SEARCH(" ",A191,1)-1)+1)&amp;" месяц",""))</f>
        <v>31 месяц</v>
      </c>
      <c r="B192" s="32" t="str">
        <f>IF(SUM($E$6:$L192)=0,"-",IF(SUM($E192:$L192)&gt;0,IF(AND($C192&gt;=$B$1,$C192&lt;=$B$2)*1=1,$A$1,"факт"),"прогноз"))</f>
        <v>-</v>
      </c>
      <c r="C192" s="33">
        <v>46935</v>
      </c>
      <c r="D192" s="34">
        <f>VLOOKUP($C192,'F1'!$A:$B,2,0)</f>
        <v>21</v>
      </c>
      <c r="E192" s="60"/>
      <c r="F192" s="60"/>
      <c r="G192" s="59"/>
      <c r="H192" s="59"/>
      <c r="I192" s="60"/>
      <c r="J192" s="60"/>
      <c r="K192" s="59"/>
      <c r="L192" s="59"/>
      <c r="M192" s="187">
        <f t="shared" si="1360"/>
        <v>0</v>
      </c>
      <c r="N192" s="15">
        <f t="shared" si="1361"/>
        <v>0</v>
      </c>
      <c r="O192" s="15">
        <f t="shared" si="1362"/>
        <v>0</v>
      </c>
      <c r="P192" s="15">
        <f t="shared" si="1363"/>
        <v>0</v>
      </c>
      <c r="Q192" s="187">
        <f t="shared" si="1364"/>
        <v>0</v>
      </c>
      <c r="R192" s="15">
        <f t="shared" si="1365"/>
        <v>0</v>
      </c>
      <c r="S192" s="15">
        <f t="shared" si="1366"/>
        <v>0</v>
      </c>
      <c r="T192" s="15">
        <f t="shared" si="1367"/>
        <v>0</v>
      </c>
      <c r="U192" s="9">
        <f t="shared" si="1368"/>
        <v>0</v>
      </c>
      <c r="V192" s="9">
        <f t="shared" si="1369"/>
        <v>0</v>
      </c>
      <c r="W192" s="28">
        <f t="shared" si="1370"/>
        <v>0</v>
      </c>
      <c r="X192" s="9">
        <f t="shared" si="1371"/>
        <v>0</v>
      </c>
      <c r="Y192" s="9">
        <f t="shared" si="1372"/>
        <v>0</v>
      </c>
      <c r="Z192" s="28">
        <f t="shared" si="1373"/>
        <v>0</v>
      </c>
      <c r="AA192" s="8"/>
      <c r="AB192" s="154">
        <f>IF(OR($M192="",$M192=0),0,IF(AB$2&lt;10,VLOOKUP(TEXT($C192,"МММ"),'Расчет нагрузки'!$AA$2:$AE$13,AB$2,0),$D192*AB$2))</f>
        <v>0</v>
      </c>
      <c r="AC192" s="154">
        <f>IF(OR($Q192="",$Q192=0),0,IF(AC$2&lt;10,VLOOKUP(TEXT($C192,"МММ"),'Расчет нагрузки'!$AA$2:$AE$13,AC$2,0),$D192*AC$2))</f>
        <v>0</v>
      </c>
      <c r="AD192" s="8"/>
      <c r="AE192" s="69">
        <v>1</v>
      </c>
      <c r="AF192" s="69">
        <v>1</v>
      </c>
      <c r="AG192" s="8"/>
      <c r="AH192" s="17">
        <f t="shared" si="1422"/>
        <v>0</v>
      </c>
      <c r="AI192" s="17">
        <f t="shared" si="1423"/>
        <v>0</v>
      </c>
      <c r="AJ192" s="17">
        <f t="shared" si="1424"/>
        <v>0</v>
      </c>
      <c r="AK192" s="17">
        <f t="shared" si="1425"/>
        <v>0</v>
      </c>
      <c r="AL192" s="17">
        <f t="shared" si="1426"/>
        <v>0</v>
      </c>
      <c r="AM192" s="17">
        <f t="shared" si="1427"/>
        <v>0</v>
      </c>
      <c r="AN192" s="17">
        <f t="shared" si="1428"/>
        <v>0</v>
      </c>
      <c r="AO192" s="17">
        <f t="shared" si="1429"/>
        <v>0</v>
      </c>
      <c r="AP192" s="18">
        <f t="shared" si="1430"/>
        <v>0</v>
      </c>
      <c r="AQ192" s="18">
        <f t="shared" si="1431"/>
        <v>0</v>
      </c>
      <c r="AR192" s="18">
        <f t="shared" si="1432"/>
        <v>0</v>
      </c>
      <c r="AS192" s="18">
        <f t="shared" si="1433"/>
        <v>0</v>
      </c>
      <c r="AT192" s="18">
        <f t="shared" si="1434"/>
        <v>0</v>
      </c>
      <c r="AU192" s="18">
        <f t="shared" si="1435"/>
        <v>0</v>
      </c>
      <c r="AV192" s="18">
        <f t="shared" si="1436"/>
        <v>0</v>
      </c>
      <c r="AW192" s="18">
        <f t="shared" si="1437"/>
        <v>0</v>
      </c>
      <c r="AX192" s="4"/>
    </row>
    <row r="193" spans="1:50" outlineLevel="1">
      <c r="A193" s="8" t="str">
        <f>IF(C193=Форма!$B$7*1,"1 месяц",IF(C193&gt;Форма!$B$7,(LEFT(A192,SEARCH(" ",A192,1)-1)+1)&amp;" месяц",""))</f>
        <v>32 месяц</v>
      </c>
      <c r="B193" s="32" t="str">
        <f>IF(SUM($E$6:$L193)=0,"-",IF(SUM($E193:$L193)&gt;0,IF(AND($C193&gt;=$B$1,$C193&lt;=$B$2)*1=1,$A$1,"факт"),"прогноз"))</f>
        <v>-</v>
      </c>
      <c r="C193" s="33">
        <v>46966</v>
      </c>
      <c r="D193" s="34">
        <f>VLOOKUP($C193,'F1'!$A:$B,2,0)</f>
        <v>23</v>
      </c>
      <c r="E193" s="60"/>
      <c r="F193" s="60"/>
      <c r="G193" s="59"/>
      <c r="H193" s="59"/>
      <c r="I193" s="60"/>
      <c r="J193" s="60"/>
      <c r="K193" s="59"/>
      <c r="L193" s="59"/>
      <c r="M193" s="187">
        <f t="shared" si="1360"/>
        <v>0</v>
      </c>
      <c r="N193" s="15">
        <f t="shared" si="1361"/>
        <v>0</v>
      </c>
      <c r="O193" s="15">
        <f t="shared" si="1362"/>
        <v>0</v>
      </c>
      <c r="P193" s="15">
        <f t="shared" si="1363"/>
        <v>0</v>
      </c>
      <c r="Q193" s="187">
        <f t="shared" si="1364"/>
        <v>0</v>
      </c>
      <c r="R193" s="15">
        <f t="shared" si="1365"/>
        <v>0</v>
      </c>
      <c r="S193" s="15">
        <f t="shared" si="1366"/>
        <v>0</v>
      </c>
      <c r="T193" s="15">
        <f t="shared" si="1367"/>
        <v>0</v>
      </c>
      <c r="U193" s="9">
        <f t="shared" si="1368"/>
        <v>0</v>
      </c>
      <c r="V193" s="9">
        <f t="shared" si="1369"/>
        <v>0</v>
      </c>
      <c r="W193" s="28">
        <f t="shared" si="1370"/>
        <v>0</v>
      </c>
      <c r="X193" s="9">
        <f t="shared" si="1371"/>
        <v>0</v>
      </c>
      <c r="Y193" s="9">
        <f t="shared" si="1372"/>
        <v>0</v>
      </c>
      <c r="Z193" s="28">
        <f t="shared" si="1373"/>
        <v>0</v>
      </c>
      <c r="AA193" s="8"/>
      <c r="AB193" s="154">
        <f>IF(OR($M193="",$M193=0),0,IF(AB$2&lt;10,VLOOKUP(TEXT($C193,"МММ"),'Расчет нагрузки'!$AA$2:$AE$13,AB$2,0),$D193*AB$2))</f>
        <v>0</v>
      </c>
      <c r="AC193" s="154">
        <f>IF(OR($Q193="",$Q193=0),0,IF(AC$2&lt;10,VLOOKUP(TEXT($C193,"МММ"),'Расчет нагрузки'!$AA$2:$AE$13,AC$2,0),$D193*AC$2))</f>
        <v>0</v>
      </c>
      <c r="AD193" s="8"/>
      <c r="AE193" s="69">
        <v>1</v>
      </c>
      <c r="AF193" s="69">
        <v>1</v>
      </c>
      <c r="AG193" s="8"/>
      <c r="AH193" s="17">
        <f t="shared" si="1422"/>
        <v>0</v>
      </c>
      <c r="AI193" s="17">
        <f t="shared" si="1423"/>
        <v>0</v>
      </c>
      <c r="AJ193" s="17">
        <f t="shared" si="1424"/>
        <v>0</v>
      </c>
      <c r="AK193" s="17">
        <f t="shared" si="1425"/>
        <v>0</v>
      </c>
      <c r="AL193" s="17">
        <f t="shared" si="1426"/>
        <v>0</v>
      </c>
      <c r="AM193" s="17">
        <f t="shared" si="1427"/>
        <v>0</v>
      </c>
      <c r="AN193" s="17">
        <f t="shared" si="1428"/>
        <v>0</v>
      </c>
      <c r="AO193" s="17">
        <f t="shared" si="1429"/>
        <v>0</v>
      </c>
      <c r="AP193" s="18">
        <f t="shared" si="1430"/>
        <v>0</v>
      </c>
      <c r="AQ193" s="18">
        <f t="shared" si="1431"/>
        <v>0</v>
      </c>
      <c r="AR193" s="18">
        <f t="shared" si="1432"/>
        <v>0</v>
      </c>
      <c r="AS193" s="18">
        <f t="shared" si="1433"/>
        <v>0</v>
      </c>
      <c r="AT193" s="18">
        <f t="shared" si="1434"/>
        <v>0</v>
      </c>
      <c r="AU193" s="18">
        <f t="shared" si="1435"/>
        <v>0</v>
      </c>
      <c r="AV193" s="18">
        <f t="shared" si="1436"/>
        <v>0</v>
      </c>
      <c r="AW193" s="18">
        <f t="shared" si="1437"/>
        <v>0</v>
      </c>
      <c r="AX193" s="4"/>
    </row>
    <row r="194" spans="1:50" outlineLevel="1">
      <c r="A194" s="8" t="str">
        <f>IF(C194=Форма!$B$7*1,"1 месяц",IF(C194&gt;Форма!$B$7,(LEFT(A193,SEARCH(" ",A193,1)-1)+1)&amp;" месяц",""))</f>
        <v>33 месяц</v>
      </c>
      <c r="B194" s="32" t="str">
        <f>IF(SUM($E$6:$L194)=0,"-",IF(SUM($E194:$L194)&gt;0,IF(AND($C194&gt;=$B$1,$C194&lt;=$B$2)*1=1,$A$1,"факт"),"прогноз"))</f>
        <v>-</v>
      </c>
      <c r="C194" s="33">
        <v>46997</v>
      </c>
      <c r="D194" s="34">
        <f>VLOOKUP($C194,'F1'!$A:$B,2,0)</f>
        <v>21</v>
      </c>
      <c r="E194" s="60"/>
      <c r="F194" s="60"/>
      <c r="G194" s="59"/>
      <c r="H194" s="59"/>
      <c r="I194" s="60"/>
      <c r="J194" s="60"/>
      <c r="K194" s="59"/>
      <c r="L194" s="59"/>
      <c r="M194" s="187">
        <f t="shared" si="1360"/>
        <v>0</v>
      </c>
      <c r="N194" s="15">
        <f t="shared" si="1361"/>
        <v>0</v>
      </c>
      <c r="O194" s="15">
        <f t="shared" si="1362"/>
        <v>0</v>
      </c>
      <c r="P194" s="15">
        <f t="shared" si="1363"/>
        <v>0</v>
      </c>
      <c r="Q194" s="187">
        <f t="shared" si="1364"/>
        <v>0</v>
      </c>
      <c r="R194" s="15">
        <f t="shared" si="1365"/>
        <v>0</v>
      </c>
      <c r="S194" s="15">
        <f t="shared" si="1366"/>
        <v>0</v>
      </c>
      <c r="T194" s="15">
        <f t="shared" si="1367"/>
        <v>0</v>
      </c>
      <c r="U194" s="9">
        <f t="shared" si="1368"/>
        <v>0</v>
      </c>
      <c r="V194" s="9">
        <f t="shared" si="1369"/>
        <v>0</v>
      </c>
      <c r="W194" s="28">
        <f t="shared" si="1370"/>
        <v>0</v>
      </c>
      <c r="X194" s="9">
        <f t="shared" si="1371"/>
        <v>0</v>
      </c>
      <c r="Y194" s="9">
        <f t="shared" si="1372"/>
        <v>0</v>
      </c>
      <c r="Z194" s="28">
        <f t="shared" si="1373"/>
        <v>0</v>
      </c>
      <c r="AA194" s="8"/>
      <c r="AB194" s="154">
        <f>IF(OR($M194="",$M194=0),0,IF(AB$2&lt;10,VLOOKUP(TEXT($C194,"МММ"),'Расчет нагрузки'!$AA$2:$AE$13,AB$2,0),$D194*AB$2))</f>
        <v>0</v>
      </c>
      <c r="AC194" s="154">
        <f>IF(OR($Q194="",$Q194=0),0,IF(AC$2&lt;10,VLOOKUP(TEXT($C194,"МММ"),'Расчет нагрузки'!$AA$2:$AE$13,AC$2,0),$D194*AC$2))</f>
        <v>0</v>
      </c>
      <c r="AD194" s="8"/>
      <c r="AE194" s="69">
        <v>1</v>
      </c>
      <c r="AF194" s="69">
        <v>1</v>
      </c>
      <c r="AG194" s="8"/>
      <c r="AH194" s="17">
        <f t="shared" si="1422"/>
        <v>0</v>
      </c>
      <c r="AI194" s="17">
        <f t="shared" si="1423"/>
        <v>0</v>
      </c>
      <c r="AJ194" s="17">
        <f t="shared" si="1424"/>
        <v>0</v>
      </c>
      <c r="AK194" s="17">
        <f t="shared" si="1425"/>
        <v>0</v>
      </c>
      <c r="AL194" s="17">
        <f t="shared" si="1426"/>
        <v>0</v>
      </c>
      <c r="AM194" s="17">
        <f t="shared" si="1427"/>
        <v>0</v>
      </c>
      <c r="AN194" s="17">
        <f t="shared" si="1428"/>
        <v>0</v>
      </c>
      <c r="AO194" s="17">
        <f t="shared" si="1429"/>
        <v>0</v>
      </c>
      <c r="AP194" s="18">
        <f t="shared" si="1430"/>
        <v>0</v>
      </c>
      <c r="AQ194" s="18">
        <f t="shared" si="1431"/>
        <v>0</v>
      </c>
      <c r="AR194" s="18">
        <f t="shared" si="1432"/>
        <v>0</v>
      </c>
      <c r="AS194" s="18">
        <f t="shared" si="1433"/>
        <v>0</v>
      </c>
      <c r="AT194" s="18">
        <f t="shared" si="1434"/>
        <v>0</v>
      </c>
      <c r="AU194" s="18">
        <f t="shared" si="1435"/>
        <v>0</v>
      </c>
      <c r="AV194" s="18">
        <f t="shared" si="1436"/>
        <v>0</v>
      </c>
      <c r="AW194" s="18">
        <f t="shared" si="1437"/>
        <v>0</v>
      </c>
      <c r="AX194" s="4"/>
    </row>
    <row r="195" spans="1:50" outlineLevel="1">
      <c r="A195" s="8" t="str">
        <f>IF(C195=Форма!$B$7*1,"1 месяц",IF(C195&gt;Форма!$B$7,(LEFT(A194,SEARCH(" ",A194,1)-1)+1)&amp;" месяц",""))</f>
        <v>34 месяц</v>
      </c>
      <c r="B195" s="32" t="str">
        <f>IF(SUM($E$6:$L195)=0,"-",IF(SUM($E195:$L195)&gt;0,IF(AND($C195&gt;=$B$1,$C195&lt;=$B$2)*1=1,$A$1,"факт"),"прогноз"))</f>
        <v>-</v>
      </c>
      <c r="C195" s="33">
        <v>47027</v>
      </c>
      <c r="D195" s="34">
        <f>VLOOKUP($C195,'F1'!$A:$B,2,0)</f>
        <v>22</v>
      </c>
      <c r="E195" s="60"/>
      <c r="F195" s="60"/>
      <c r="G195" s="59"/>
      <c r="H195" s="59"/>
      <c r="I195" s="60"/>
      <c r="J195" s="60"/>
      <c r="K195" s="59"/>
      <c r="L195" s="59"/>
      <c r="M195" s="187">
        <f t="shared" si="1360"/>
        <v>0</v>
      </c>
      <c r="N195" s="15">
        <f t="shared" si="1361"/>
        <v>0</v>
      </c>
      <c r="O195" s="15">
        <f t="shared" si="1362"/>
        <v>0</v>
      </c>
      <c r="P195" s="15">
        <f t="shared" si="1363"/>
        <v>0</v>
      </c>
      <c r="Q195" s="187">
        <f t="shared" si="1364"/>
        <v>0</v>
      </c>
      <c r="R195" s="15">
        <f t="shared" si="1365"/>
        <v>0</v>
      </c>
      <c r="S195" s="15">
        <f t="shared" si="1366"/>
        <v>0</v>
      </c>
      <c r="T195" s="15">
        <f t="shared" si="1367"/>
        <v>0</v>
      </c>
      <c r="U195" s="9">
        <f t="shared" si="1368"/>
        <v>0</v>
      </c>
      <c r="V195" s="9">
        <f t="shared" si="1369"/>
        <v>0</v>
      </c>
      <c r="W195" s="28">
        <f t="shared" si="1370"/>
        <v>0</v>
      </c>
      <c r="X195" s="9">
        <f t="shared" si="1371"/>
        <v>0</v>
      </c>
      <c r="Y195" s="9">
        <f t="shared" si="1372"/>
        <v>0</v>
      </c>
      <c r="Z195" s="28">
        <f t="shared" si="1373"/>
        <v>0</v>
      </c>
      <c r="AA195" s="8"/>
      <c r="AB195" s="154">
        <f>IF(OR($M195="",$M195=0),0,IF(AB$2&lt;10,VLOOKUP(TEXT($C195,"МММ"),'Расчет нагрузки'!$AA$2:$AE$13,AB$2,0),$D195*AB$2))</f>
        <v>0</v>
      </c>
      <c r="AC195" s="154">
        <f>IF(OR($Q195="",$Q195=0),0,IF(AC$2&lt;10,VLOOKUP(TEXT($C195,"МММ"),'Расчет нагрузки'!$AA$2:$AE$13,AC$2,0),$D195*AC$2))</f>
        <v>0</v>
      </c>
      <c r="AD195" s="8"/>
      <c r="AE195" s="69">
        <v>1</v>
      </c>
      <c r="AF195" s="69">
        <v>1</v>
      </c>
      <c r="AG195" s="8"/>
      <c r="AH195" s="17">
        <f t="shared" si="1422"/>
        <v>0</v>
      </c>
      <c r="AI195" s="17">
        <f t="shared" si="1423"/>
        <v>0</v>
      </c>
      <c r="AJ195" s="17">
        <f t="shared" si="1424"/>
        <v>0</v>
      </c>
      <c r="AK195" s="17">
        <f t="shared" si="1425"/>
        <v>0</v>
      </c>
      <c r="AL195" s="17">
        <f t="shared" si="1426"/>
        <v>0</v>
      </c>
      <c r="AM195" s="17">
        <f t="shared" si="1427"/>
        <v>0</v>
      </c>
      <c r="AN195" s="17">
        <f t="shared" si="1428"/>
        <v>0</v>
      </c>
      <c r="AO195" s="17">
        <f t="shared" si="1429"/>
        <v>0</v>
      </c>
      <c r="AP195" s="18">
        <f t="shared" si="1430"/>
        <v>0</v>
      </c>
      <c r="AQ195" s="18">
        <f t="shared" si="1431"/>
        <v>0</v>
      </c>
      <c r="AR195" s="18">
        <f t="shared" si="1432"/>
        <v>0</v>
      </c>
      <c r="AS195" s="18">
        <f t="shared" si="1433"/>
        <v>0</v>
      </c>
      <c r="AT195" s="18">
        <f t="shared" si="1434"/>
        <v>0</v>
      </c>
      <c r="AU195" s="18">
        <f t="shared" si="1435"/>
        <v>0</v>
      </c>
      <c r="AV195" s="18">
        <f t="shared" si="1436"/>
        <v>0</v>
      </c>
      <c r="AW195" s="18">
        <f t="shared" si="1437"/>
        <v>0</v>
      </c>
      <c r="AX195" s="4"/>
    </row>
    <row r="196" spans="1:50" outlineLevel="1">
      <c r="A196" s="8" t="str">
        <f>IF(C196=Форма!$B$7*1,"1 месяц",IF(C196&gt;Форма!$B$7,(LEFT(A195,SEARCH(" ",A195,1)-1)+1)&amp;" месяц",""))</f>
        <v>35 месяц</v>
      </c>
      <c r="B196" s="32" t="str">
        <f>IF(SUM($E$6:$L196)=0,"-",IF(SUM($E196:$L196)&gt;0,IF(AND($C196&gt;=$B$1,$C196&lt;=$B$2)*1=1,$A$1,"факт"),"прогноз"))</f>
        <v>-</v>
      </c>
      <c r="C196" s="33">
        <v>47058</v>
      </c>
      <c r="D196" s="34">
        <f>VLOOKUP($C196,'F1'!$A:$B,2,0)</f>
        <v>21</v>
      </c>
      <c r="E196" s="60"/>
      <c r="F196" s="60"/>
      <c r="G196" s="59"/>
      <c r="H196" s="59"/>
      <c r="I196" s="60"/>
      <c r="J196" s="60"/>
      <c r="K196" s="59"/>
      <c r="L196" s="59"/>
      <c r="M196" s="187">
        <f t="shared" si="1360"/>
        <v>0</v>
      </c>
      <c r="N196" s="15">
        <f t="shared" si="1361"/>
        <v>0</v>
      </c>
      <c r="O196" s="15">
        <f t="shared" si="1362"/>
        <v>0</v>
      </c>
      <c r="P196" s="15">
        <f t="shared" si="1363"/>
        <v>0</v>
      </c>
      <c r="Q196" s="187">
        <f t="shared" si="1364"/>
        <v>0</v>
      </c>
      <c r="R196" s="15">
        <f t="shared" si="1365"/>
        <v>0</v>
      </c>
      <c r="S196" s="15">
        <f t="shared" si="1366"/>
        <v>0</v>
      </c>
      <c r="T196" s="15">
        <f t="shared" si="1367"/>
        <v>0</v>
      </c>
      <c r="U196" s="9">
        <f t="shared" si="1368"/>
        <v>0</v>
      </c>
      <c r="V196" s="9">
        <f t="shared" si="1369"/>
        <v>0</v>
      </c>
      <c r="W196" s="28">
        <f t="shared" si="1370"/>
        <v>0</v>
      </c>
      <c r="X196" s="9">
        <f t="shared" si="1371"/>
        <v>0</v>
      </c>
      <c r="Y196" s="9">
        <f t="shared" si="1372"/>
        <v>0</v>
      </c>
      <c r="Z196" s="28">
        <f t="shared" si="1373"/>
        <v>0</v>
      </c>
      <c r="AA196" s="8"/>
      <c r="AB196" s="154">
        <f>IF(OR($M196="",$M196=0),0,IF(AB$2&lt;10,VLOOKUP(TEXT($C196,"МММ"),'Расчет нагрузки'!$AA$2:$AE$13,AB$2,0),$D196*AB$2))</f>
        <v>0</v>
      </c>
      <c r="AC196" s="154">
        <f>IF(OR($Q196="",$Q196=0),0,IF(AC$2&lt;10,VLOOKUP(TEXT($C196,"МММ"),'Расчет нагрузки'!$AA$2:$AE$13,AC$2,0),$D196*AC$2))</f>
        <v>0</v>
      </c>
      <c r="AD196" s="8"/>
      <c r="AE196" s="69">
        <v>1</v>
      </c>
      <c r="AF196" s="69">
        <v>1</v>
      </c>
      <c r="AG196" s="8"/>
      <c r="AH196" s="17">
        <f t="shared" si="1422"/>
        <v>0</v>
      </c>
      <c r="AI196" s="17">
        <f t="shared" si="1423"/>
        <v>0</v>
      </c>
      <c r="AJ196" s="17">
        <f t="shared" si="1424"/>
        <v>0</v>
      </c>
      <c r="AK196" s="17">
        <f t="shared" si="1425"/>
        <v>0</v>
      </c>
      <c r="AL196" s="17">
        <f t="shared" si="1426"/>
        <v>0</v>
      </c>
      <c r="AM196" s="17">
        <f t="shared" si="1427"/>
        <v>0</v>
      </c>
      <c r="AN196" s="17">
        <f t="shared" si="1428"/>
        <v>0</v>
      </c>
      <c r="AO196" s="17">
        <f t="shared" si="1429"/>
        <v>0</v>
      </c>
      <c r="AP196" s="18">
        <f t="shared" si="1430"/>
        <v>0</v>
      </c>
      <c r="AQ196" s="18">
        <f t="shared" si="1431"/>
        <v>0</v>
      </c>
      <c r="AR196" s="18">
        <f t="shared" si="1432"/>
        <v>0</v>
      </c>
      <c r="AS196" s="18">
        <f t="shared" si="1433"/>
        <v>0</v>
      </c>
      <c r="AT196" s="18">
        <f t="shared" si="1434"/>
        <v>0</v>
      </c>
      <c r="AU196" s="18">
        <f t="shared" si="1435"/>
        <v>0</v>
      </c>
      <c r="AV196" s="18">
        <f t="shared" si="1436"/>
        <v>0</v>
      </c>
      <c r="AW196" s="18">
        <f t="shared" si="1437"/>
        <v>0</v>
      </c>
      <c r="AX196" s="4"/>
    </row>
    <row r="197" spans="1:50" outlineLevel="1">
      <c r="A197" s="8" t="str">
        <f>IF(C197=Форма!$B$7*1,"1 месяц",IF(C197&gt;Форма!$B$7,(LEFT(A196,SEARCH(" ",A196,1)-1)+1)&amp;" месяц",""))</f>
        <v>36 месяц</v>
      </c>
      <c r="B197" s="32" t="str">
        <f>IF(SUM($E$6:$L197)=0,"-",IF(SUM($E197:$L197)&gt;0,IF(AND($C197&gt;=$B$1,$C197&lt;=$B$2)*1=1,$A$1,"факт"),"прогноз"))</f>
        <v>-</v>
      </c>
      <c r="C197" s="33">
        <v>47088</v>
      </c>
      <c r="D197" s="34">
        <f>VLOOKUP($C197,'F1'!$A:$B,2,0)</f>
        <v>21</v>
      </c>
      <c r="E197" s="60"/>
      <c r="F197" s="60"/>
      <c r="G197" s="59"/>
      <c r="H197" s="59"/>
      <c r="I197" s="60"/>
      <c r="J197" s="60"/>
      <c r="K197" s="59"/>
      <c r="L197" s="59"/>
      <c r="M197" s="187">
        <f t="shared" si="1360"/>
        <v>0</v>
      </c>
      <c r="N197" s="15">
        <f t="shared" si="1361"/>
        <v>0</v>
      </c>
      <c r="O197" s="15">
        <f t="shared" si="1362"/>
        <v>0</v>
      </c>
      <c r="P197" s="15">
        <f t="shared" si="1363"/>
        <v>0</v>
      </c>
      <c r="Q197" s="187">
        <f t="shared" si="1364"/>
        <v>0</v>
      </c>
      <c r="R197" s="15">
        <f t="shared" si="1365"/>
        <v>0</v>
      </c>
      <c r="S197" s="15">
        <f t="shared" si="1366"/>
        <v>0</v>
      </c>
      <c r="T197" s="15">
        <f t="shared" si="1367"/>
        <v>0</v>
      </c>
      <c r="U197" s="9">
        <f t="shared" si="1368"/>
        <v>0</v>
      </c>
      <c r="V197" s="9">
        <f t="shared" si="1369"/>
        <v>0</v>
      </c>
      <c r="W197" s="28">
        <f t="shared" si="1370"/>
        <v>0</v>
      </c>
      <c r="X197" s="9">
        <f t="shared" si="1371"/>
        <v>0</v>
      </c>
      <c r="Y197" s="9">
        <f t="shared" si="1372"/>
        <v>0</v>
      </c>
      <c r="Z197" s="28">
        <f t="shared" si="1373"/>
        <v>0</v>
      </c>
      <c r="AA197" s="8"/>
      <c r="AB197" s="154">
        <f>IF(OR($M197="",$M197=0),0,IF(AB$2&lt;10,VLOOKUP(TEXT($C197,"МММ"),'Расчет нагрузки'!$AA$2:$AE$13,AB$2,0),$D197*AB$2))</f>
        <v>0</v>
      </c>
      <c r="AC197" s="154">
        <f>IF(OR($Q197="",$Q197=0),0,IF(AC$2&lt;10,VLOOKUP(TEXT($C197,"МММ"),'Расчет нагрузки'!$AA$2:$AE$13,AC$2,0),$D197*AC$2))</f>
        <v>0</v>
      </c>
      <c r="AD197" s="8"/>
      <c r="AE197" s="69">
        <v>1</v>
      </c>
      <c r="AF197" s="69">
        <v>1</v>
      </c>
      <c r="AG197" s="8"/>
      <c r="AH197" s="17">
        <f t="shared" si="1422"/>
        <v>0</v>
      </c>
      <c r="AI197" s="17">
        <f t="shared" si="1423"/>
        <v>0</v>
      </c>
      <c r="AJ197" s="17">
        <f t="shared" si="1424"/>
        <v>0</v>
      </c>
      <c r="AK197" s="17">
        <f t="shared" si="1425"/>
        <v>0</v>
      </c>
      <c r="AL197" s="17">
        <f t="shared" si="1426"/>
        <v>0</v>
      </c>
      <c r="AM197" s="17">
        <f t="shared" si="1427"/>
        <v>0</v>
      </c>
      <c r="AN197" s="17">
        <f t="shared" si="1428"/>
        <v>0</v>
      </c>
      <c r="AO197" s="17">
        <f t="shared" si="1429"/>
        <v>0</v>
      </c>
      <c r="AP197" s="18">
        <f t="shared" si="1430"/>
        <v>0</v>
      </c>
      <c r="AQ197" s="18">
        <f t="shared" si="1431"/>
        <v>0</v>
      </c>
      <c r="AR197" s="18">
        <f t="shared" si="1432"/>
        <v>0</v>
      </c>
      <c r="AS197" s="18">
        <f t="shared" si="1433"/>
        <v>0</v>
      </c>
      <c r="AT197" s="18">
        <f t="shared" si="1434"/>
        <v>0</v>
      </c>
      <c r="AU197" s="18">
        <f t="shared" si="1435"/>
        <v>0</v>
      </c>
      <c r="AV197" s="18">
        <f t="shared" si="1436"/>
        <v>0</v>
      </c>
      <c r="AW197" s="18">
        <f t="shared" si="1437"/>
        <v>0</v>
      </c>
      <c r="AX197" s="4"/>
    </row>
    <row r="198" spans="1:50" outlineLevel="1">
      <c r="A198" s="8" t="str">
        <f>IF(C198=Форма!$B$7*1,"1 месяц",IF(C198&gt;Форма!$B$7,(LEFT(A197,SEARCH(" ",A197,1)-1)+1)&amp;" месяц",""))</f>
        <v>37 месяц</v>
      </c>
      <c r="B198" s="32" t="str">
        <f>IF(SUM($E$6:$L198)=0,"-",IF(SUM($E198:$L198)&gt;0,IF(AND($C198&gt;=$B$1,$C198&lt;=$B$2)*1=1,$A$1,"факт"),"прогноз"))</f>
        <v>-</v>
      </c>
      <c r="C198" s="33">
        <v>47119</v>
      </c>
      <c r="D198" s="34">
        <f>VLOOKUP($C198,'F1'!$A:$B,2,0)</f>
        <v>17</v>
      </c>
      <c r="E198" s="60"/>
      <c r="F198" s="60"/>
      <c r="G198" s="59"/>
      <c r="H198" s="59"/>
      <c r="I198" s="60"/>
      <c r="J198" s="60"/>
      <c r="K198" s="59"/>
      <c r="L198" s="59"/>
      <c r="M198" s="187">
        <f t="shared" si="1360"/>
        <v>0</v>
      </c>
      <c r="N198" s="15">
        <f t="shared" si="1361"/>
        <v>0</v>
      </c>
      <c r="O198" s="15">
        <f t="shared" si="1362"/>
        <v>0</v>
      </c>
      <c r="P198" s="15">
        <f t="shared" si="1363"/>
        <v>0</v>
      </c>
      <c r="Q198" s="187">
        <f t="shared" si="1364"/>
        <v>0</v>
      </c>
      <c r="R198" s="15">
        <f t="shared" si="1365"/>
        <v>0</v>
      </c>
      <c r="S198" s="15">
        <f t="shared" si="1366"/>
        <v>0</v>
      </c>
      <c r="T198" s="15">
        <f t="shared" si="1367"/>
        <v>0</v>
      </c>
      <c r="U198" s="9">
        <f t="shared" si="1368"/>
        <v>0</v>
      </c>
      <c r="V198" s="9">
        <f t="shared" si="1369"/>
        <v>0</v>
      </c>
      <c r="W198" s="28">
        <f t="shared" si="1370"/>
        <v>0</v>
      </c>
      <c r="X198" s="9">
        <f t="shared" si="1371"/>
        <v>0</v>
      </c>
      <c r="Y198" s="9">
        <f t="shared" si="1372"/>
        <v>0</v>
      </c>
      <c r="Z198" s="28">
        <f t="shared" si="1373"/>
        <v>0</v>
      </c>
      <c r="AA198" s="8"/>
      <c r="AB198" s="154">
        <f>IF(OR($M198="",$M198=0),0,IF(AB$2&lt;10,VLOOKUP(TEXT($C198,"МММ"),'Расчет нагрузки'!$AA$2:$AE$13,AB$2,0),$D198*AB$2))</f>
        <v>0</v>
      </c>
      <c r="AC198" s="154">
        <f>IF(OR($Q198="",$Q198=0),0,IF(AC$2&lt;10,VLOOKUP(TEXT($C198,"МММ"),'Расчет нагрузки'!$AA$2:$AE$13,AC$2,0),$D198*AC$2))</f>
        <v>0</v>
      </c>
      <c r="AD198" s="8"/>
      <c r="AE198" s="69">
        <v>1</v>
      </c>
      <c r="AF198" s="69">
        <v>1</v>
      </c>
      <c r="AG198" s="8"/>
      <c r="AH198" s="17">
        <f t="shared" ref="AH198:AH261" si="1438">ROUND(M198*$D198*AE198,0)</f>
        <v>0</v>
      </c>
      <c r="AI198" s="17">
        <f t="shared" ref="AI198:AI261" si="1439">ROUND(IF(AI$2*AH198&lt;0,0,AI$2*AH198),0)</f>
        <v>0</v>
      </c>
      <c r="AJ198" s="17">
        <f t="shared" ref="AJ198:AJ261" si="1440">ROUND(AJ$2*AH198,0)</f>
        <v>0</v>
      </c>
      <c r="AK198" s="17">
        <f t="shared" ref="AK198:AK261" si="1441">ROUND(AK$2*AH198,0)</f>
        <v>0</v>
      </c>
      <c r="AL198" s="17">
        <f t="shared" ref="AL198:AL261" si="1442">ROUND(Q198*$D198*AF198,0)</f>
        <v>0</v>
      </c>
      <c r="AM198" s="17">
        <f t="shared" ref="AM198:AM261" si="1443">ROUND(IF(AM$2*AL198&lt;0,0,AM$2*AL198),0)</f>
        <v>0</v>
      </c>
      <c r="AN198" s="17">
        <f t="shared" ref="AN198:AN261" si="1444">ROUND(AN$2*AL198,0)</f>
        <v>0</v>
      </c>
      <c r="AO198" s="17">
        <f t="shared" ref="AO198:AO261" si="1445">ROUND(AO$2*AL198,0)</f>
        <v>0</v>
      </c>
      <c r="AP198" s="18">
        <f t="shared" ref="AP198:AP261" si="1446">ROUND(MIN(AH198,AB198*AE198),0)</f>
        <v>0</v>
      </c>
      <c r="AQ198" s="18">
        <f t="shared" ref="AQ198:AQ261" si="1447">ROUND(IF(AQ$2*AP198&lt;0,0,AQ$2*AP198),0)</f>
        <v>0</v>
      </c>
      <c r="AR198" s="18">
        <f t="shared" ref="AR198:AR261" si="1448">ROUND(AR$2*AP198,0)</f>
        <v>0</v>
      </c>
      <c r="AS198" s="18">
        <f t="shared" ref="AS198:AS261" si="1449">ROUND(AS$2*AP198,0)</f>
        <v>0</v>
      </c>
      <c r="AT198" s="18">
        <f t="shared" ref="AT198:AT261" si="1450">ROUND(MIN(AL198,AC198*AF198),0)</f>
        <v>0</v>
      </c>
      <c r="AU198" s="18">
        <f t="shared" ref="AU198:AU261" si="1451">ROUND(IF(AU$2*AT198&lt;0,0,AU$2*AT198),0)</f>
        <v>0</v>
      </c>
      <c r="AV198" s="18">
        <f t="shared" ref="AV198:AV261" si="1452">ROUND(AV$2*AT198,0)</f>
        <v>0</v>
      </c>
      <c r="AW198" s="18">
        <f t="shared" ref="AW198:AW261" si="1453">ROUND(AW$2*AT198,0)</f>
        <v>0</v>
      </c>
      <c r="AX198" s="4"/>
    </row>
    <row r="199" spans="1:50" outlineLevel="1">
      <c r="A199" s="8" t="str">
        <f>IF(C199=Форма!$B$7*1,"1 месяц",IF(C199&gt;Форма!$B$7,(LEFT(A198,SEARCH(" ",A198,1)-1)+1)&amp;" месяц",""))</f>
        <v>38 месяц</v>
      </c>
      <c r="B199" s="32" t="str">
        <f>IF(SUM($E$6:$L199)=0,"-",IF(SUM($E199:$L199)&gt;0,IF(AND($C199&gt;=$B$1,$C199&lt;=$B$2)*1=1,$A$1,"факт"),"прогноз"))</f>
        <v>-</v>
      </c>
      <c r="C199" s="33">
        <v>47150</v>
      </c>
      <c r="D199" s="34">
        <f>VLOOKUP($C199,'F1'!$A:$B,2,0)</f>
        <v>19</v>
      </c>
      <c r="E199" s="60"/>
      <c r="F199" s="60"/>
      <c r="G199" s="59"/>
      <c r="H199" s="59"/>
      <c r="I199" s="60"/>
      <c r="J199" s="60"/>
      <c r="K199" s="59"/>
      <c r="L199" s="59"/>
      <c r="M199" s="187">
        <f t="shared" si="1360"/>
        <v>0</v>
      </c>
      <c r="N199" s="15">
        <f t="shared" si="1361"/>
        <v>0</v>
      </c>
      <c r="O199" s="15">
        <f t="shared" si="1362"/>
        <v>0</v>
      </c>
      <c r="P199" s="15">
        <f t="shared" si="1363"/>
        <v>0</v>
      </c>
      <c r="Q199" s="187">
        <f t="shared" si="1364"/>
        <v>0</v>
      </c>
      <c r="R199" s="15">
        <f t="shared" si="1365"/>
        <v>0</v>
      </c>
      <c r="S199" s="15">
        <f t="shared" si="1366"/>
        <v>0</v>
      </c>
      <c r="T199" s="15">
        <f t="shared" si="1367"/>
        <v>0</v>
      </c>
      <c r="U199" s="9">
        <f t="shared" si="1368"/>
        <v>0</v>
      </c>
      <c r="V199" s="9">
        <f t="shared" si="1369"/>
        <v>0</v>
      </c>
      <c r="W199" s="28">
        <f t="shared" si="1370"/>
        <v>0</v>
      </c>
      <c r="X199" s="9">
        <f t="shared" si="1371"/>
        <v>0</v>
      </c>
      <c r="Y199" s="9">
        <f t="shared" si="1372"/>
        <v>0</v>
      </c>
      <c r="Z199" s="28">
        <f t="shared" si="1373"/>
        <v>0</v>
      </c>
      <c r="AA199" s="8"/>
      <c r="AB199" s="154">
        <f>IF(OR($M199="",$M199=0),0,IF(AB$2&lt;10,VLOOKUP(TEXT($C199,"МММ"),'Расчет нагрузки'!$AA$2:$AE$13,AB$2,0),$D199*AB$2))</f>
        <v>0</v>
      </c>
      <c r="AC199" s="154">
        <f>IF(OR($Q199="",$Q199=0),0,IF(AC$2&lt;10,VLOOKUP(TEXT($C199,"МММ"),'Расчет нагрузки'!$AA$2:$AE$13,AC$2,0),$D199*AC$2))</f>
        <v>0</v>
      </c>
      <c r="AD199" s="8"/>
      <c r="AE199" s="69">
        <v>1</v>
      </c>
      <c r="AF199" s="69">
        <v>1</v>
      </c>
      <c r="AG199" s="8"/>
      <c r="AH199" s="17">
        <f t="shared" si="1438"/>
        <v>0</v>
      </c>
      <c r="AI199" s="17">
        <f t="shared" si="1439"/>
        <v>0</v>
      </c>
      <c r="AJ199" s="17">
        <f t="shared" si="1440"/>
        <v>0</v>
      </c>
      <c r="AK199" s="17">
        <f t="shared" si="1441"/>
        <v>0</v>
      </c>
      <c r="AL199" s="17">
        <f t="shared" si="1442"/>
        <v>0</v>
      </c>
      <c r="AM199" s="17">
        <f t="shared" si="1443"/>
        <v>0</v>
      </c>
      <c r="AN199" s="17">
        <f t="shared" si="1444"/>
        <v>0</v>
      </c>
      <c r="AO199" s="17">
        <f t="shared" si="1445"/>
        <v>0</v>
      </c>
      <c r="AP199" s="18">
        <f t="shared" si="1446"/>
        <v>0</v>
      </c>
      <c r="AQ199" s="18">
        <f t="shared" si="1447"/>
        <v>0</v>
      </c>
      <c r="AR199" s="18">
        <f t="shared" si="1448"/>
        <v>0</v>
      </c>
      <c r="AS199" s="18">
        <f t="shared" si="1449"/>
        <v>0</v>
      </c>
      <c r="AT199" s="18">
        <f t="shared" si="1450"/>
        <v>0</v>
      </c>
      <c r="AU199" s="18">
        <f t="shared" si="1451"/>
        <v>0</v>
      </c>
      <c r="AV199" s="18">
        <f t="shared" si="1452"/>
        <v>0</v>
      </c>
      <c r="AW199" s="18">
        <f t="shared" si="1453"/>
        <v>0</v>
      </c>
      <c r="AX199" s="4"/>
    </row>
    <row r="200" spans="1:50" outlineLevel="1">
      <c r="A200" s="8" t="str">
        <f>IF(C200=Форма!$B$7*1,"1 месяц",IF(C200&gt;Форма!$B$7,(LEFT(A199,SEARCH(" ",A199,1)-1)+1)&amp;" месяц",""))</f>
        <v>39 месяц</v>
      </c>
      <c r="B200" s="32" t="str">
        <f>IF(SUM($E$6:$L200)=0,"-",IF(SUM($E200:$L200)&gt;0,IF(AND($C200&gt;=$B$1,$C200&lt;=$B$2)*1=1,$A$1,"факт"),"прогноз"))</f>
        <v>-</v>
      </c>
      <c r="C200" s="33">
        <v>47178</v>
      </c>
      <c r="D200" s="34">
        <f>VLOOKUP($C200,'F1'!$A:$B,2,0)</f>
        <v>20</v>
      </c>
      <c r="E200" s="60"/>
      <c r="F200" s="60"/>
      <c r="G200" s="59"/>
      <c r="H200" s="59"/>
      <c r="I200" s="60"/>
      <c r="J200" s="60"/>
      <c r="K200" s="59"/>
      <c r="L200" s="59"/>
      <c r="M200" s="187">
        <f t="shared" si="1360"/>
        <v>0</v>
      </c>
      <c r="N200" s="15">
        <f t="shared" si="1361"/>
        <v>0</v>
      </c>
      <c r="O200" s="15">
        <f t="shared" si="1362"/>
        <v>0</v>
      </c>
      <c r="P200" s="15">
        <f t="shared" si="1363"/>
        <v>0</v>
      </c>
      <c r="Q200" s="187">
        <f t="shared" si="1364"/>
        <v>0</v>
      </c>
      <c r="R200" s="15">
        <f t="shared" si="1365"/>
        <v>0</v>
      </c>
      <c r="S200" s="15">
        <f t="shared" si="1366"/>
        <v>0</v>
      </c>
      <c r="T200" s="15">
        <f t="shared" si="1367"/>
        <v>0</v>
      </c>
      <c r="U200" s="9">
        <f t="shared" si="1368"/>
        <v>0</v>
      </c>
      <c r="V200" s="9">
        <f t="shared" si="1369"/>
        <v>0</v>
      </c>
      <c r="W200" s="28">
        <f t="shared" si="1370"/>
        <v>0</v>
      </c>
      <c r="X200" s="9">
        <f t="shared" si="1371"/>
        <v>0</v>
      </c>
      <c r="Y200" s="9">
        <f t="shared" si="1372"/>
        <v>0</v>
      </c>
      <c r="Z200" s="28">
        <f t="shared" si="1373"/>
        <v>0</v>
      </c>
      <c r="AA200" s="8"/>
      <c r="AB200" s="154">
        <f>IF(OR($M200="",$M200=0),0,IF(AB$2&lt;10,VLOOKUP(TEXT($C200,"МММ"),'Расчет нагрузки'!$AA$2:$AE$13,AB$2,0),$D200*AB$2))</f>
        <v>0</v>
      </c>
      <c r="AC200" s="154">
        <f>IF(OR($Q200="",$Q200=0),0,IF(AC$2&lt;10,VLOOKUP(TEXT($C200,"МММ"),'Расчет нагрузки'!$AA$2:$AE$13,AC$2,0),$D200*AC$2))</f>
        <v>0</v>
      </c>
      <c r="AD200" s="8"/>
      <c r="AE200" s="69">
        <v>1</v>
      </c>
      <c r="AF200" s="69">
        <v>1</v>
      </c>
      <c r="AG200" s="8"/>
      <c r="AH200" s="17">
        <f t="shared" si="1438"/>
        <v>0</v>
      </c>
      <c r="AI200" s="17">
        <f t="shared" si="1439"/>
        <v>0</v>
      </c>
      <c r="AJ200" s="17">
        <f t="shared" si="1440"/>
        <v>0</v>
      </c>
      <c r="AK200" s="17">
        <f t="shared" si="1441"/>
        <v>0</v>
      </c>
      <c r="AL200" s="17">
        <f t="shared" si="1442"/>
        <v>0</v>
      </c>
      <c r="AM200" s="17">
        <f t="shared" si="1443"/>
        <v>0</v>
      </c>
      <c r="AN200" s="17">
        <f t="shared" si="1444"/>
        <v>0</v>
      </c>
      <c r="AO200" s="17">
        <f t="shared" si="1445"/>
        <v>0</v>
      </c>
      <c r="AP200" s="18">
        <f t="shared" si="1446"/>
        <v>0</v>
      </c>
      <c r="AQ200" s="18">
        <f t="shared" si="1447"/>
        <v>0</v>
      </c>
      <c r="AR200" s="18">
        <f t="shared" si="1448"/>
        <v>0</v>
      </c>
      <c r="AS200" s="18">
        <f t="shared" si="1449"/>
        <v>0</v>
      </c>
      <c r="AT200" s="18">
        <f t="shared" si="1450"/>
        <v>0</v>
      </c>
      <c r="AU200" s="18">
        <f t="shared" si="1451"/>
        <v>0</v>
      </c>
      <c r="AV200" s="18">
        <f t="shared" si="1452"/>
        <v>0</v>
      </c>
      <c r="AW200" s="18">
        <f t="shared" si="1453"/>
        <v>0</v>
      </c>
      <c r="AX200" s="4"/>
    </row>
    <row r="201" spans="1:50" outlineLevel="1">
      <c r="A201" s="8" t="str">
        <f>IF(C201=Форма!$B$7*1,"1 месяц",IF(C201&gt;Форма!$B$7,(LEFT(A200,SEARCH(" ",A200,1)-1)+1)&amp;" месяц",""))</f>
        <v>40 месяц</v>
      </c>
      <c r="B201" s="32" t="str">
        <f>IF(SUM($E$6:$L201)=0,"-",IF(SUM($E201:$L201)&gt;0,IF(AND($C201&gt;=$B$1,$C201&lt;=$B$2)*1=1,$A$1,"факт"),"прогноз"))</f>
        <v>-</v>
      </c>
      <c r="C201" s="33">
        <v>47209</v>
      </c>
      <c r="D201" s="34">
        <f>VLOOKUP($C201,'F1'!$A:$B,2,0)</f>
        <v>21</v>
      </c>
      <c r="E201" s="60"/>
      <c r="F201" s="60"/>
      <c r="G201" s="59"/>
      <c r="H201" s="59"/>
      <c r="I201" s="60"/>
      <c r="J201" s="60"/>
      <c r="K201" s="59"/>
      <c r="L201" s="59"/>
      <c r="M201" s="187">
        <f t="shared" si="1360"/>
        <v>0</v>
      </c>
      <c r="N201" s="15">
        <f t="shared" si="1361"/>
        <v>0</v>
      </c>
      <c r="O201" s="15">
        <f t="shared" si="1362"/>
        <v>0</v>
      </c>
      <c r="P201" s="15">
        <f t="shared" si="1363"/>
        <v>0</v>
      </c>
      <c r="Q201" s="187">
        <f t="shared" si="1364"/>
        <v>0</v>
      </c>
      <c r="R201" s="15">
        <f t="shared" si="1365"/>
        <v>0</v>
      </c>
      <c r="S201" s="15">
        <f t="shared" si="1366"/>
        <v>0</v>
      </c>
      <c r="T201" s="15">
        <f t="shared" si="1367"/>
        <v>0</v>
      </c>
      <c r="U201" s="9">
        <f t="shared" si="1368"/>
        <v>0</v>
      </c>
      <c r="V201" s="9">
        <f t="shared" si="1369"/>
        <v>0</v>
      </c>
      <c r="W201" s="28">
        <f t="shared" si="1370"/>
        <v>0</v>
      </c>
      <c r="X201" s="9">
        <f t="shared" si="1371"/>
        <v>0</v>
      </c>
      <c r="Y201" s="9">
        <f t="shared" si="1372"/>
        <v>0</v>
      </c>
      <c r="Z201" s="28">
        <f t="shared" si="1373"/>
        <v>0</v>
      </c>
      <c r="AA201" s="8"/>
      <c r="AB201" s="154">
        <f>IF(OR($M201="",$M201=0),0,IF(AB$2&lt;10,VLOOKUP(TEXT($C201,"МММ"),'Расчет нагрузки'!$AA$2:$AE$13,AB$2,0),$D201*AB$2))</f>
        <v>0</v>
      </c>
      <c r="AC201" s="154">
        <f>IF(OR($Q201="",$Q201=0),0,IF(AC$2&lt;10,VLOOKUP(TEXT($C201,"МММ"),'Расчет нагрузки'!$AA$2:$AE$13,AC$2,0),$D201*AC$2))</f>
        <v>0</v>
      </c>
      <c r="AD201" s="8"/>
      <c r="AE201" s="69">
        <v>1</v>
      </c>
      <c r="AF201" s="69">
        <v>1</v>
      </c>
      <c r="AG201" s="8"/>
      <c r="AH201" s="17">
        <f t="shared" si="1438"/>
        <v>0</v>
      </c>
      <c r="AI201" s="17">
        <f t="shared" si="1439"/>
        <v>0</v>
      </c>
      <c r="AJ201" s="17">
        <f t="shared" si="1440"/>
        <v>0</v>
      </c>
      <c r="AK201" s="17">
        <f t="shared" si="1441"/>
        <v>0</v>
      </c>
      <c r="AL201" s="17">
        <f t="shared" si="1442"/>
        <v>0</v>
      </c>
      <c r="AM201" s="17">
        <f t="shared" si="1443"/>
        <v>0</v>
      </c>
      <c r="AN201" s="17">
        <f t="shared" si="1444"/>
        <v>0</v>
      </c>
      <c r="AO201" s="17">
        <f t="shared" si="1445"/>
        <v>0</v>
      </c>
      <c r="AP201" s="18">
        <f t="shared" si="1446"/>
        <v>0</v>
      </c>
      <c r="AQ201" s="18">
        <f t="shared" si="1447"/>
        <v>0</v>
      </c>
      <c r="AR201" s="18">
        <f t="shared" si="1448"/>
        <v>0</v>
      </c>
      <c r="AS201" s="18">
        <f t="shared" si="1449"/>
        <v>0</v>
      </c>
      <c r="AT201" s="18">
        <f t="shared" si="1450"/>
        <v>0</v>
      </c>
      <c r="AU201" s="18">
        <f t="shared" si="1451"/>
        <v>0</v>
      </c>
      <c r="AV201" s="18">
        <f t="shared" si="1452"/>
        <v>0</v>
      </c>
      <c r="AW201" s="18">
        <f t="shared" si="1453"/>
        <v>0</v>
      </c>
      <c r="AX201" s="4"/>
    </row>
    <row r="202" spans="1:50" outlineLevel="1">
      <c r="A202" s="8" t="str">
        <f>IF(C202=Форма!$B$7*1,"1 месяц",IF(C202&gt;Форма!$B$7,(LEFT(A201,SEARCH(" ",A201,1)-1)+1)&amp;" месяц",""))</f>
        <v>41 месяц</v>
      </c>
      <c r="B202" s="32" t="str">
        <f>IF(SUM($E$6:$L202)=0,"-",IF(SUM($E202:$L202)&gt;0,IF(AND($C202&gt;=$B$1,$C202&lt;=$B$2)*1=1,$A$1,"факт"),"прогноз"))</f>
        <v>-</v>
      </c>
      <c r="C202" s="33">
        <v>47239</v>
      </c>
      <c r="D202" s="34">
        <f>VLOOKUP($C202,'F1'!$A:$B,2,0)</f>
        <v>20</v>
      </c>
      <c r="E202" s="60"/>
      <c r="F202" s="60"/>
      <c r="G202" s="59"/>
      <c r="H202" s="59"/>
      <c r="I202" s="60"/>
      <c r="J202" s="60"/>
      <c r="K202" s="59"/>
      <c r="L202" s="59"/>
      <c r="M202" s="187">
        <f t="shared" si="1360"/>
        <v>0</v>
      </c>
      <c r="N202" s="15">
        <f t="shared" si="1361"/>
        <v>0</v>
      </c>
      <c r="O202" s="15">
        <f t="shared" si="1362"/>
        <v>0</v>
      </c>
      <c r="P202" s="15">
        <f t="shared" si="1363"/>
        <v>0</v>
      </c>
      <c r="Q202" s="187">
        <f t="shared" si="1364"/>
        <v>0</v>
      </c>
      <c r="R202" s="15">
        <f t="shared" si="1365"/>
        <v>0</v>
      </c>
      <c r="S202" s="15">
        <f t="shared" si="1366"/>
        <v>0</v>
      </c>
      <c r="T202" s="15">
        <f t="shared" si="1367"/>
        <v>0</v>
      </c>
      <c r="U202" s="9">
        <f t="shared" si="1368"/>
        <v>0</v>
      </c>
      <c r="V202" s="9">
        <f t="shared" si="1369"/>
        <v>0</v>
      </c>
      <c r="W202" s="28">
        <f t="shared" si="1370"/>
        <v>0</v>
      </c>
      <c r="X202" s="9">
        <f t="shared" si="1371"/>
        <v>0</v>
      </c>
      <c r="Y202" s="9">
        <f t="shared" si="1372"/>
        <v>0</v>
      </c>
      <c r="Z202" s="28">
        <f t="shared" si="1373"/>
        <v>0</v>
      </c>
      <c r="AA202" s="8"/>
      <c r="AB202" s="154">
        <f>IF(OR($M202="",$M202=0),0,IF(AB$2&lt;10,VLOOKUP(TEXT($C202,"МММ"),'Расчет нагрузки'!$AA$2:$AE$13,AB$2,0),$D202*AB$2))</f>
        <v>0</v>
      </c>
      <c r="AC202" s="154">
        <f>IF(OR($Q202="",$Q202=0),0,IF(AC$2&lt;10,VLOOKUP(TEXT($C202,"МММ"),'Расчет нагрузки'!$AA$2:$AE$13,AC$2,0),$D202*AC$2))</f>
        <v>0</v>
      </c>
      <c r="AD202" s="8"/>
      <c r="AE202" s="69">
        <v>1</v>
      </c>
      <c r="AF202" s="69">
        <v>1</v>
      </c>
      <c r="AG202" s="8"/>
      <c r="AH202" s="17">
        <f t="shared" si="1438"/>
        <v>0</v>
      </c>
      <c r="AI202" s="17">
        <f t="shared" si="1439"/>
        <v>0</v>
      </c>
      <c r="AJ202" s="17">
        <f t="shared" si="1440"/>
        <v>0</v>
      </c>
      <c r="AK202" s="17">
        <f t="shared" si="1441"/>
        <v>0</v>
      </c>
      <c r="AL202" s="17">
        <f t="shared" si="1442"/>
        <v>0</v>
      </c>
      <c r="AM202" s="17">
        <f t="shared" si="1443"/>
        <v>0</v>
      </c>
      <c r="AN202" s="17">
        <f t="shared" si="1444"/>
        <v>0</v>
      </c>
      <c r="AO202" s="17">
        <f t="shared" si="1445"/>
        <v>0</v>
      </c>
      <c r="AP202" s="18">
        <f t="shared" si="1446"/>
        <v>0</v>
      </c>
      <c r="AQ202" s="18">
        <f t="shared" si="1447"/>
        <v>0</v>
      </c>
      <c r="AR202" s="18">
        <f t="shared" si="1448"/>
        <v>0</v>
      </c>
      <c r="AS202" s="18">
        <f t="shared" si="1449"/>
        <v>0</v>
      </c>
      <c r="AT202" s="18">
        <f t="shared" si="1450"/>
        <v>0</v>
      </c>
      <c r="AU202" s="18">
        <f t="shared" si="1451"/>
        <v>0</v>
      </c>
      <c r="AV202" s="18">
        <f t="shared" si="1452"/>
        <v>0</v>
      </c>
      <c r="AW202" s="18">
        <f t="shared" si="1453"/>
        <v>0</v>
      </c>
      <c r="AX202" s="4"/>
    </row>
    <row r="203" spans="1:50" outlineLevel="1">
      <c r="A203" s="8" t="str">
        <f>IF(C203=Форма!$B$7*1,"1 месяц",IF(C203&gt;Форма!$B$7,(LEFT(A202,SEARCH(" ",A202,1)-1)+1)&amp;" месяц",""))</f>
        <v>42 месяц</v>
      </c>
      <c r="B203" s="32" t="str">
        <f>IF(SUM($E$6:$L203)=0,"-",IF(SUM($E203:$L203)&gt;0,IF(AND($C203&gt;=$B$1,$C203&lt;=$B$2)*1=1,$A$1,"факт"),"прогноз"))</f>
        <v>-</v>
      </c>
      <c r="C203" s="33">
        <v>47270</v>
      </c>
      <c r="D203" s="34">
        <f>VLOOKUP($C203,'F1'!$A:$B,2,0)</f>
        <v>20</v>
      </c>
      <c r="E203" s="60"/>
      <c r="F203" s="60"/>
      <c r="G203" s="59"/>
      <c r="H203" s="59"/>
      <c r="I203" s="60"/>
      <c r="J203" s="60"/>
      <c r="K203" s="59"/>
      <c r="L203" s="59"/>
      <c r="M203" s="187">
        <f t="shared" si="1360"/>
        <v>0</v>
      </c>
      <c r="N203" s="15">
        <f t="shared" si="1361"/>
        <v>0</v>
      </c>
      <c r="O203" s="15">
        <f t="shared" si="1362"/>
        <v>0</v>
      </c>
      <c r="P203" s="15">
        <f t="shared" si="1363"/>
        <v>0</v>
      </c>
      <c r="Q203" s="187">
        <f t="shared" si="1364"/>
        <v>0</v>
      </c>
      <c r="R203" s="15">
        <f t="shared" si="1365"/>
        <v>0</v>
      </c>
      <c r="S203" s="15">
        <f t="shared" si="1366"/>
        <v>0</v>
      </c>
      <c r="T203" s="15">
        <f t="shared" si="1367"/>
        <v>0</v>
      </c>
      <c r="U203" s="9">
        <f t="shared" si="1368"/>
        <v>0</v>
      </c>
      <c r="V203" s="9">
        <f t="shared" si="1369"/>
        <v>0</v>
      </c>
      <c r="W203" s="28">
        <f t="shared" si="1370"/>
        <v>0</v>
      </c>
      <c r="X203" s="9">
        <f t="shared" si="1371"/>
        <v>0</v>
      </c>
      <c r="Y203" s="9">
        <f t="shared" si="1372"/>
        <v>0</v>
      </c>
      <c r="Z203" s="28">
        <f t="shared" si="1373"/>
        <v>0</v>
      </c>
      <c r="AA203" s="8"/>
      <c r="AB203" s="154">
        <f>IF(OR($M203="",$M203=0),0,IF(AB$2&lt;10,VLOOKUP(TEXT($C203,"МММ"),'Расчет нагрузки'!$AA$2:$AE$13,AB$2,0),$D203*AB$2))</f>
        <v>0</v>
      </c>
      <c r="AC203" s="154">
        <f>IF(OR($Q203="",$Q203=0),0,IF(AC$2&lt;10,VLOOKUP(TEXT($C203,"МММ"),'Расчет нагрузки'!$AA$2:$AE$13,AC$2,0),$D203*AC$2))</f>
        <v>0</v>
      </c>
      <c r="AD203" s="8"/>
      <c r="AE203" s="69">
        <v>1</v>
      </c>
      <c r="AF203" s="69">
        <v>1</v>
      </c>
      <c r="AG203" s="8"/>
      <c r="AH203" s="17">
        <f t="shared" si="1438"/>
        <v>0</v>
      </c>
      <c r="AI203" s="17">
        <f t="shared" si="1439"/>
        <v>0</v>
      </c>
      <c r="AJ203" s="17">
        <f t="shared" si="1440"/>
        <v>0</v>
      </c>
      <c r="AK203" s="17">
        <f t="shared" si="1441"/>
        <v>0</v>
      </c>
      <c r="AL203" s="17">
        <f t="shared" si="1442"/>
        <v>0</v>
      </c>
      <c r="AM203" s="17">
        <f t="shared" si="1443"/>
        <v>0</v>
      </c>
      <c r="AN203" s="17">
        <f t="shared" si="1444"/>
        <v>0</v>
      </c>
      <c r="AO203" s="17">
        <f t="shared" si="1445"/>
        <v>0</v>
      </c>
      <c r="AP203" s="18">
        <f t="shared" si="1446"/>
        <v>0</v>
      </c>
      <c r="AQ203" s="18">
        <f t="shared" si="1447"/>
        <v>0</v>
      </c>
      <c r="AR203" s="18">
        <f t="shared" si="1448"/>
        <v>0</v>
      </c>
      <c r="AS203" s="18">
        <f t="shared" si="1449"/>
        <v>0</v>
      </c>
      <c r="AT203" s="18">
        <f t="shared" si="1450"/>
        <v>0</v>
      </c>
      <c r="AU203" s="18">
        <f t="shared" si="1451"/>
        <v>0</v>
      </c>
      <c r="AV203" s="18">
        <f t="shared" si="1452"/>
        <v>0</v>
      </c>
      <c r="AW203" s="18">
        <f t="shared" si="1453"/>
        <v>0</v>
      </c>
      <c r="AX203" s="4"/>
    </row>
    <row r="204" spans="1:50" outlineLevel="1">
      <c r="A204" s="8" t="str">
        <f>IF(C204=Форма!$B$7*1,"1 месяц",IF(C204&gt;Форма!$B$7,(LEFT(A203,SEARCH(" ",A203,1)-1)+1)&amp;" месяц",""))</f>
        <v>43 месяц</v>
      </c>
      <c r="B204" s="32" t="str">
        <f>IF(SUM($E$6:$L204)=0,"-",IF(SUM($E204:$L204)&gt;0,IF(AND($C204&gt;=$B$1,$C204&lt;=$B$2)*1=1,$A$1,"факт"),"прогноз"))</f>
        <v>-</v>
      </c>
      <c r="C204" s="33">
        <v>47300</v>
      </c>
      <c r="D204" s="34">
        <f>VLOOKUP($C204,'F1'!$A:$B,2,0)</f>
        <v>22</v>
      </c>
      <c r="E204" s="60"/>
      <c r="F204" s="60"/>
      <c r="G204" s="59"/>
      <c r="H204" s="59"/>
      <c r="I204" s="60"/>
      <c r="J204" s="60"/>
      <c r="K204" s="59"/>
      <c r="L204" s="59"/>
      <c r="M204" s="187">
        <f t="shared" si="1360"/>
        <v>0</v>
      </c>
      <c r="N204" s="15">
        <f t="shared" si="1361"/>
        <v>0</v>
      </c>
      <c r="O204" s="15">
        <f t="shared" si="1362"/>
        <v>0</v>
      </c>
      <c r="P204" s="15">
        <f t="shared" si="1363"/>
        <v>0</v>
      </c>
      <c r="Q204" s="187">
        <f t="shared" si="1364"/>
        <v>0</v>
      </c>
      <c r="R204" s="15">
        <f t="shared" si="1365"/>
        <v>0</v>
      </c>
      <c r="S204" s="15">
        <f t="shared" si="1366"/>
        <v>0</v>
      </c>
      <c r="T204" s="15">
        <f t="shared" si="1367"/>
        <v>0</v>
      </c>
      <c r="U204" s="9">
        <f t="shared" si="1368"/>
        <v>0</v>
      </c>
      <c r="V204" s="9">
        <f t="shared" si="1369"/>
        <v>0</v>
      </c>
      <c r="W204" s="28">
        <f t="shared" si="1370"/>
        <v>0</v>
      </c>
      <c r="X204" s="9">
        <f t="shared" si="1371"/>
        <v>0</v>
      </c>
      <c r="Y204" s="9">
        <f t="shared" si="1372"/>
        <v>0</v>
      </c>
      <c r="Z204" s="28">
        <f t="shared" si="1373"/>
        <v>0</v>
      </c>
      <c r="AA204" s="8"/>
      <c r="AB204" s="154">
        <f>IF(OR($M204="",$M204=0),0,IF(AB$2&lt;10,VLOOKUP(TEXT($C204,"МММ"),'Расчет нагрузки'!$AA$2:$AE$13,AB$2,0),$D204*AB$2))</f>
        <v>0</v>
      </c>
      <c r="AC204" s="154">
        <f>IF(OR($Q204="",$Q204=0),0,IF(AC$2&lt;10,VLOOKUP(TEXT($C204,"МММ"),'Расчет нагрузки'!$AA$2:$AE$13,AC$2,0),$D204*AC$2))</f>
        <v>0</v>
      </c>
      <c r="AD204" s="8"/>
      <c r="AE204" s="69">
        <v>1</v>
      </c>
      <c r="AF204" s="69">
        <v>1</v>
      </c>
      <c r="AG204" s="8"/>
      <c r="AH204" s="17">
        <f t="shared" si="1438"/>
        <v>0</v>
      </c>
      <c r="AI204" s="17">
        <f t="shared" si="1439"/>
        <v>0</v>
      </c>
      <c r="AJ204" s="17">
        <f t="shared" si="1440"/>
        <v>0</v>
      </c>
      <c r="AK204" s="17">
        <f t="shared" si="1441"/>
        <v>0</v>
      </c>
      <c r="AL204" s="17">
        <f t="shared" si="1442"/>
        <v>0</v>
      </c>
      <c r="AM204" s="17">
        <f t="shared" si="1443"/>
        <v>0</v>
      </c>
      <c r="AN204" s="17">
        <f t="shared" si="1444"/>
        <v>0</v>
      </c>
      <c r="AO204" s="17">
        <f t="shared" si="1445"/>
        <v>0</v>
      </c>
      <c r="AP204" s="18">
        <f t="shared" si="1446"/>
        <v>0</v>
      </c>
      <c r="AQ204" s="18">
        <f t="shared" si="1447"/>
        <v>0</v>
      </c>
      <c r="AR204" s="18">
        <f t="shared" si="1448"/>
        <v>0</v>
      </c>
      <c r="AS204" s="18">
        <f t="shared" si="1449"/>
        <v>0</v>
      </c>
      <c r="AT204" s="18">
        <f t="shared" si="1450"/>
        <v>0</v>
      </c>
      <c r="AU204" s="18">
        <f t="shared" si="1451"/>
        <v>0</v>
      </c>
      <c r="AV204" s="18">
        <f t="shared" si="1452"/>
        <v>0</v>
      </c>
      <c r="AW204" s="18">
        <f t="shared" si="1453"/>
        <v>0</v>
      </c>
      <c r="AX204" s="4"/>
    </row>
    <row r="205" spans="1:50" outlineLevel="1">
      <c r="A205" s="8" t="str">
        <f>IF(C205=Форма!$B$7*1,"1 месяц",IF(C205&gt;Форма!$B$7,(LEFT(A204,SEARCH(" ",A204,1)-1)+1)&amp;" месяц",""))</f>
        <v>44 месяц</v>
      </c>
      <c r="B205" s="32" t="str">
        <f>IF(SUM($E$6:$L205)=0,"-",IF(SUM($E205:$L205)&gt;0,IF(AND($C205&gt;=$B$1,$C205&lt;=$B$2)*1=1,$A$1,"факт"),"прогноз"))</f>
        <v>-</v>
      </c>
      <c r="C205" s="33">
        <v>47331</v>
      </c>
      <c r="D205" s="34">
        <f>VLOOKUP($C205,'F1'!$A:$B,2,0)</f>
        <v>23</v>
      </c>
      <c r="E205" s="60"/>
      <c r="F205" s="60"/>
      <c r="G205" s="59"/>
      <c r="H205" s="59"/>
      <c r="I205" s="60"/>
      <c r="J205" s="60"/>
      <c r="K205" s="59"/>
      <c r="L205" s="59"/>
      <c r="M205" s="187">
        <f t="shared" si="1360"/>
        <v>0</v>
      </c>
      <c r="N205" s="15">
        <f t="shared" si="1361"/>
        <v>0</v>
      </c>
      <c r="O205" s="15">
        <f t="shared" si="1362"/>
        <v>0</v>
      </c>
      <c r="P205" s="15">
        <f t="shared" si="1363"/>
        <v>0</v>
      </c>
      <c r="Q205" s="187">
        <f t="shared" si="1364"/>
        <v>0</v>
      </c>
      <c r="R205" s="15">
        <f t="shared" si="1365"/>
        <v>0</v>
      </c>
      <c r="S205" s="15">
        <f t="shared" si="1366"/>
        <v>0</v>
      </c>
      <c r="T205" s="15">
        <f t="shared" si="1367"/>
        <v>0</v>
      </c>
      <c r="U205" s="9">
        <f t="shared" si="1368"/>
        <v>0</v>
      </c>
      <c r="V205" s="9">
        <f t="shared" si="1369"/>
        <v>0</v>
      </c>
      <c r="W205" s="28">
        <f t="shared" si="1370"/>
        <v>0</v>
      </c>
      <c r="X205" s="9">
        <f t="shared" si="1371"/>
        <v>0</v>
      </c>
      <c r="Y205" s="9">
        <f t="shared" si="1372"/>
        <v>0</v>
      </c>
      <c r="Z205" s="28">
        <f t="shared" si="1373"/>
        <v>0</v>
      </c>
      <c r="AA205" s="8"/>
      <c r="AB205" s="154">
        <f>IF(OR($M205="",$M205=0),0,IF(AB$2&lt;10,VLOOKUP(TEXT($C205,"МММ"),'Расчет нагрузки'!$AA$2:$AE$13,AB$2,0),$D205*AB$2))</f>
        <v>0</v>
      </c>
      <c r="AC205" s="154">
        <f>IF(OR($Q205="",$Q205=0),0,IF(AC$2&lt;10,VLOOKUP(TEXT($C205,"МММ"),'Расчет нагрузки'!$AA$2:$AE$13,AC$2,0),$D205*AC$2))</f>
        <v>0</v>
      </c>
      <c r="AD205" s="8"/>
      <c r="AE205" s="69">
        <v>1</v>
      </c>
      <c r="AF205" s="69">
        <v>1</v>
      </c>
      <c r="AG205" s="8"/>
      <c r="AH205" s="17">
        <f t="shared" si="1438"/>
        <v>0</v>
      </c>
      <c r="AI205" s="17">
        <f t="shared" si="1439"/>
        <v>0</v>
      </c>
      <c r="AJ205" s="17">
        <f t="shared" si="1440"/>
        <v>0</v>
      </c>
      <c r="AK205" s="17">
        <f t="shared" si="1441"/>
        <v>0</v>
      </c>
      <c r="AL205" s="17">
        <f t="shared" si="1442"/>
        <v>0</v>
      </c>
      <c r="AM205" s="17">
        <f t="shared" si="1443"/>
        <v>0</v>
      </c>
      <c r="AN205" s="17">
        <f t="shared" si="1444"/>
        <v>0</v>
      </c>
      <c r="AO205" s="17">
        <f t="shared" si="1445"/>
        <v>0</v>
      </c>
      <c r="AP205" s="18">
        <f t="shared" si="1446"/>
        <v>0</v>
      </c>
      <c r="AQ205" s="18">
        <f t="shared" si="1447"/>
        <v>0</v>
      </c>
      <c r="AR205" s="18">
        <f t="shared" si="1448"/>
        <v>0</v>
      </c>
      <c r="AS205" s="18">
        <f t="shared" si="1449"/>
        <v>0</v>
      </c>
      <c r="AT205" s="18">
        <f t="shared" si="1450"/>
        <v>0</v>
      </c>
      <c r="AU205" s="18">
        <f t="shared" si="1451"/>
        <v>0</v>
      </c>
      <c r="AV205" s="18">
        <f t="shared" si="1452"/>
        <v>0</v>
      </c>
      <c r="AW205" s="18">
        <f t="shared" si="1453"/>
        <v>0</v>
      </c>
      <c r="AX205" s="4"/>
    </row>
    <row r="206" spans="1:50" outlineLevel="1">
      <c r="A206" s="8" t="str">
        <f>IF(C206=Форма!$B$7*1,"1 месяц",IF(C206&gt;Форма!$B$7,(LEFT(A205,SEARCH(" ",A205,1)-1)+1)&amp;" месяц",""))</f>
        <v>45 месяц</v>
      </c>
      <c r="B206" s="32" t="str">
        <f>IF(SUM($E$6:$L206)=0,"-",IF(SUM($E206:$L206)&gt;0,IF(AND($C206&gt;=$B$1,$C206&lt;=$B$2)*1=1,$A$1,"факт"),"прогноз"))</f>
        <v>-</v>
      </c>
      <c r="C206" s="33">
        <v>47362</v>
      </c>
      <c r="D206" s="34">
        <f>VLOOKUP($C206,'F1'!$A:$B,2,0)</f>
        <v>20</v>
      </c>
      <c r="E206" s="60"/>
      <c r="F206" s="60"/>
      <c r="G206" s="59"/>
      <c r="H206" s="59"/>
      <c r="I206" s="60"/>
      <c r="J206" s="60"/>
      <c r="K206" s="59"/>
      <c r="L206" s="59"/>
      <c r="M206" s="187">
        <f t="shared" si="1360"/>
        <v>0</v>
      </c>
      <c r="N206" s="15">
        <f t="shared" si="1361"/>
        <v>0</v>
      </c>
      <c r="O206" s="15">
        <f t="shared" si="1362"/>
        <v>0</v>
      </c>
      <c r="P206" s="15">
        <f t="shared" si="1363"/>
        <v>0</v>
      </c>
      <c r="Q206" s="187">
        <f t="shared" si="1364"/>
        <v>0</v>
      </c>
      <c r="R206" s="15">
        <f t="shared" si="1365"/>
        <v>0</v>
      </c>
      <c r="S206" s="15">
        <f t="shared" si="1366"/>
        <v>0</v>
      </c>
      <c r="T206" s="15">
        <f t="shared" si="1367"/>
        <v>0</v>
      </c>
      <c r="U206" s="9">
        <f t="shared" si="1368"/>
        <v>0</v>
      </c>
      <c r="V206" s="9">
        <f t="shared" si="1369"/>
        <v>0</v>
      </c>
      <c r="W206" s="28">
        <f t="shared" si="1370"/>
        <v>0</v>
      </c>
      <c r="X206" s="9">
        <f t="shared" si="1371"/>
        <v>0</v>
      </c>
      <c r="Y206" s="9">
        <f t="shared" si="1372"/>
        <v>0</v>
      </c>
      <c r="Z206" s="28">
        <f t="shared" si="1373"/>
        <v>0</v>
      </c>
      <c r="AA206" s="8"/>
      <c r="AB206" s="154">
        <f>IF(OR($M206="",$M206=0),0,IF(AB$2&lt;10,VLOOKUP(TEXT($C206,"МММ"),'Расчет нагрузки'!$AA$2:$AE$13,AB$2,0),$D206*AB$2))</f>
        <v>0</v>
      </c>
      <c r="AC206" s="154">
        <f>IF(OR($Q206="",$Q206=0),0,IF(AC$2&lt;10,VLOOKUP(TEXT($C206,"МММ"),'Расчет нагрузки'!$AA$2:$AE$13,AC$2,0),$D206*AC$2))</f>
        <v>0</v>
      </c>
      <c r="AD206" s="8"/>
      <c r="AE206" s="69">
        <v>1</v>
      </c>
      <c r="AF206" s="69">
        <v>1</v>
      </c>
      <c r="AG206" s="8"/>
      <c r="AH206" s="17">
        <f t="shared" si="1438"/>
        <v>0</v>
      </c>
      <c r="AI206" s="17">
        <f t="shared" si="1439"/>
        <v>0</v>
      </c>
      <c r="AJ206" s="17">
        <f t="shared" si="1440"/>
        <v>0</v>
      </c>
      <c r="AK206" s="17">
        <f t="shared" si="1441"/>
        <v>0</v>
      </c>
      <c r="AL206" s="17">
        <f t="shared" si="1442"/>
        <v>0</v>
      </c>
      <c r="AM206" s="17">
        <f t="shared" si="1443"/>
        <v>0</v>
      </c>
      <c r="AN206" s="17">
        <f t="shared" si="1444"/>
        <v>0</v>
      </c>
      <c r="AO206" s="17">
        <f t="shared" si="1445"/>
        <v>0</v>
      </c>
      <c r="AP206" s="18">
        <f t="shared" si="1446"/>
        <v>0</v>
      </c>
      <c r="AQ206" s="18">
        <f t="shared" si="1447"/>
        <v>0</v>
      </c>
      <c r="AR206" s="18">
        <f t="shared" si="1448"/>
        <v>0</v>
      </c>
      <c r="AS206" s="18">
        <f t="shared" si="1449"/>
        <v>0</v>
      </c>
      <c r="AT206" s="18">
        <f t="shared" si="1450"/>
        <v>0</v>
      </c>
      <c r="AU206" s="18">
        <f t="shared" si="1451"/>
        <v>0</v>
      </c>
      <c r="AV206" s="18">
        <f t="shared" si="1452"/>
        <v>0</v>
      </c>
      <c r="AW206" s="18">
        <f t="shared" si="1453"/>
        <v>0</v>
      </c>
      <c r="AX206" s="4"/>
    </row>
    <row r="207" spans="1:50" outlineLevel="1">
      <c r="A207" s="8" t="str">
        <f>IF(C207=Форма!$B$7*1,"1 месяц",IF(C207&gt;Форма!$B$7,(LEFT(A206,SEARCH(" ",A206,1)-1)+1)&amp;" месяц",""))</f>
        <v>46 месяц</v>
      </c>
      <c r="B207" s="32" t="str">
        <f>IF(SUM($E$6:$L207)=0,"-",IF(SUM($E207:$L207)&gt;0,IF(AND($C207&gt;=$B$1,$C207&lt;=$B$2)*1=1,$A$1,"факт"),"прогноз"))</f>
        <v>-</v>
      </c>
      <c r="C207" s="33">
        <v>47392</v>
      </c>
      <c r="D207" s="34">
        <f>VLOOKUP($C207,'F1'!$A:$B,2,0)</f>
        <v>23</v>
      </c>
      <c r="E207" s="60"/>
      <c r="F207" s="60"/>
      <c r="G207" s="59"/>
      <c r="H207" s="59"/>
      <c r="I207" s="60"/>
      <c r="J207" s="60"/>
      <c r="K207" s="59"/>
      <c r="L207" s="59"/>
      <c r="M207" s="187">
        <f t="shared" si="1360"/>
        <v>0</v>
      </c>
      <c r="N207" s="15">
        <f t="shared" si="1361"/>
        <v>0</v>
      </c>
      <c r="O207" s="15">
        <f t="shared" si="1362"/>
        <v>0</v>
      </c>
      <c r="P207" s="15">
        <f t="shared" si="1363"/>
        <v>0</v>
      </c>
      <c r="Q207" s="187">
        <f t="shared" si="1364"/>
        <v>0</v>
      </c>
      <c r="R207" s="15">
        <f t="shared" si="1365"/>
        <v>0</v>
      </c>
      <c r="S207" s="15">
        <f t="shared" si="1366"/>
        <v>0</v>
      </c>
      <c r="T207" s="15">
        <f t="shared" si="1367"/>
        <v>0</v>
      </c>
      <c r="U207" s="9">
        <f t="shared" si="1368"/>
        <v>0</v>
      </c>
      <c r="V207" s="9">
        <f t="shared" si="1369"/>
        <v>0</v>
      </c>
      <c r="W207" s="28">
        <f t="shared" si="1370"/>
        <v>0</v>
      </c>
      <c r="X207" s="9">
        <f t="shared" si="1371"/>
        <v>0</v>
      </c>
      <c r="Y207" s="9">
        <f t="shared" si="1372"/>
        <v>0</v>
      </c>
      <c r="Z207" s="28">
        <f t="shared" si="1373"/>
        <v>0</v>
      </c>
      <c r="AA207" s="8"/>
      <c r="AB207" s="154">
        <f>IF(OR($M207="",$M207=0),0,IF(AB$2&lt;10,VLOOKUP(TEXT($C207,"МММ"),'Расчет нагрузки'!$AA$2:$AE$13,AB$2,0),$D207*AB$2))</f>
        <v>0</v>
      </c>
      <c r="AC207" s="154">
        <f>IF(OR($Q207="",$Q207=0),0,IF(AC$2&lt;10,VLOOKUP(TEXT($C207,"МММ"),'Расчет нагрузки'!$AA$2:$AE$13,AC$2,0),$D207*AC$2))</f>
        <v>0</v>
      </c>
      <c r="AD207" s="8"/>
      <c r="AE207" s="69">
        <v>1</v>
      </c>
      <c r="AF207" s="69">
        <v>1</v>
      </c>
      <c r="AG207" s="8"/>
      <c r="AH207" s="17">
        <f t="shared" si="1438"/>
        <v>0</v>
      </c>
      <c r="AI207" s="17">
        <f t="shared" si="1439"/>
        <v>0</v>
      </c>
      <c r="AJ207" s="17">
        <f t="shared" si="1440"/>
        <v>0</v>
      </c>
      <c r="AK207" s="17">
        <f t="shared" si="1441"/>
        <v>0</v>
      </c>
      <c r="AL207" s="17">
        <f t="shared" si="1442"/>
        <v>0</v>
      </c>
      <c r="AM207" s="17">
        <f t="shared" si="1443"/>
        <v>0</v>
      </c>
      <c r="AN207" s="17">
        <f t="shared" si="1444"/>
        <v>0</v>
      </c>
      <c r="AO207" s="17">
        <f t="shared" si="1445"/>
        <v>0</v>
      </c>
      <c r="AP207" s="18">
        <f t="shared" si="1446"/>
        <v>0</v>
      </c>
      <c r="AQ207" s="18">
        <f t="shared" si="1447"/>
        <v>0</v>
      </c>
      <c r="AR207" s="18">
        <f t="shared" si="1448"/>
        <v>0</v>
      </c>
      <c r="AS207" s="18">
        <f t="shared" si="1449"/>
        <v>0</v>
      </c>
      <c r="AT207" s="18">
        <f t="shared" si="1450"/>
        <v>0</v>
      </c>
      <c r="AU207" s="18">
        <f t="shared" si="1451"/>
        <v>0</v>
      </c>
      <c r="AV207" s="18">
        <f t="shared" si="1452"/>
        <v>0</v>
      </c>
      <c r="AW207" s="18">
        <f t="shared" si="1453"/>
        <v>0</v>
      </c>
      <c r="AX207" s="4"/>
    </row>
    <row r="208" spans="1:50" outlineLevel="1">
      <c r="A208" s="8" t="str">
        <f>IF(C208=Форма!$B$7*1,"1 месяц",IF(C208&gt;Форма!$B$7,(LEFT(A207,SEARCH(" ",A207,1)-1)+1)&amp;" месяц",""))</f>
        <v>47 месяц</v>
      </c>
      <c r="B208" s="32" t="str">
        <f>IF(SUM($E$6:$L208)=0,"-",IF(SUM($E208:$L208)&gt;0,IF(AND($C208&gt;=$B$1,$C208&lt;=$B$2)*1=1,$A$1,"факт"),"прогноз"))</f>
        <v>-</v>
      </c>
      <c r="C208" s="33">
        <v>47423</v>
      </c>
      <c r="D208" s="34">
        <f>VLOOKUP($C208,'F1'!$A:$B,2,0)</f>
        <v>21</v>
      </c>
      <c r="E208" s="60"/>
      <c r="F208" s="60"/>
      <c r="G208" s="59"/>
      <c r="H208" s="59"/>
      <c r="I208" s="60"/>
      <c r="J208" s="60"/>
      <c r="K208" s="59"/>
      <c r="L208" s="59"/>
      <c r="M208" s="187">
        <f t="shared" si="1360"/>
        <v>0</v>
      </c>
      <c r="N208" s="15">
        <f t="shared" si="1361"/>
        <v>0</v>
      </c>
      <c r="O208" s="15">
        <f t="shared" si="1362"/>
        <v>0</v>
      </c>
      <c r="P208" s="15">
        <f t="shared" si="1363"/>
        <v>0</v>
      </c>
      <c r="Q208" s="187">
        <f t="shared" si="1364"/>
        <v>0</v>
      </c>
      <c r="R208" s="15">
        <f t="shared" si="1365"/>
        <v>0</v>
      </c>
      <c r="S208" s="15">
        <f t="shared" si="1366"/>
        <v>0</v>
      </c>
      <c r="T208" s="15">
        <f t="shared" si="1367"/>
        <v>0</v>
      </c>
      <c r="U208" s="9">
        <f t="shared" si="1368"/>
        <v>0</v>
      </c>
      <c r="V208" s="9">
        <f t="shared" si="1369"/>
        <v>0</v>
      </c>
      <c r="W208" s="28">
        <f t="shared" si="1370"/>
        <v>0</v>
      </c>
      <c r="X208" s="9">
        <f t="shared" si="1371"/>
        <v>0</v>
      </c>
      <c r="Y208" s="9">
        <f t="shared" si="1372"/>
        <v>0</v>
      </c>
      <c r="Z208" s="28">
        <f t="shared" si="1373"/>
        <v>0</v>
      </c>
      <c r="AA208" s="8"/>
      <c r="AB208" s="154">
        <f>IF(OR($M208="",$M208=0),0,IF(AB$2&lt;10,VLOOKUP(TEXT($C208,"МММ"),'Расчет нагрузки'!$AA$2:$AE$13,AB$2,0),$D208*AB$2))</f>
        <v>0</v>
      </c>
      <c r="AC208" s="154">
        <f>IF(OR($Q208="",$Q208=0),0,IF(AC$2&lt;10,VLOOKUP(TEXT($C208,"МММ"),'Расчет нагрузки'!$AA$2:$AE$13,AC$2,0),$D208*AC$2))</f>
        <v>0</v>
      </c>
      <c r="AD208" s="8"/>
      <c r="AE208" s="69">
        <v>1</v>
      </c>
      <c r="AF208" s="69">
        <v>1</v>
      </c>
      <c r="AG208" s="8"/>
      <c r="AH208" s="17">
        <f t="shared" si="1438"/>
        <v>0</v>
      </c>
      <c r="AI208" s="17">
        <f t="shared" si="1439"/>
        <v>0</v>
      </c>
      <c r="AJ208" s="17">
        <f t="shared" si="1440"/>
        <v>0</v>
      </c>
      <c r="AK208" s="17">
        <f t="shared" si="1441"/>
        <v>0</v>
      </c>
      <c r="AL208" s="17">
        <f t="shared" si="1442"/>
        <v>0</v>
      </c>
      <c r="AM208" s="17">
        <f t="shared" si="1443"/>
        <v>0</v>
      </c>
      <c r="AN208" s="17">
        <f t="shared" si="1444"/>
        <v>0</v>
      </c>
      <c r="AO208" s="17">
        <f t="shared" si="1445"/>
        <v>0</v>
      </c>
      <c r="AP208" s="18">
        <f t="shared" si="1446"/>
        <v>0</v>
      </c>
      <c r="AQ208" s="18">
        <f t="shared" si="1447"/>
        <v>0</v>
      </c>
      <c r="AR208" s="18">
        <f t="shared" si="1448"/>
        <v>0</v>
      </c>
      <c r="AS208" s="18">
        <f t="shared" si="1449"/>
        <v>0</v>
      </c>
      <c r="AT208" s="18">
        <f t="shared" si="1450"/>
        <v>0</v>
      </c>
      <c r="AU208" s="18">
        <f t="shared" si="1451"/>
        <v>0</v>
      </c>
      <c r="AV208" s="18">
        <f t="shared" si="1452"/>
        <v>0</v>
      </c>
      <c r="AW208" s="18">
        <f t="shared" si="1453"/>
        <v>0</v>
      </c>
      <c r="AX208" s="4"/>
    </row>
    <row r="209" spans="1:50" outlineLevel="1">
      <c r="A209" s="8" t="str">
        <f>IF(C209=Форма!$B$7*1,"1 месяц",IF(C209&gt;Форма!$B$7,(LEFT(A208,SEARCH(" ",A208,1)-1)+1)&amp;" месяц",""))</f>
        <v>48 месяц</v>
      </c>
      <c r="B209" s="32" t="str">
        <f>IF(SUM($E$6:$L209)=0,"-",IF(SUM($E209:$L209)&gt;0,IF(AND($C209&gt;=$B$1,$C209&lt;=$B$2)*1=1,$A$1,"факт"),"прогноз"))</f>
        <v>-</v>
      </c>
      <c r="C209" s="33">
        <v>47453</v>
      </c>
      <c r="D209" s="34">
        <f>VLOOKUP($C209,'F1'!$A:$B,2,0)</f>
        <v>21</v>
      </c>
      <c r="E209" s="60"/>
      <c r="F209" s="60"/>
      <c r="G209" s="59"/>
      <c r="H209" s="59"/>
      <c r="I209" s="60"/>
      <c r="J209" s="60"/>
      <c r="K209" s="59"/>
      <c r="L209" s="59"/>
      <c r="M209" s="187">
        <f t="shared" si="1360"/>
        <v>0</v>
      </c>
      <c r="N209" s="15">
        <f t="shared" si="1361"/>
        <v>0</v>
      </c>
      <c r="O209" s="15">
        <f t="shared" si="1362"/>
        <v>0</v>
      </c>
      <c r="P209" s="15">
        <f t="shared" si="1363"/>
        <v>0</v>
      </c>
      <c r="Q209" s="187">
        <f t="shared" si="1364"/>
        <v>0</v>
      </c>
      <c r="R209" s="15">
        <f t="shared" si="1365"/>
        <v>0</v>
      </c>
      <c r="S209" s="15">
        <f t="shared" si="1366"/>
        <v>0</v>
      </c>
      <c r="T209" s="15">
        <f t="shared" si="1367"/>
        <v>0</v>
      </c>
      <c r="U209" s="9">
        <f t="shared" si="1368"/>
        <v>0</v>
      </c>
      <c r="V209" s="9">
        <f t="shared" si="1369"/>
        <v>0</v>
      </c>
      <c r="W209" s="28">
        <f t="shared" si="1370"/>
        <v>0</v>
      </c>
      <c r="X209" s="9">
        <f t="shared" si="1371"/>
        <v>0</v>
      </c>
      <c r="Y209" s="9">
        <f t="shared" si="1372"/>
        <v>0</v>
      </c>
      <c r="Z209" s="28">
        <f t="shared" si="1373"/>
        <v>0</v>
      </c>
      <c r="AA209" s="8"/>
      <c r="AB209" s="154">
        <f>IF(OR($M209="",$M209=0),0,IF(AB$2&lt;10,VLOOKUP(TEXT($C209,"МММ"),'Расчет нагрузки'!$AA$2:$AE$13,AB$2,0),$D209*AB$2))</f>
        <v>0</v>
      </c>
      <c r="AC209" s="154">
        <f>IF(OR($Q209="",$Q209=0),0,IF(AC$2&lt;10,VLOOKUP(TEXT($C209,"МММ"),'Расчет нагрузки'!$AA$2:$AE$13,AC$2,0),$D209*AC$2))</f>
        <v>0</v>
      </c>
      <c r="AD209" s="8"/>
      <c r="AE209" s="69">
        <v>1</v>
      </c>
      <c r="AF209" s="69">
        <v>1</v>
      </c>
      <c r="AG209" s="8"/>
      <c r="AH209" s="17">
        <f t="shared" si="1438"/>
        <v>0</v>
      </c>
      <c r="AI209" s="17">
        <f t="shared" si="1439"/>
        <v>0</v>
      </c>
      <c r="AJ209" s="17">
        <f t="shared" si="1440"/>
        <v>0</v>
      </c>
      <c r="AK209" s="17">
        <f t="shared" si="1441"/>
        <v>0</v>
      </c>
      <c r="AL209" s="17">
        <f t="shared" si="1442"/>
        <v>0</v>
      </c>
      <c r="AM209" s="17">
        <f t="shared" si="1443"/>
        <v>0</v>
      </c>
      <c r="AN209" s="17">
        <f t="shared" si="1444"/>
        <v>0</v>
      </c>
      <c r="AO209" s="17">
        <f t="shared" si="1445"/>
        <v>0</v>
      </c>
      <c r="AP209" s="18">
        <f t="shared" si="1446"/>
        <v>0</v>
      </c>
      <c r="AQ209" s="18">
        <f t="shared" si="1447"/>
        <v>0</v>
      </c>
      <c r="AR209" s="18">
        <f t="shared" si="1448"/>
        <v>0</v>
      </c>
      <c r="AS209" s="18">
        <f t="shared" si="1449"/>
        <v>0</v>
      </c>
      <c r="AT209" s="18">
        <f t="shared" si="1450"/>
        <v>0</v>
      </c>
      <c r="AU209" s="18">
        <f t="shared" si="1451"/>
        <v>0</v>
      </c>
      <c r="AV209" s="18">
        <f t="shared" si="1452"/>
        <v>0</v>
      </c>
      <c r="AW209" s="18">
        <f t="shared" si="1453"/>
        <v>0</v>
      </c>
      <c r="AX209" s="4"/>
    </row>
    <row r="210" spans="1:50" outlineLevel="1">
      <c r="A210" s="8" t="str">
        <f>IF(C210=Форма!$B$7*1,"1 месяц",IF(C210&gt;Форма!$B$7,(LEFT(A209,SEARCH(" ",A209,1)-1)+1)&amp;" месяц",""))</f>
        <v>49 месяц</v>
      </c>
      <c r="B210" s="32" t="str">
        <f>IF(SUM($E$6:$L210)=0,"-",IF(SUM($E210:$L210)&gt;0,IF(AND($C210&gt;=$B$1,$C210&lt;=$B$2)*1=1,$A$1,"факт"),"прогноз"))</f>
        <v>-</v>
      </c>
      <c r="C210" s="33">
        <v>47484</v>
      </c>
      <c r="D210" s="34">
        <f>VLOOKUP($C210,'F1'!$A:$B,2,0)</f>
        <v>17</v>
      </c>
      <c r="E210" s="60"/>
      <c r="F210" s="60"/>
      <c r="G210" s="59"/>
      <c r="H210" s="59"/>
      <c r="I210" s="60"/>
      <c r="J210" s="60"/>
      <c r="K210" s="59"/>
      <c r="L210" s="59"/>
      <c r="M210" s="187">
        <f t="shared" si="1360"/>
        <v>0</v>
      </c>
      <c r="N210" s="15">
        <f t="shared" si="1361"/>
        <v>0</v>
      </c>
      <c r="O210" s="15">
        <f t="shared" si="1362"/>
        <v>0</v>
      </c>
      <c r="P210" s="15">
        <f t="shared" si="1363"/>
        <v>0</v>
      </c>
      <c r="Q210" s="187">
        <f t="shared" si="1364"/>
        <v>0</v>
      </c>
      <c r="R210" s="15">
        <f t="shared" si="1365"/>
        <v>0</v>
      </c>
      <c r="S210" s="15">
        <f t="shared" si="1366"/>
        <v>0</v>
      </c>
      <c r="T210" s="15">
        <f t="shared" si="1367"/>
        <v>0</v>
      </c>
      <c r="U210" s="9">
        <f t="shared" si="1368"/>
        <v>0</v>
      </c>
      <c r="V210" s="9">
        <f t="shared" si="1369"/>
        <v>0</v>
      </c>
      <c r="W210" s="28">
        <f t="shared" si="1370"/>
        <v>0</v>
      </c>
      <c r="X210" s="9">
        <f t="shared" si="1371"/>
        <v>0</v>
      </c>
      <c r="Y210" s="9">
        <f t="shared" si="1372"/>
        <v>0</v>
      </c>
      <c r="Z210" s="28">
        <f t="shared" si="1373"/>
        <v>0</v>
      </c>
      <c r="AA210" s="8"/>
      <c r="AB210" s="154">
        <f>IF(OR($M210="",$M210=0),0,IF(AB$2&lt;10,VLOOKUP(TEXT($C210,"МММ"),'Расчет нагрузки'!$AA$2:$AE$13,AB$2,0),$D210*AB$2))</f>
        <v>0</v>
      </c>
      <c r="AC210" s="154">
        <f>IF(OR($Q210="",$Q210=0),0,IF(AC$2&lt;10,VLOOKUP(TEXT($C210,"МММ"),'Расчет нагрузки'!$AA$2:$AE$13,AC$2,0),$D210*AC$2))</f>
        <v>0</v>
      </c>
      <c r="AD210" s="8"/>
      <c r="AE210" s="69">
        <v>1</v>
      </c>
      <c r="AF210" s="69">
        <v>1</v>
      </c>
      <c r="AG210" s="8"/>
      <c r="AH210" s="17">
        <f t="shared" si="1438"/>
        <v>0</v>
      </c>
      <c r="AI210" s="17">
        <f t="shared" si="1439"/>
        <v>0</v>
      </c>
      <c r="AJ210" s="17">
        <f t="shared" si="1440"/>
        <v>0</v>
      </c>
      <c r="AK210" s="17">
        <f t="shared" si="1441"/>
        <v>0</v>
      </c>
      <c r="AL210" s="17">
        <f t="shared" si="1442"/>
        <v>0</v>
      </c>
      <c r="AM210" s="17">
        <f t="shared" si="1443"/>
        <v>0</v>
      </c>
      <c r="AN210" s="17">
        <f t="shared" si="1444"/>
        <v>0</v>
      </c>
      <c r="AO210" s="17">
        <f t="shared" si="1445"/>
        <v>0</v>
      </c>
      <c r="AP210" s="18">
        <f t="shared" si="1446"/>
        <v>0</v>
      </c>
      <c r="AQ210" s="18">
        <f t="shared" si="1447"/>
        <v>0</v>
      </c>
      <c r="AR210" s="18">
        <f t="shared" si="1448"/>
        <v>0</v>
      </c>
      <c r="AS210" s="18">
        <f t="shared" si="1449"/>
        <v>0</v>
      </c>
      <c r="AT210" s="18">
        <f t="shared" si="1450"/>
        <v>0</v>
      </c>
      <c r="AU210" s="18">
        <f t="shared" si="1451"/>
        <v>0</v>
      </c>
      <c r="AV210" s="18">
        <f t="shared" si="1452"/>
        <v>0</v>
      </c>
      <c r="AW210" s="18">
        <f t="shared" si="1453"/>
        <v>0</v>
      </c>
      <c r="AX210" s="4"/>
    </row>
    <row r="211" spans="1:50" outlineLevel="1">
      <c r="A211" s="8" t="str">
        <f>IF(C211=Форма!$B$7*1,"1 месяц",IF(C211&gt;Форма!$B$7,(LEFT(A210,SEARCH(" ",A210,1)-1)+1)&amp;" месяц",""))</f>
        <v>50 месяц</v>
      </c>
      <c r="B211" s="32" t="str">
        <f>IF(SUM($E$6:$L211)=0,"-",IF(SUM($E211:$L211)&gt;0,IF(AND($C211&gt;=$B$1,$C211&lt;=$B$2)*1=1,$A$1,"факт"),"прогноз"))</f>
        <v>-</v>
      </c>
      <c r="C211" s="33">
        <v>47515</v>
      </c>
      <c r="D211" s="34">
        <f>VLOOKUP($C211,'F1'!$A:$B,2,0)</f>
        <v>20</v>
      </c>
      <c r="E211" s="60"/>
      <c r="F211" s="60"/>
      <c r="G211" s="59"/>
      <c r="H211" s="59"/>
      <c r="I211" s="60"/>
      <c r="J211" s="60"/>
      <c r="K211" s="59"/>
      <c r="L211" s="59"/>
      <c r="M211" s="187">
        <f t="shared" si="1360"/>
        <v>0</v>
      </c>
      <c r="N211" s="15">
        <f t="shared" si="1361"/>
        <v>0</v>
      </c>
      <c r="O211" s="15">
        <f t="shared" si="1362"/>
        <v>0</v>
      </c>
      <c r="P211" s="15">
        <f t="shared" si="1363"/>
        <v>0</v>
      </c>
      <c r="Q211" s="187">
        <f t="shared" si="1364"/>
        <v>0</v>
      </c>
      <c r="R211" s="15">
        <f t="shared" si="1365"/>
        <v>0</v>
      </c>
      <c r="S211" s="15">
        <f t="shared" si="1366"/>
        <v>0</v>
      </c>
      <c r="T211" s="15">
        <f t="shared" si="1367"/>
        <v>0</v>
      </c>
      <c r="U211" s="9">
        <f t="shared" si="1368"/>
        <v>0</v>
      </c>
      <c r="V211" s="9">
        <f t="shared" si="1369"/>
        <v>0</v>
      </c>
      <c r="W211" s="28">
        <f t="shared" si="1370"/>
        <v>0</v>
      </c>
      <c r="X211" s="9">
        <f t="shared" si="1371"/>
        <v>0</v>
      </c>
      <c r="Y211" s="9">
        <f t="shared" si="1372"/>
        <v>0</v>
      </c>
      <c r="Z211" s="28">
        <f t="shared" si="1373"/>
        <v>0</v>
      </c>
      <c r="AA211" s="8"/>
      <c r="AB211" s="154">
        <f>IF(OR($M211="",$M211=0),0,IF(AB$2&lt;10,VLOOKUP(TEXT($C211,"МММ"),'Расчет нагрузки'!$AA$2:$AE$13,AB$2,0),$D211*AB$2))</f>
        <v>0</v>
      </c>
      <c r="AC211" s="154">
        <f>IF(OR($Q211="",$Q211=0),0,IF(AC$2&lt;10,VLOOKUP(TEXT($C211,"МММ"),'Расчет нагрузки'!$AA$2:$AE$13,AC$2,0),$D211*AC$2))</f>
        <v>0</v>
      </c>
      <c r="AD211" s="8"/>
      <c r="AE211" s="69">
        <v>1</v>
      </c>
      <c r="AF211" s="69">
        <v>1</v>
      </c>
      <c r="AG211" s="8"/>
      <c r="AH211" s="17">
        <f t="shared" si="1438"/>
        <v>0</v>
      </c>
      <c r="AI211" s="17">
        <f t="shared" si="1439"/>
        <v>0</v>
      </c>
      <c r="AJ211" s="17">
        <f t="shared" si="1440"/>
        <v>0</v>
      </c>
      <c r="AK211" s="17">
        <f t="shared" si="1441"/>
        <v>0</v>
      </c>
      <c r="AL211" s="17">
        <f t="shared" si="1442"/>
        <v>0</v>
      </c>
      <c r="AM211" s="17">
        <f t="shared" si="1443"/>
        <v>0</v>
      </c>
      <c r="AN211" s="17">
        <f t="shared" si="1444"/>
        <v>0</v>
      </c>
      <c r="AO211" s="17">
        <f t="shared" si="1445"/>
        <v>0</v>
      </c>
      <c r="AP211" s="18">
        <f t="shared" si="1446"/>
        <v>0</v>
      </c>
      <c r="AQ211" s="18">
        <f t="shared" si="1447"/>
        <v>0</v>
      </c>
      <c r="AR211" s="18">
        <f t="shared" si="1448"/>
        <v>0</v>
      </c>
      <c r="AS211" s="18">
        <f t="shared" si="1449"/>
        <v>0</v>
      </c>
      <c r="AT211" s="18">
        <f t="shared" si="1450"/>
        <v>0</v>
      </c>
      <c r="AU211" s="18">
        <f t="shared" si="1451"/>
        <v>0</v>
      </c>
      <c r="AV211" s="18">
        <f t="shared" si="1452"/>
        <v>0</v>
      </c>
      <c r="AW211" s="18">
        <f t="shared" si="1453"/>
        <v>0</v>
      </c>
      <c r="AX211" s="4"/>
    </row>
    <row r="212" spans="1:50" outlineLevel="1">
      <c r="A212" s="8" t="str">
        <f>IF(C212=Форма!$B$7*1,"1 месяц",IF(C212&gt;Форма!$B$7,(LEFT(A211,SEARCH(" ",A211,1)-1)+1)&amp;" месяц",""))</f>
        <v>51 месяц</v>
      </c>
      <c r="B212" s="32" t="str">
        <f>IF(SUM($E$6:$L212)=0,"-",IF(SUM($E212:$L212)&gt;0,IF(AND($C212&gt;=$B$1,$C212&lt;=$B$2)*1=1,$A$1,"факт"),"прогноз"))</f>
        <v>-</v>
      </c>
      <c r="C212" s="33">
        <v>47543</v>
      </c>
      <c r="D212" s="34">
        <f>VLOOKUP($C212,'F1'!$A:$B,2,0)</f>
        <v>20</v>
      </c>
      <c r="E212" s="60"/>
      <c r="F212" s="60"/>
      <c r="G212" s="59"/>
      <c r="H212" s="59"/>
      <c r="I212" s="60"/>
      <c r="J212" s="60"/>
      <c r="K212" s="59"/>
      <c r="L212" s="59"/>
      <c r="M212" s="187">
        <f t="shared" si="1360"/>
        <v>0</v>
      </c>
      <c r="N212" s="15">
        <f t="shared" si="1361"/>
        <v>0</v>
      </c>
      <c r="O212" s="15">
        <f t="shared" si="1362"/>
        <v>0</v>
      </c>
      <c r="P212" s="15">
        <f t="shared" si="1363"/>
        <v>0</v>
      </c>
      <c r="Q212" s="187">
        <f t="shared" si="1364"/>
        <v>0</v>
      </c>
      <c r="R212" s="15">
        <f t="shared" si="1365"/>
        <v>0</v>
      </c>
      <c r="S212" s="15">
        <f t="shared" si="1366"/>
        <v>0</v>
      </c>
      <c r="T212" s="15">
        <f t="shared" si="1367"/>
        <v>0</v>
      </c>
      <c r="U212" s="9">
        <f t="shared" si="1368"/>
        <v>0</v>
      </c>
      <c r="V212" s="9">
        <f t="shared" si="1369"/>
        <v>0</v>
      </c>
      <c r="W212" s="28">
        <f t="shared" si="1370"/>
        <v>0</v>
      </c>
      <c r="X212" s="9">
        <f t="shared" si="1371"/>
        <v>0</v>
      </c>
      <c r="Y212" s="9">
        <f t="shared" si="1372"/>
        <v>0</v>
      </c>
      <c r="Z212" s="28">
        <f t="shared" si="1373"/>
        <v>0</v>
      </c>
      <c r="AA212" s="8"/>
      <c r="AB212" s="154">
        <f>IF(OR($M212="",$M212=0),0,IF(AB$2&lt;10,VLOOKUP(TEXT($C212,"МММ"),'Расчет нагрузки'!$AA$2:$AE$13,AB$2,0),$D212*AB$2))</f>
        <v>0</v>
      </c>
      <c r="AC212" s="154">
        <f>IF(OR($Q212="",$Q212=0),0,IF(AC$2&lt;10,VLOOKUP(TEXT($C212,"МММ"),'Расчет нагрузки'!$AA$2:$AE$13,AC$2,0),$D212*AC$2))</f>
        <v>0</v>
      </c>
      <c r="AD212" s="8"/>
      <c r="AE212" s="69">
        <v>1</v>
      </c>
      <c r="AF212" s="69">
        <v>1</v>
      </c>
      <c r="AG212" s="8"/>
      <c r="AH212" s="17">
        <f t="shared" si="1438"/>
        <v>0</v>
      </c>
      <c r="AI212" s="17">
        <f t="shared" si="1439"/>
        <v>0</v>
      </c>
      <c r="AJ212" s="17">
        <f t="shared" si="1440"/>
        <v>0</v>
      </c>
      <c r="AK212" s="17">
        <f t="shared" si="1441"/>
        <v>0</v>
      </c>
      <c r="AL212" s="17">
        <f t="shared" si="1442"/>
        <v>0</v>
      </c>
      <c r="AM212" s="17">
        <f t="shared" si="1443"/>
        <v>0</v>
      </c>
      <c r="AN212" s="17">
        <f t="shared" si="1444"/>
        <v>0</v>
      </c>
      <c r="AO212" s="17">
        <f t="shared" si="1445"/>
        <v>0</v>
      </c>
      <c r="AP212" s="18">
        <f t="shared" si="1446"/>
        <v>0</v>
      </c>
      <c r="AQ212" s="18">
        <f t="shared" si="1447"/>
        <v>0</v>
      </c>
      <c r="AR212" s="18">
        <f t="shared" si="1448"/>
        <v>0</v>
      </c>
      <c r="AS212" s="18">
        <f t="shared" si="1449"/>
        <v>0</v>
      </c>
      <c r="AT212" s="18">
        <f t="shared" si="1450"/>
        <v>0</v>
      </c>
      <c r="AU212" s="18">
        <f t="shared" si="1451"/>
        <v>0</v>
      </c>
      <c r="AV212" s="18">
        <f t="shared" si="1452"/>
        <v>0</v>
      </c>
      <c r="AW212" s="18">
        <f t="shared" si="1453"/>
        <v>0</v>
      </c>
      <c r="AX212" s="4"/>
    </row>
    <row r="213" spans="1:50" outlineLevel="1">
      <c r="A213" s="8" t="str">
        <f>IF(C213=Форма!$B$7*1,"1 месяц",IF(C213&gt;Форма!$B$7,(LEFT(A212,SEARCH(" ",A212,1)-1)+1)&amp;" месяц",""))</f>
        <v>52 месяц</v>
      </c>
      <c r="B213" s="32" t="str">
        <f>IF(SUM($E$6:$L213)=0,"-",IF(SUM($E213:$L213)&gt;0,IF(AND($C213&gt;=$B$1,$C213&lt;=$B$2)*1=1,$A$1,"факт"),"прогноз"))</f>
        <v>-</v>
      </c>
      <c r="C213" s="33">
        <v>47574</v>
      </c>
      <c r="D213" s="34">
        <f>VLOOKUP($C213,'F1'!$A:$B,2,0)</f>
        <v>22</v>
      </c>
      <c r="E213" s="60"/>
      <c r="F213" s="60"/>
      <c r="G213" s="59"/>
      <c r="H213" s="59"/>
      <c r="I213" s="60"/>
      <c r="J213" s="60"/>
      <c r="K213" s="59"/>
      <c r="L213" s="59"/>
      <c r="M213" s="187">
        <f t="shared" si="1360"/>
        <v>0</v>
      </c>
      <c r="N213" s="15">
        <f t="shared" si="1361"/>
        <v>0</v>
      </c>
      <c r="O213" s="15">
        <f t="shared" si="1362"/>
        <v>0</v>
      </c>
      <c r="P213" s="15">
        <f t="shared" si="1363"/>
        <v>0</v>
      </c>
      <c r="Q213" s="187">
        <f t="shared" si="1364"/>
        <v>0</v>
      </c>
      <c r="R213" s="15">
        <f t="shared" si="1365"/>
        <v>0</v>
      </c>
      <c r="S213" s="15">
        <f t="shared" si="1366"/>
        <v>0</v>
      </c>
      <c r="T213" s="15">
        <f t="shared" si="1367"/>
        <v>0</v>
      </c>
      <c r="U213" s="9">
        <f t="shared" si="1368"/>
        <v>0</v>
      </c>
      <c r="V213" s="9">
        <f t="shared" si="1369"/>
        <v>0</v>
      </c>
      <c r="W213" s="28">
        <f t="shared" si="1370"/>
        <v>0</v>
      </c>
      <c r="X213" s="9">
        <f t="shared" si="1371"/>
        <v>0</v>
      </c>
      <c r="Y213" s="9">
        <f t="shared" si="1372"/>
        <v>0</v>
      </c>
      <c r="Z213" s="28">
        <f t="shared" si="1373"/>
        <v>0</v>
      </c>
      <c r="AA213" s="8"/>
      <c r="AB213" s="154">
        <f>IF(OR($M213="",$M213=0),0,IF(AB$2&lt;10,VLOOKUP(TEXT($C213,"МММ"),'Расчет нагрузки'!$AA$2:$AE$13,AB$2,0),$D213*AB$2))</f>
        <v>0</v>
      </c>
      <c r="AC213" s="154">
        <f>IF(OR($Q213="",$Q213=0),0,IF(AC$2&lt;10,VLOOKUP(TEXT($C213,"МММ"),'Расчет нагрузки'!$AA$2:$AE$13,AC$2,0),$D213*AC$2))</f>
        <v>0</v>
      </c>
      <c r="AD213" s="8"/>
      <c r="AE213" s="69">
        <v>1</v>
      </c>
      <c r="AF213" s="69">
        <v>1</v>
      </c>
      <c r="AG213" s="8"/>
      <c r="AH213" s="17">
        <f t="shared" si="1438"/>
        <v>0</v>
      </c>
      <c r="AI213" s="17">
        <f t="shared" si="1439"/>
        <v>0</v>
      </c>
      <c r="AJ213" s="17">
        <f t="shared" si="1440"/>
        <v>0</v>
      </c>
      <c r="AK213" s="17">
        <f t="shared" si="1441"/>
        <v>0</v>
      </c>
      <c r="AL213" s="17">
        <f t="shared" si="1442"/>
        <v>0</v>
      </c>
      <c r="AM213" s="17">
        <f t="shared" si="1443"/>
        <v>0</v>
      </c>
      <c r="AN213" s="17">
        <f t="shared" si="1444"/>
        <v>0</v>
      </c>
      <c r="AO213" s="17">
        <f t="shared" si="1445"/>
        <v>0</v>
      </c>
      <c r="AP213" s="18">
        <f t="shared" si="1446"/>
        <v>0</v>
      </c>
      <c r="AQ213" s="18">
        <f t="shared" si="1447"/>
        <v>0</v>
      </c>
      <c r="AR213" s="18">
        <f t="shared" si="1448"/>
        <v>0</v>
      </c>
      <c r="AS213" s="18">
        <f t="shared" si="1449"/>
        <v>0</v>
      </c>
      <c r="AT213" s="18">
        <f t="shared" si="1450"/>
        <v>0</v>
      </c>
      <c r="AU213" s="18">
        <f t="shared" si="1451"/>
        <v>0</v>
      </c>
      <c r="AV213" s="18">
        <f t="shared" si="1452"/>
        <v>0</v>
      </c>
      <c r="AW213" s="18">
        <f t="shared" si="1453"/>
        <v>0</v>
      </c>
      <c r="AX213" s="4"/>
    </row>
    <row r="214" spans="1:50" outlineLevel="1">
      <c r="A214" s="8" t="str">
        <f>IF(C214=Форма!$B$7*1,"1 месяц",IF(C214&gt;Форма!$B$7,(LEFT(A213,SEARCH(" ",A213,1)-1)+1)&amp;" месяц",""))</f>
        <v>53 месяц</v>
      </c>
      <c r="B214" s="32" t="str">
        <f>IF(SUM($E$6:$L214)=0,"-",IF(SUM($E214:$L214)&gt;0,IF(AND($C214&gt;=$B$1,$C214&lt;=$B$2)*1=1,$A$1,"факт"),"прогноз"))</f>
        <v>-</v>
      </c>
      <c r="C214" s="33">
        <v>47604</v>
      </c>
      <c r="D214" s="34">
        <f>VLOOKUP($C214,'F1'!$A:$B,2,0)</f>
        <v>18</v>
      </c>
      <c r="E214" s="60"/>
      <c r="F214" s="60"/>
      <c r="G214" s="59"/>
      <c r="H214" s="59"/>
      <c r="I214" s="60"/>
      <c r="J214" s="60"/>
      <c r="K214" s="59"/>
      <c r="L214" s="59"/>
      <c r="M214" s="187">
        <f t="shared" ref="M214:M269" si="1454">E214/$D214</f>
        <v>0</v>
      </c>
      <c r="N214" s="15">
        <f t="shared" ref="N214:N269" si="1455">F214/$D214</f>
        <v>0</v>
      </c>
      <c r="O214" s="15">
        <f t="shared" ref="O214:O269" si="1456">G214/$D214</f>
        <v>0</v>
      </c>
      <c r="P214" s="15">
        <f t="shared" ref="P214:P269" si="1457">H214/$D214</f>
        <v>0</v>
      </c>
      <c r="Q214" s="187">
        <f t="shared" ref="Q214:Q269" si="1458">I214/$D214</f>
        <v>0</v>
      </c>
      <c r="R214" s="15">
        <f t="shared" ref="R214:R269" si="1459">J214/$D214</f>
        <v>0</v>
      </c>
      <c r="S214" s="15">
        <f t="shared" ref="S214:S269" si="1460">K214/$D214</f>
        <v>0</v>
      </c>
      <c r="T214" s="15">
        <f t="shared" ref="T214:T269" si="1461">L214/$D214</f>
        <v>0</v>
      </c>
      <c r="U214" s="9">
        <f t="shared" ref="U214:U269" si="1462">IFERROR(N214/M214,)</f>
        <v>0</v>
      </c>
      <c r="V214" s="9">
        <f t="shared" ref="V214:V269" si="1463">IFERROR(O214/M214,)</f>
        <v>0</v>
      </c>
      <c r="W214" s="28">
        <f t="shared" ref="W214:W269" si="1464">IFERROR(P214/M214,)</f>
        <v>0</v>
      </c>
      <c r="X214" s="9">
        <f t="shared" ref="X214:X269" si="1465">IFERROR(R214/Q214,)</f>
        <v>0</v>
      </c>
      <c r="Y214" s="9">
        <f t="shared" ref="Y214:Y269" si="1466">IFERROR(S214/Q214,)</f>
        <v>0</v>
      </c>
      <c r="Z214" s="28">
        <f t="shared" ref="Z214:Z269" si="1467">IFERROR(T214/Q214,)</f>
        <v>0</v>
      </c>
      <c r="AA214" s="8"/>
      <c r="AB214" s="154">
        <f>IF(OR($M214="",$M214=0),0,IF(AB$2&lt;10,VLOOKUP(TEXT($C214,"МММ"),'Расчет нагрузки'!$AA$2:$AE$13,AB$2,0),$D214*AB$2))</f>
        <v>0</v>
      </c>
      <c r="AC214" s="154">
        <f>IF(OR($Q214="",$Q214=0),0,IF(AC$2&lt;10,VLOOKUP(TEXT($C214,"МММ"),'Расчет нагрузки'!$AA$2:$AE$13,AC$2,0),$D214*AC$2))</f>
        <v>0</v>
      </c>
      <c r="AD214" s="8"/>
      <c r="AE214" s="69">
        <v>1</v>
      </c>
      <c r="AF214" s="69">
        <v>1</v>
      </c>
      <c r="AG214" s="8"/>
      <c r="AH214" s="17">
        <f t="shared" si="1438"/>
        <v>0</v>
      </c>
      <c r="AI214" s="17">
        <f t="shared" si="1439"/>
        <v>0</v>
      </c>
      <c r="AJ214" s="17">
        <f t="shared" si="1440"/>
        <v>0</v>
      </c>
      <c r="AK214" s="17">
        <f t="shared" si="1441"/>
        <v>0</v>
      </c>
      <c r="AL214" s="17">
        <f t="shared" si="1442"/>
        <v>0</v>
      </c>
      <c r="AM214" s="17">
        <f t="shared" si="1443"/>
        <v>0</v>
      </c>
      <c r="AN214" s="17">
        <f t="shared" si="1444"/>
        <v>0</v>
      </c>
      <c r="AO214" s="17">
        <f t="shared" si="1445"/>
        <v>0</v>
      </c>
      <c r="AP214" s="18">
        <f t="shared" si="1446"/>
        <v>0</v>
      </c>
      <c r="AQ214" s="18">
        <f t="shared" si="1447"/>
        <v>0</v>
      </c>
      <c r="AR214" s="18">
        <f t="shared" si="1448"/>
        <v>0</v>
      </c>
      <c r="AS214" s="18">
        <f t="shared" si="1449"/>
        <v>0</v>
      </c>
      <c r="AT214" s="18">
        <f t="shared" si="1450"/>
        <v>0</v>
      </c>
      <c r="AU214" s="18">
        <f t="shared" si="1451"/>
        <v>0</v>
      </c>
      <c r="AV214" s="18">
        <f t="shared" si="1452"/>
        <v>0</v>
      </c>
      <c r="AW214" s="18">
        <f t="shared" si="1453"/>
        <v>0</v>
      </c>
      <c r="AX214" s="4"/>
    </row>
    <row r="215" spans="1:50" outlineLevel="1">
      <c r="A215" s="8" t="str">
        <f>IF(C215=Форма!$B$7*1,"1 месяц",IF(C215&gt;Форма!$B$7,(LEFT(A214,SEARCH(" ",A214,1)-1)+1)&amp;" месяц",""))</f>
        <v>54 месяц</v>
      </c>
      <c r="B215" s="32" t="str">
        <f>IF(SUM($E$6:$L215)=0,"-",IF(SUM($E215:$L215)&gt;0,IF(AND($C215&gt;=$B$1,$C215&lt;=$B$2)*1=1,$A$1,"факт"),"прогноз"))</f>
        <v>-</v>
      </c>
      <c r="C215" s="33">
        <v>47635</v>
      </c>
      <c r="D215" s="34">
        <f>VLOOKUP($C215,'F1'!$A:$B,2,0)</f>
        <v>19</v>
      </c>
      <c r="E215" s="60"/>
      <c r="F215" s="60"/>
      <c r="G215" s="59"/>
      <c r="H215" s="59"/>
      <c r="I215" s="60"/>
      <c r="J215" s="60"/>
      <c r="K215" s="59"/>
      <c r="L215" s="59"/>
      <c r="M215" s="187">
        <f t="shared" si="1454"/>
        <v>0</v>
      </c>
      <c r="N215" s="15">
        <f t="shared" si="1455"/>
        <v>0</v>
      </c>
      <c r="O215" s="15">
        <f t="shared" si="1456"/>
        <v>0</v>
      </c>
      <c r="P215" s="15">
        <f t="shared" si="1457"/>
        <v>0</v>
      </c>
      <c r="Q215" s="187">
        <f t="shared" si="1458"/>
        <v>0</v>
      </c>
      <c r="R215" s="15">
        <f t="shared" si="1459"/>
        <v>0</v>
      </c>
      <c r="S215" s="15">
        <f t="shared" si="1460"/>
        <v>0</v>
      </c>
      <c r="T215" s="15">
        <f t="shared" si="1461"/>
        <v>0</v>
      </c>
      <c r="U215" s="9">
        <f t="shared" si="1462"/>
        <v>0</v>
      </c>
      <c r="V215" s="9">
        <f t="shared" si="1463"/>
        <v>0</v>
      </c>
      <c r="W215" s="28">
        <f t="shared" si="1464"/>
        <v>0</v>
      </c>
      <c r="X215" s="9">
        <f t="shared" si="1465"/>
        <v>0</v>
      </c>
      <c r="Y215" s="9">
        <f t="shared" si="1466"/>
        <v>0</v>
      </c>
      <c r="Z215" s="28">
        <f t="shared" si="1467"/>
        <v>0</v>
      </c>
      <c r="AA215" s="8"/>
      <c r="AB215" s="154">
        <f>IF(OR($M215="",$M215=0),0,IF(AB$2&lt;10,VLOOKUP(TEXT($C215,"МММ"),'Расчет нагрузки'!$AA$2:$AE$13,AB$2,0),$D215*AB$2))</f>
        <v>0</v>
      </c>
      <c r="AC215" s="154">
        <f>IF(OR($Q215="",$Q215=0),0,IF(AC$2&lt;10,VLOOKUP(TEXT($C215,"МММ"),'Расчет нагрузки'!$AA$2:$AE$13,AC$2,0),$D215*AC$2))</f>
        <v>0</v>
      </c>
      <c r="AD215" s="8"/>
      <c r="AE215" s="69">
        <v>1</v>
      </c>
      <c r="AF215" s="69">
        <v>1</v>
      </c>
      <c r="AG215" s="8"/>
      <c r="AH215" s="17">
        <f t="shared" si="1438"/>
        <v>0</v>
      </c>
      <c r="AI215" s="17">
        <f t="shared" si="1439"/>
        <v>0</v>
      </c>
      <c r="AJ215" s="17">
        <f t="shared" si="1440"/>
        <v>0</v>
      </c>
      <c r="AK215" s="17">
        <f t="shared" si="1441"/>
        <v>0</v>
      </c>
      <c r="AL215" s="17">
        <f t="shared" si="1442"/>
        <v>0</v>
      </c>
      <c r="AM215" s="17">
        <f t="shared" si="1443"/>
        <v>0</v>
      </c>
      <c r="AN215" s="17">
        <f t="shared" si="1444"/>
        <v>0</v>
      </c>
      <c r="AO215" s="17">
        <f t="shared" si="1445"/>
        <v>0</v>
      </c>
      <c r="AP215" s="18">
        <f t="shared" si="1446"/>
        <v>0</v>
      </c>
      <c r="AQ215" s="18">
        <f t="shared" si="1447"/>
        <v>0</v>
      </c>
      <c r="AR215" s="18">
        <f t="shared" si="1448"/>
        <v>0</v>
      </c>
      <c r="AS215" s="18">
        <f t="shared" si="1449"/>
        <v>0</v>
      </c>
      <c r="AT215" s="18">
        <f t="shared" si="1450"/>
        <v>0</v>
      </c>
      <c r="AU215" s="18">
        <f t="shared" si="1451"/>
        <v>0</v>
      </c>
      <c r="AV215" s="18">
        <f t="shared" si="1452"/>
        <v>0</v>
      </c>
      <c r="AW215" s="18">
        <f t="shared" si="1453"/>
        <v>0</v>
      </c>
      <c r="AX215" s="4"/>
    </row>
    <row r="216" spans="1:50" outlineLevel="1">
      <c r="A216" s="8" t="str">
        <f>IF(C216=Форма!$B$7*1,"1 месяц",IF(C216&gt;Форма!$B$7,(LEFT(A215,SEARCH(" ",A215,1)-1)+1)&amp;" месяц",""))</f>
        <v>55 месяц</v>
      </c>
      <c r="B216" s="32" t="str">
        <f>IF(SUM($E$6:$L216)=0,"-",IF(SUM($E216:$L216)&gt;0,IF(AND($C216&gt;=$B$1,$C216&lt;=$B$2)*1=1,$A$1,"факт"),"прогноз"))</f>
        <v>-</v>
      </c>
      <c r="C216" s="33">
        <v>47665</v>
      </c>
      <c r="D216" s="34">
        <f>VLOOKUP($C216,'F1'!$A:$B,2,0)</f>
        <v>23</v>
      </c>
      <c r="E216" s="60"/>
      <c r="F216" s="60"/>
      <c r="G216" s="59"/>
      <c r="H216" s="59"/>
      <c r="I216" s="60"/>
      <c r="J216" s="60"/>
      <c r="K216" s="59"/>
      <c r="L216" s="59"/>
      <c r="M216" s="187">
        <f t="shared" si="1454"/>
        <v>0</v>
      </c>
      <c r="N216" s="15">
        <f t="shared" si="1455"/>
        <v>0</v>
      </c>
      <c r="O216" s="15">
        <f t="shared" si="1456"/>
        <v>0</v>
      </c>
      <c r="P216" s="15">
        <f t="shared" si="1457"/>
        <v>0</v>
      </c>
      <c r="Q216" s="187">
        <f t="shared" si="1458"/>
        <v>0</v>
      </c>
      <c r="R216" s="15">
        <f t="shared" si="1459"/>
        <v>0</v>
      </c>
      <c r="S216" s="15">
        <f t="shared" si="1460"/>
        <v>0</v>
      </c>
      <c r="T216" s="15">
        <f t="shared" si="1461"/>
        <v>0</v>
      </c>
      <c r="U216" s="9">
        <f t="shared" si="1462"/>
        <v>0</v>
      </c>
      <c r="V216" s="9">
        <f t="shared" si="1463"/>
        <v>0</v>
      </c>
      <c r="W216" s="28">
        <f t="shared" si="1464"/>
        <v>0</v>
      </c>
      <c r="X216" s="9">
        <f t="shared" si="1465"/>
        <v>0</v>
      </c>
      <c r="Y216" s="9">
        <f t="shared" si="1466"/>
        <v>0</v>
      </c>
      <c r="Z216" s="28">
        <f t="shared" si="1467"/>
        <v>0</v>
      </c>
      <c r="AA216" s="8"/>
      <c r="AB216" s="154">
        <f>IF(OR($M216="",$M216=0),0,IF(AB$2&lt;10,VLOOKUP(TEXT($C216,"МММ"),'Расчет нагрузки'!$AA$2:$AE$13,AB$2,0),$D216*AB$2))</f>
        <v>0</v>
      </c>
      <c r="AC216" s="154">
        <f>IF(OR($Q216="",$Q216=0),0,IF(AC$2&lt;10,VLOOKUP(TEXT($C216,"МММ"),'Расчет нагрузки'!$AA$2:$AE$13,AC$2,0),$D216*AC$2))</f>
        <v>0</v>
      </c>
      <c r="AD216" s="8"/>
      <c r="AE216" s="69">
        <v>1</v>
      </c>
      <c r="AF216" s="69">
        <v>1</v>
      </c>
      <c r="AG216" s="8"/>
      <c r="AH216" s="17">
        <f t="shared" si="1438"/>
        <v>0</v>
      </c>
      <c r="AI216" s="17">
        <f t="shared" si="1439"/>
        <v>0</v>
      </c>
      <c r="AJ216" s="17">
        <f t="shared" si="1440"/>
        <v>0</v>
      </c>
      <c r="AK216" s="17">
        <f t="shared" si="1441"/>
        <v>0</v>
      </c>
      <c r="AL216" s="17">
        <f t="shared" si="1442"/>
        <v>0</v>
      </c>
      <c r="AM216" s="17">
        <f t="shared" si="1443"/>
        <v>0</v>
      </c>
      <c r="AN216" s="17">
        <f t="shared" si="1444"/>
        <v>0</v>
      </c>
      <c r="AO216" s="17">
        <f t="shared" si="1445"/>
        <v>0</v>
      </c>
      <c r="AP216" s="18">
        <f t="shared" si="1446"/>
        <v>0</v>
      </c>
      <c r="AQ216" s="18">
        <f t="shared" si="1447"/>
        <v>0</v>
      </c>
      <c r="AR216" s="18">
        <f t="shared" si="1448"/>
        <v>0</v>
      </c>
      <c r="AS216" s="18">
        <f t="shared" si="1449"/>
        <v>0</v>
      </c>
      <c r="AT216" s="18">
        <f t="shared" si="1450"/>
        <v>0</v>
      </c>
      <c r="AU216" s="18">
        <f t="shared" si="1451"/>
        <v>0</v>
      </c>
      <c r="AV216" s="18">
        <f t="shared" si="1452"/>
        <v>0</v>
      </c>
      <c r="AW216" s="18">
        <f t="shared" si="1453"/>
        <v>0</v>
      </c>
      <c r="AX216" s="4"/>
    </row>
    <row r="217" spans="1:50" outlineLevel="1">
      <c r="A217" s="8" t="str">
        <f>IF(C217=Форма!$B$7*1,"1 месяц",IF(C217&gt;Форма!$B$7,(LEFT(A216,SEARCH(" ",A216,1)-1)+1)&amp;" месяц",""))</f>
        <v>56 месяц</v>
      </c>
      <c r="B217" s="32" t="str">
        <f>IF(SUM($E$6:$L217)=0,"-",IF(SUM($E217:$L217)&gt;0,IF(AND($C217&gt;=$B$1,$C217&lt;=$B$2)*1=1,$A$1,"факт"),"прогноз"))</f>
        <v>-</v>
      </c>
      <c r="C217" s="33">
        <v>47696</v>
      </c>
      <c r="D217" s="34">
        <f>VLOOKUP($C217,'F1'!$A:$B,2,0)</f>
        <v>22</v>
      </c>
      <c r="E217" s="60"/>
      <c r="F217" s="60"/>
      <c r="G217" s="59"/>
      <c r="H217" s="59"/>
      <c r="I217" s="60"/>
      <c r="J217" s="60"/>
      <c r="K217" s="59"/>
      <c r="L217" s="59"/>
      <c r="M217" s="187">
        <f t="shared" si="1454"/>
        <v>0</v>
      </c>
      <c r="N217" s="15">
        <f t="shared" si="1455"/>
        <v>0</v>
      </c>
      <c r="O217" s="15">
        <f t="shared" si="1456"/>
        <v>0</v>
      </c>
      <c r="P217" s="15">
        <f t="shared" si="1457"/>
        <v>0</v>
      </c>
      <c r="Q217" s="187">
        <f t="shared" si="1458"/>
        <v>0</v>
      </c>
      <c r="R217" s="15">
        <f t="shared" si="1459"/>
        <v>0</v>
      </c>
      <c r="S217" s="15">
        <f t="shared" si="1460"/>
        <v>0</v>
      </c>
      <c r="T217" s="15">
        <f t="shared" si="1461"/>
        <v>0</v>
      </c>
      <c r="U217" s="9">
        <f t="shared" si="1462"/>
        <v>0</v>
      </c>
      <c r="V217" s="9">
        <f t="shared" si="1463"/>
        <v>0</v>
      </c>
      <c r="W217" s="28">
        <f t="shared" si="1464"/>
        <v>0</v>
      </c>
      <c r="X217" s="9">
        <f t="shared" si="1465"/>
        <v>0</v>
      </c>
      <c r="Y217" s="9">
        <f t="shared" si="1466"/>
        <v>0</v>
      </c>
      <c r="Z217" s="28">
        <f t="shared" si="1467"/>
        <v>0</v>
      </c>
      <c r="AA217" s="8"/>
      <c r="AB217" s="154">
        <f>IF(OR($M217="",$M217=0),0,IF(AB$2&lt;10,VLOOKUP(TEXT($C217,"МММ"),'Расчет нагрузки'!$AA$2:$AE$13,AB$2,0),$D217*AB$2))</f>
        <v>0</v>
      </c>
      <c r="AC217" s="154">
        <f>IF(OR($Q217="",$Q217=0),0,IF(AC$2&lt;10,VLOOKUP(TEXT($C217,"МММ"),'Расчет нагрузки'!$AA$2:$AE$13,AC$2,0),$D217*AC$2))</f>
        <v>0</v>
      </c>
      <c r="AD217" s="8"/>
      <c r="AE217" s="69">
        <v>1</v>
      </c>
      <c r="AF217" s="69">
        <v>1</v>
      </c>
      <c r="AG217" s="8"/>
      <c r="AH217" s="17">
        <f t="shared" si="1438"/>
        <v>0</v>
      </c>
      <c r="AI217" s="17">
        <f t="shared" si="1439"/>
        <v>0</v>
      </c>
      <c r="AJ217" s="17">
        <f t="shared" si="1440"/>
        <v>0</v>
      </c>
      <c r="AK217" s="17">
        <f t="shared" si="1441"/>
        <v>0</v>
      </c>
      <c r="AL217" s="17">
        <f t="shared" si="1442"/>
        <v>0</v>
      </c>
      <c r="AM217" s="17">
        <f t="shared" si="1443"/>
        <v>0</v>
      </c>
      <c r="AN217" s="17">
        <f t="shared" si="1444"/>
        <v>0</v>
      </c>
      <c r="AO217" s="17">
        <f t="shared" si="1445"/>
        <v>0</v>
      </c>
      <c r="AP217" s="18">
        <f t="shared" si="1446"/>
        <v>0</v>
      </c>
      <c r="AQ217" s="18">
        <f t="shared" si="1447"/>
        <v>0</v>
      </c>
      <c r="AR217" s="18">
        <f t="shared" si="1448"/>
        <v>0</v>
      </c>
      <c r="AS217" s="18">
        <f t="shared" si="1449"/>
        <v>0</v>
      </c>
      <c r="AT217" s="18">
        <f t="shared" si="1450"/>
        <v>0</v>
      </c>
      <c r="AU217" s="18">
        <f t="shared" si="1451"/>
        <v>0</v>
      </c>
      <c r="AV217" s="18">
        <f t="shared" si="1452"/>
        <v>0</v>
      </c>
      <c r="AW217" s="18">
        <f t="shared" si="1453"/>
        <v>0</v>
      </c>
      <c r="AX217" s="4"/>
    </row>
    <row r="218" spans="1:50" outlineLevel="1">
      <c r="A218" s="8" t="str">
        <f>IF(C218=Форма!$B$7*1,"1 месяц",IF(C218&gt;Форма!$B$7,(LEFT(A217,SEARCH(" ",A217,1)-1)+1)&amp;" месяц",""))</f>
        <v>57 месяц</v>
      </c>
      <c r="B218" s="32" t="str">
        <f>IF(SUM($E$6:$L218)=0,"-",IF(SUM($E218:$L218)&gt;0,IF(AND($C218&gt;=$B$1,$C218&lt;=$B$2)*1=1,$A$1,"факт"),"прогноз"))</f>
        <v>-</v>
      </c>
      <c r="C218" s="33">
        <v>47727</v>
      </c>
      <c r="D218" s="34">
        <f>VLOOKUP($C218,'F1'!$A:$B,2,0)</f>
        <v>21</v>
      </c>
      <c r="E218" s="60"/>
      <c r="F218" s="60"/>
      <c r="G218" s="59"/>
      <c r="H218" s="59"/>
      <c r="I218" s="60"/>
      <c r="J218" s="60"/>
      <c r="K218" s="59"/>
      <c r="L218" s="59"/>
      <c r="M218" s="187">
        <f t="shared" si="1454"/>
        <v>0</v>
      </c>
      <c r="N218" s="15">
        <f t="shared" si="1455"/>
        <v>0</v>
      </c>
      <c r="O218" s="15">
        <f t="shared" si="1456"/>
        <v>0</v>
      </c>
      <c r="P218" s="15">
        <f t="shared" si="1457"/>
        <v>0</v>
      </c>
      <c r="Q218" s="187">
        <f t="shared" si="1458"/>
        <v>0</v>
      </c>
      <c r="R218" s="15">
        <f t="shared" si="1459"/>
        <v>0</v>
      </c>
      <c r="S218" s="15">
        <f t="shared" si="1460"/>
        <v>0</v>
      </c>
      <c r="T218" s="15">
        <f t="shared" si="1461"/>
        <v>0</v>
      </c>
      <c r="U218" s="9">
        <f t="shared" si="1462"/>
        <v>0</v>
      </c>
      <c r="V218" s="9">
        <f t="shared" si="1463"/>
        <v>0</v>
      </c>
      <c r="W218" s="28">
        <f t="shared" si="1464"/>
        <v>0</v>
      </c>
      <c r="X218" s="9">
        <f t="shared" si="1465"/>
        <v>0</v>
      </c>
      <c r="Y218" s="9">
        <f t="shared" si="1466"/>
        <v>0</v>
      </c>
      <c r="Z218" s="28">
        <f t="shared" si="1467"/>
        <v>0</v>
      </c>
      <c r="AA218" s="8"/>
      <c r="AB218" s="154">
        <f>IF(OR($M218="",$M218=0),0,IF(AB$2&lt;10,VLOOKUP(TEXT($C218,"МММ"),'Расчет нагрузки'!$AA$2:$AE$13,AB$2,0),$D218*AB$2))</f>
        <v>0</v>
      </c>
      <c r="AC218" s="154">
        <f>IF(OR($Q218="",$Q218=0),0,IF(AC$2&lt;10,VLOOKUP(TEXT($C218,"МММ"),'Расчет нагрузки'!$AA$2:$AE$13,AC$2,0),$D218*AC$2))</f>
        <v>0</v>
      </c>
      <c r="AD218" s="8"/>
      <c r="AE218" s="69">
        <v>1</v>
      </c>
      <c r="AF218" s="69">
        <v>1</v>
      </c>
      <c r="AG218" s="8"/>
      <c r="AH218" s="17">
        <f t="shared" si="1438"/>
        <v>0</v>
      </c>
      <c r="AI218" s="17">
        <f t="shared" si="1439"/>
        <v>0</v>
      </c>
      <c r="AJ218" s="17">
        <f t="shared" si="1440"/>
        <v>0</v>
      </c>
      <c r="AK218" s="17">
        <f t="shared" si="1441"/>
        <v>0</v>
      </c>
      <c r="AL218" s="17">
        <f t="shared" si="1442"/>
        <v>0</v>
      </c>
      <c r="AM218" s="17">
        <f t="shared" si="1443"/>
        <v>0</v>
      </c>
      <c r="AN218" s="17">
        <f t="shared" si="1444"/>
        <v>0</v>
      </c>
      <c r="AO218" s="17">
        <f t="shared" si="1445"/>
        <v>0</v>
      </c>
      <c r="AP218" s="18">
        <f t="shared" si="1446"/>
        <v>0</v>
      </c>
      <c r="AQ218" s="18">
        <f t="shared" si="1447"/>
        <v>0</v>
      </c>
      <c r="AR218" s="18">
        <f t="shared" si="1448"/>
        <v>0</v>
      </c>
      <c r="AS218" s="18">
        <f t="shared" si="1449"/>
        <v>0</v>
      </c>
      <c r="AT218" s="18">
        <f t="shared" si="1450"/>
        <v>0</v>
      </c>
      <c r="AU218" s="18">
        <f t="shared" si="1451"/>
        <v>0</v>
      </c>
      <c r="AV218" s="18">
        <f t="shared" si="1452"/>
        <v>0</v>
      </c>
      <c r="AW218" s="18">
        <f t="shared" si="1453"/>
        <v>0</v>
      </c>
      <c r="AX218" s="4"/>
    </row>
    <row r="219" spans="1:50" outlineLevel="1">
      <c r="A219" s="8" t="str">
        <f>IF(C219=Форма!$B$7*1,"1 месяц",IF(C219&gt;Форма!$B$7,(LEFT(A218,SEARCH(" ",A218,1)-1)+1)&amp;" месяц",""))</f>
        <v>58 месяц</v>
      </c>
      <c r="B219" s="32" t="str">
        <f>IF(SUM($E$6:$L219)=0,"-",IF(SUM($E219:$L219)&gt;0,IF(AND($C219&gt;=$B$1,$C219&lt;=$B$2)*1=1,$A$1,"факт"),"прогноз"))</f>
        <v>-</v>
      </c>
      <c r="C219" s="33">
        <v>47757</v>
      </c>
      <c r="D219" s="34">
        <f>VLOOKUP($C219,'F1'!$A:$B,2,0)</f>
        <v>23</v>
      </c>
      <c r="E219" s="60"/>
      <c r="F219" s="60"/>
      <c r="G219" s="59"/>
      <c r="H219" s="59"/>
      <c r="I219" s="60"/>
      <c r="J219" s="60"/>
      <c r="K219" s="59"/>
      <c r="L219" s="59"/>
      <c r="M219" s="187">
        <f t="shared" si="1454"/>
        <v>0</v>
      </c>
      <c r="N219" s="15">
        <f t="shared" si="1455"/>
        <v>0</v>
      </c>
      <c r="O219" s="15">
        <f t="shared" si="1456"/>
        <v>0</v>
      </c>
      <c r="P219" s="15">
        <f t="shared" si="1457"/>
        <v>0</v>
      </c>
      <c r="Q219" s="187">
        <f t="shared" si="1458"/>
        <v>0</v>
      </c>
      <c r="R219" s="15">
        <f t="shared" si="1459"/>
        <v>0</v>
      </c>
      <c r="S219" s="15">
        <f t="shared" si="1460"/>
        <v>0</v>
      </c>
      <c r="T219" s="15">
        <f t="shared" si="1461"/>
        <v>0</v>
      </c>
      <c r="U219" s="9">
        <f t="shared" si="1462"/>
        <v>0</v>
      </c>
      <c r="V219" s="9">
        <f t="shared" si="1463"/>
        <v>0</v>
      </c>
      <c r="W219" s="28">
        <f t="shared" si="1464"/>
        <v>0</v>
      </c>
      <c r="X219" s="9">
        <f t="shared" si="1465"/>
        <v>0</v>
      </c>
      <c r="Y219" s="9">
        <f t="shared" si="1466"/>
        <v>0</v>
      </c>
      <c r="Z219" s="28">
        <f t="shared" si="1467"/>
        <v>0</v>
      </c>
      <c r="AA219" s="8"/>
      <c r="AB219" s="154">
        <f>IF(OR($M219="",$M219=0),0,IF(AB$2&lt;10,VLOOKUP(TEXT($C219,"МММ"),'Расчет нагрузки'!$AA$2:$AE$13,AB$2,0),$D219*AB$2))</f>
        <v>0</v>
      </c>
      <c r="AC219" s="154">
        <f>IF(OR($Q219="",$Q219=0),0,IF(AC$2&lt;10,VLOOKUP(TEXT($C219,"МММ"),'Расчет нагрузки'!$AA$2:$AE$13,AC$2,0),$D219*AC$2))</f>
        <v>0</v>
      </c>
      <c r="AD219" s="8"/>
      <c r="AE219" s="69">
        <v>1</v>
      </c>
      <c r="AF219" s="69">
        <v>1</v>
      </c>
      <c r="AG219" s="8"/>
      <c r="AH219" s="17">
        <f t="shared" si="1438"/>
        <v>0</v>
      </c>
      <c r="AI219" s="17">
        <f t="shared" si="1439"/>
        <v>0</v>
      </c>
      <c r="AJ219" s="17">
        <f t="shared" si="1440"/>
        <v>0</v>
      </c>
      <c r="AK219" s="17">
        <f t="shared" si="1441"/>
        <v>0</v>
      </c>
      <c r="AL219" s="17">
        <f t="shared" si="1442"/>
        <v>0</v>
      </c>
      <c r="AM219" s="17">
        <f t="shared" si="1443"/>
        <v>0</v>
      </c>
      <c r="AN219" s="17">
        <f t="shared" si="1444"/>
        <v>0</v>
      </c>
      <c r="AO219" s="17">
        <f t="shared" si="1445"/>
        <v>0</v>
      </c>
      <c r="AP219" s="18">
        <f t="shared" si="1446"/>
        <v>0</v>
      </c>
      <c r="AQ219" s="18">
        <f t="shared" si="1447"/>
        <v>0</v>
      </c>
      <c r="AR219" s="18">
        <f t="shared" si="1448"/>
        <v>0</v>
      </c>
      <c r="AS219" s="18">
        <f t="shared" si="1449"/>
        <v>0</v>
      </c>
      <c r="AT219" s="18">
        <f t="shared" si="1450"/>
        <v>0</v>
      </c>
      <c r="AU219" s="18">
        <f t="shared" si="1451"/>
        <v>0</v>
      </c>
      <c r="AV219" s="18">
        <f t="shared" si="1452"/>
        <v>0</v>
      </c>
      <c r="AW219" s="18">
        <f t="shared" si="1453"/>
        <v>0</v>
      </c>
      <c r="AX219" s="4"/>
    </row>
    <row r="220" spans="1:50" outlineLevel="1">
      <c r="A220" s="8" t="str">
        <f>IF(C220=Форма!$B$7*1,"1 месяц",IF(C220&gt;Форма!$B$7,(LEFT(A219,SEARCH(" ",A219,1)-1)+1)&amp;" месяц",""))</f>
        <v>59 месяц</v>
      </c>
      <c r="B220" s="32" t="str">
        <f>IF(SUM($E$6:$L220)=0,"-",IF(SUM($E220:$L220)&gt;0,IF(AND($C220&gt;=$B$1,$C220&lt;=$B$2)*1=1,$A$1,"факт"),"прогноз"))</f>
        <v>-</v>
      </c>
      <c r="C220" s="33">
        <v>47788</v>
      </c>
      <c r="D220" s="34">
        <f>VLOOKUP($C220,'F1'!$A:$B,2,0)</f>
        <v>20</v>
      </c>
      <c r="E220" s="60"/>
      <c r="F220" s="60"/>
      <c r="G220" s="59"/>
      <c r="H220" s="59"/>
      <c r="I220" s="60"/>
      <c r="J220" s="60"/>
      <c r="K220" s="59"/>
      <c r="L220" s="59"/>
      <c r="M220" s="187">
        <f t="shared" si="1454"/>
        <v>0</v>
      </c>
      <c r="N220" s="15">
        <f t="shared" si="1455"/>
        <v>0</v>
      </c>
      <c r="O220" s="15">
        <f t="shared" si="1456"/>
        <v>0</v>
      </c>
      <c r="P220" s="15">
        <f t="shared" si="1457"/>
        <v>0</v>
      </c>
      <c r="Q220" s="187">
        <f t="shared" si="1458"/>
        <v>0</v>
      </c>
      <c r="R220" s="15">
        <f t="shared" si="1459"/>
        <v>0</v>
      </c>
      <c r="S220" s="15">
        <f t="shared" si="1460"/>
        <v>0</v>
      </c>
      <c r="T220" s="15">
        <f t="shared" si="1461"/>
        <v>0</v>
      </c>
      <c r="U220" s="9">
        <f t="shared" si="1462"/>
        <v>0</v>
      </c>
      <c r="V220" s="9">
        <f t="shared" si="1463"/>
        <v>0</v>
      </c>
      <c r="W220" s="28">
        <f t="shared" si="1464"/>
        <v>0</v>
      </c>
      <c r="X220" s="9">
        <f t="shared" si="1465"/>
        <v>0</v>
      </c>
      <c r="Y220" s="9">
        <f t="shared" si="1466"/>
        <v>0</v>
      </c>
      <c r="Z220" s="28">
        <f t="shared" si="1467"/>
        <v>0</v>
      </c>
      <c r="AA220" s="8"/>
      <c r="AB220" s="154">
        <f>IF(OR($M220="",$M220=0),0,IF(AB$2&lt;10,VLOOKUP(TEXT($C220,"МММ"),'Расчет нагрузки'!$AA$2:$AE$13,AB$2,0),$D220*AB$2))</f>
        <v>0</v>
      </c>
      <c r="AC220" s="154">
        <f>IF(OR($Q220="",$Q220=0),0,IF(AC$2&lt;10,VLOOKUP(TEXT($C220,"МММ"),'Расчет нагрузки'!$AA$2:$AE$13,AC$2,0),$D220*AC$2))</f>
        <v>0</v>
      </c>
      <c r="AD220" s="8"/>
      <c r="AE220" s="69">
        <v>1</v>
      </c>
      <c r="AF220" s="69">
        <v>1</v>
      </c>
      <c r="AG220" s="8"/>
      <c r="AH220" s="17">
        <f t="shared" si="1438"/>
        <v>0</v>
      </c>
      <c r="AI220" s="17">
        <f t="shared" si="1439"/>
        <v>0</v>
      </c>
      <c r="AJ220" s="17">
        <f t="shared" si="1440"/>
        <v>0</v>
      </c>
      <c r="AK220" s="17">
        <f t="shared" si="1441"/>
        <v>0</v>
      </c>
      <c r="AL220" s="17">
        <f t="shared" si="1442"/>
        <v>0</v>
      </c>
      <c r="AM220" s="17">
        <f t="shared" si="1443"/>
        <v>0</v>
      </c>
      <c r="AN220" s="17">
        <f t="shared" si="1444"/>
        <v>0</v>
      </c>
      <c r="AO220" s="17">
        <f t="shared" si="1445"/>
        <v>0</v>
      </c>
      <c r="AP220" s="18">
        <f t="shared" si="1446"/>
        <v>0</v>
      </c>
      <c r="AQ220" s="18">
        <f t="shared" si="1447"/>
        <v>0</v>
      </c>
      <c r="AR220" s="18">
        <f t="shared" si="1448"/>
        <v>0</v>
      </c>
      <c r="AS220" s="18">
        <f t="shared" si="1449"/>
        <v>0</v>
      </c>
      <c r="AT220" s="18">
        <f t="shared" si="1450"/>
        <v>0</v>
      </c>
      <c r="AU220" s="18">
        <f t="shared" si="1451"/>
        <v>0</v>
      </c>
      <c r="AV220" s="18">
        <f t="shared" si="1452"/>
        <v>0</v>
      </c>
      <c r="AW220" s="18">
        <f t="shared" si="1453"/>
        <v>0</v>
      </c>
      <c r="AX220" s="4"/>
    </row>
    <row r="221" spans="1:50" outlineLevel="1">
      <c r="A221" s="8" t="str">
        <f>IF(C221=Форма!$B$7*1,"1 месяц",IF(C221&gt;Форма!$B$7,(LEFT(A220,SEARCH(" ",A220,1)-1)+1)&amp;" месяц",""))</f>
        <v>60 месяц</v>
      </c>
      <c r="B221" s="32" t="str">
        <f>IF(SUM($E$6:$L221)=0,"-",IF(SUM($E221:$L221)&gt;0,IF(AND($C221&gt;=$B$1,$C221&lt;=$B$2)*1=1,$A$1,"факт"),"прогноз"))</f>
        <v>-</v>
      </c>
      <c r="C221" s="33">
        <v>47818</v>
      </c>
      <c r="D221" s="34">
        <f>VLOOKUP($C221,'F1'!$A:$B,2,0)</f>
        <v>22</v>
      </c>
      <c r="E221" s="60"/>
      <c r="F221" s="60"/>
      <c r="G221" s="59"/>
      <c r="H221" s="59"/>
      <c r="I221" s="60"/>
      <c r="J221" s="60"/>
      <c r="K221" s="59"/>
      <c r="L221" s="59"/>
      <c r="M221" s="187">
        <f t="shared" si="1454"/>
        <v>0</v>
      </c>
      <c r="N221" s="15">
        <f t="shared" si="1455"/>
        <v>0</v>
      </c>
      <c r="O221" s="15">
        <f t="shared" si="1456"/>
        <v>0</v>
      </c>
      <c r="P221" s="15">
        <f t="shared" si="1457"/>
        <v>0</v>
      </c>
      <c r="Q221" s="187">
        <f t="shared" si="1458"/>
        <v>0</v>
      </c>
      <c r="R221" s="15">
        <f t="shared" si="1459"/>
        <v>0</v>
      </c>
      <c r="S221" s="15">
        <f t="shared" si="1460"/>
        <v>0</v>
      </c>
      <c r="T221" s="15">
        <f t="shared" si="1461"/>
        <v>0</v>
      </c>
      <c r="U221" s="9">
        <f t="shared" si="1462"/>
        <v>0</v>
      </c>
      <c r="V221" s="9">
        <f t="shared" si="1463"/>
        <v>0</v>
      </c>
      <c r="W221" s="28">
        <f t="shared" si="1464"/>
        <v>0</v>
      </c>
      <c r="X221" s="9">
        <f t="shared" si="1465"/>
        <v>0</v>
      </c>
      <c r="Y221" s="9">
        <f t="shared" si="1466"/>
        <v>0</v>
      </c>
      <c r="Z221" s="28">
        <f t="shared" si="1467"/>
        <v>0</v>
      </c>
      <c r="AA221" s="8"/>
      <c r="AB221" s="154">
        <f>IF(OR($M221="",$M221=0),0,IF(AB$2&lt;10,VLOOKUP(TEXT($C221,"МММ"),'Расчет нагрузки'!$AA$2:$AE$13,AB$2,0),$D221*AB$2))</f>
        <v>0</v>
      </c>
      <c r="AC221" s="154">
        <f>IF(OR($Q221="",$Q221=0),0,IF(AC$2&lt;10,VLOOKUP(TEXT($C221,"МММ"),'Расчет нагрузки'!$AA$2:$AE$13,AC$2,0),$D221*AC$2))</f>
        <v>0</v>
      </c>
      <c r="AD221" s="8"/>
      <c r="AE221" s="69">
        <v>1</v>
      </c>
      <c r="AF221" s="69">
        <v>1</v>
      </c>
      <c r="AG221" s="8"/>
      <c r="AH221" s="17">
        <f t="shared" si="1438"/>
        <v>0</v>
      </c>
      <c r="AI221" s="17">
        <f t="shared" si="1439"/>
        <v>0</v>
      </c>
      <c r="AJ221" s="17">
        <f t="shared" si="1440"/>
        <v>0</v>
      </c>
      <c r="AK221" s="17">
        <f t="shared" si="1441"/>
        <v>0</v>
      </c>
      <c r="AL221" s="17">
        <f t="shared" si="1442"/>
        <v>0</v>
      </c>
      <c r="AM221" s="17">
        <f t="shared" si="1443"/>
        <v>0</v>
      </c>
      <c r="AN221" s="17">
        <f t="shared" si="1444"/>
        <v>0</v>
      </c>
      <c r="AO221" s="17">
        <f t="shared" si="1445"/>
        <v>0</v>
      </c>
      <c r="AP221" s="18">
        <f t="shared" si="1446"/>
        <v>0</v>
      </c>
      <c r="AQ221" s="18">
        <f t="shared" si="1447"/>
        <v>0</v>
      </c>
      <c r="AR221" s="18">
        <f t="shared" si="1448"/>
        <v>0</v>
      </c>
      <c r="AS221" s="18">
        <f t="shared" si="1449"/>
        <v>0</v>
      </c>
      <c r="AT221" s="18">
        <f t="shared" si="1450"/>
        <v>0</v>
      </c>
      <c r="AU221" s="18">
        <f t="shared" si="1451"/>
        <v>0</v>
      </c>
      <c r="AV221" s="18">
        <f t="shared" si="1452"/>
        <v>0</v>
      </c>
      <c r="AW221" s="18">
        <f t="shared" si="1453"/>
        <v>0</v>
      </c>
      <c r="AX221" s="4"/>
    </row>
    <row r="222" spans="1:50" outlineLevel="1">
      <c r="A222" s="8" t="str">
        <f>IF(C222=Форма!$B$7*1,"1 месяц",IF(C222&gt;Форма!$B$7,(LEFT(A221,SEARCH(" ",A221,1)-1)+1)&amp;" месяц",""))</f>
        <v>61 месяц</v>
      </c>
      <c r="B222" s="32" t="str">
        <f>IF(SUM($E$6:$L222)=0,"-",IF(SUM($E222:$L222)&gt;0,IF(AND($C222&gt;=$B$1,$C222&lt;=$B$2)*1=1,$A$1,"факт"),"прогноз"))</f>
        <v>-</v>
      </c>
      <c r="C222" s="33">
        <v>47849</v>
      </c>
      <c r="D222" s="34">
        <f>VLOOKUP($C222,'F1'!$A:$B,2,0)</f>
        <v>17</v>
      </c>
      <c r="E222" s="60"/>
      <c r="F222" s="60"/>
      <c r="G222" s="59"/>
      <c r="H222" s="59"/>
      <c r="I222" s="60"/>
      <c r="J222" s="60"/>
      <c r="K222" s="59"/>
      <c r="L222" s="59"/>
      <c r="M222" s="187">
        <f t="shared" si="1454"/>
        <v>0</v>
      </c>
      <c r="N222" s="15">
        <f t="shared" si="1455"/>
        <v>0</v>
      </c>
      <c r="O222" s="15">
        <f t="shared" si="1456"/>
        <v>0</v>
      </c>
      <c r="P222" s="15">
        <f t="shared" si="1457"/>
        <v>0</v>
      </c>
      <c r="Q222" s="187">
        <f t="shared" si="1458"/>
        <v>0</v>
      </c>
      <c r="R222" s="15">
        <f t="shared" si="1459"/>
        <v>0</v>
      </c>
      <c r="S222" s="15">
        <f t="shared" si="1460"/>
        <v>0</v>
      </c>
      <c r="T222" s="15">
        <f t="shared" si="1461"/>
        <v>0</v>
      </c>
      <c r="U222" s="9">
        <f t="shared" si="1462"/>
        <v>0</v>
      </c>
      <c r="V222" s="9">
        <f t="shared" si="1463"/>
        <v>0</v>
      </c>
      <c r="W222" s="28">
        <f t="shared" si="1464"/>
        <v>0</v>
      </c>
      <c r="X222" s="9">
        <f t="shared" si="1465"/>
        <v>0</v>
      </c>
      <c r="Y222" s="9">
        <f t="shared" si="1466"/>
        <v>0</v>
      </c>
      <c r="Z222" s="28">
        <f t="shared" si="1467"/>
        <v>0</v>
      </c>
      <c r="AA222" s="8"/>
      <c r="AB222" s="154">
        <f>IF(OR($M222="",$M222=0),0,IF(AB$2&lt;10,VLOOKUP(TEXT($C222,"МММ"),'Расчет нагрузки'!$AA$2:$AE$13,AB$2,0),$D222*AB$2))</f>
        <v>0</v>
      </c>
      <c r="AC222" s="154">
        <f>IF(OR($Q222="",$Q222=0),0,IF(AC$2&lt;10,VLOOKUP(TEXT($C222,"МММ"),'Расчет нагрузки'!$AA$2:$AE$13,AC$2,0),$D222*AC$2))</f>
        <v>0</v>
      </c>
      <c r="AD222" s="8"/>
      <c r="AE222" s="69">
        <v>1</v>
      </c>
      <c r="AF222" s="69">
        <v>1</v>
      </c>
      <c r="AG222" s="8"/>
      <c r="AH222" s="17">
        <f t="shared" si="1438"/>
        <v>0</v>
      </c>
      <c r="AI222" s="17">
        <f t="shared" si="1439"/>
        <v>0</v>
      </c>
      <c r="AJ222" s="17">
        <f t="shared" si="1440"/>
        <v>0</v>
      </c>
      <c r="AK222" s="17">
        <f t="shared" si="1441"/>
        <v>0</v>
      </c>
      <c r="AL222" s="17">
        <f t="shared" si="1442"/>
        <v>0</v>
      </c>
      <c r="AM222" s="17">
        <f t="shared" si="1443"/>
        <v>0</v>
      </c>
      <c r="AN222" s="17">
        <f t="shared" si="1444"/>
        <v>0</v>
      </c>
      <c r="AO222" s="17">
        <f t="shared" si="1445"/>
        <v>0</v>
      </c>
      <c r="AP222" s="18">
        <f t="shared" si="1446"/>
        <v>0</v>
      </c>
      <c r="AQ222" s="18">
        <f t="shared" si="1447"/>
        <v>0</v>
      </c>
      <c r="AR222" s="18">
        <f t="shared" si="1448"/>
        <v>0</v>
      </c>
      <c r="AS222" s="18">
        <f t="shared" si="1449"/>
        <v>0</v>
      </c>
      <c r="AT222" s="18">
        <f t="shared" si="1450"/>
        <v>0</v>
      </c>
      <c r="AU222" s="18">
        <f t="shared" si="1451"/>
        <v>0</v>
      </c>
      <c r="AV222" s="18">
        <f t="shared" si="1452"/>
        <v>0</v>
      </c>
      <c r="AW222" s="18">
        <f t="shared" si="1453"/>
        <v>0</v>
      </c>
      <c r="AX222" s="4"/>
    </row>
    <row r="223" spans="1:50" outlineLevel="1">
      <c r="A223" s="8" t="str">
        <f>IF(C223=Форма!$B$7*1,"1 месяц",IF(C223&gt;Форма!$B$7,(LEFT(A222,SEARCH(" ",A222,1)-1)+1)&amp;" месяц",""))</f>
        <v>62 месяц</v>
      </c>
      <c r="B223" s="32" t="str">
        <f>IF(SUM($E$6:$L223)=0,"-",IF(SUM($E223:$L223)&gt;0,IF(AND($C223&gt;=$B$1,$C223&lt;=$B$2)*1=1,$A$1,"факт"),"прогноз"))</f>
        <v>-</v>
      </c>
      <c r="C223" s="33">
        <v>47880</v>
      </c>
      <c r="D223" s="34">
        <f>VLOOKUP($C223,'F1'!$A:$B,2,0)</f>
        <v>20</v>
      </c>
      <c r="E223" s="60"/>
      <c r="F223" s="60"/>
      <c r="G223" s="59"/>
      <c r="H223" s="59"/>
      <c r="I223" s="60"/>
      <c r="J223" s="60"/>
      <c r="K223" s="59"/>
      <c r="L223" s="59"/>
      <c r="M223" s="187">
        <f t="shared" si="1454"/>
        <v>0</v>
      </c>
      <c r="N223" s="15">
        <f t="shared" si="1455"/>
        <v>0</v>
      </c>
      <c r="O223" s="15">
        <f t="shared" si="1456"/>
        <v>0</v>
      </c>
      <c r="P223" s="15">
        <f t="shared" si="1457"/>
        <v>0</v>
      </c>
      <c r="Q223" s="187">
        <f t="shared" si="1458"/>
        <v>0</v>
      </c>
      <c r="R223" s="15">
        <f t="shared" si="1459"/>
        <v>0</v>
      </c>
      <c r="S223" s="15">
        <f t="shared" si="1460"/>
        <v>0</v>
      </c>
      <c r="T223" s="15">
        <f t="shared" si="1461"/>
        <v>0</v>
      </c>
      <c r="U223" s="9">
        <f t="shared" si="1462"/>
        <v>0</v>
      </c>
      <c r="V223" s="9">
        <f t="shared" si="1463"/>
        <v>0</v>
      </c>
      <c r="W223" s="28">
        <f t="shared" si="1464"/>
        <v>0</v>
      </c>
      <c r="X223" s="9">
        <f t="shared" si="1465"/>
        <v>0</v>
      </c>
      <c r="Y223" s="9">
        <f t="shared" si="1466"/>
        <v>0</v>
      </c>
      <c r="Z223" s="28">
        <f t="shared" si="1467"/>
        <v>0</v>
      </c>
      <c r="AA223" s="8"/>
      <c r="AB223" s="154">
        <f>IF(OR($M223="",$M223=0),0,IF(AB$2&lt;10,VLOOKUP(TEXT($C223,"МММ"),'Расчет нагрузки'!$AA$2:$AE$13,AB$2,0),$D223*AB$2))</f>
        <v>0</v>
      </c>
      <c r="AC223" s="154">
        <f>IF(OR($Q223="",$Q223=0),0,IF(AC$2&lt;10,VLOOKUP(TEXT($C223,"МММ"),'Расчет нагрузки'!$AA$2:$AE$13,AC$2,0),$D223*AC$2))</f>
        <v>0</v>
      </c>
      <c r="AD223" s="8"/>
      <c r="AE223" s="69">
        <v>1</v>
      </c>
      <c r="AF223" s="69">
        <v>1</v>
      </c>
      <c r="AG223" s="8"/>
      <c r="AH223" s="17">
        <f t="shared" si="1438"/>
        <v>0</v>
      </c>
      <c r="AI223" s="17">
        <f t="shared" si="1439"/>
        <v>0</v>
      </c>
      <c r="AJ223" s="17">
        <f t="shared" si="1440"/>
        <v>0</v>
      </c>
      <c r="AK223" s="17">
        <f t="shared" si="1441"/>
        <v>0</v>
      </c>
      <c r="AL223" s="17">
        <f t="shared" si="1442"/>
        <v>0</v>
      </c>
      <c r="AM223" s="17">
        <f t="shared" si="1443"/>
        <v>0</v>
      </c>
      <c r="AN223" s="17">
        <f t="shared" si="1444"/>
        <v>0</v>
      </c>
      <c r="AO223" s="17">
        <f t="shared" si="1445"/>
        <v>0</v>
      </c>
      <c r="AP223" s="18">
        <f t="shared" si="1446"/>
        <v>0</v>
      </c>
      <c r="AQ223" s="18">
        <f t="shared" si="1447"/>
        <v>0</v>
      </c>
      <c r="AR223" s="18">
        <f t="shared" si="1448"/>
        <v>0</v>
      </c>
      <c r="AS223" s="18">
        <f t="shared" si="1449"/>
        <v>0</v>
      </c>
      <c r="AT223" s="18">
        <f t="shared" si="1450"/>
        <v>0</v>
      </c>
      <c r="AU223" s="18">
        <f t="shared" si="1451"/>
        <v>0</v>
      </c>
      <c r="AV223" s="18">
        <f t="shared" si="1452"/>
        <v>0</v>
      </c>
      <c r="AW223" s="18">
        <f t="shared" si="1453"/>
        <v>0</v>
      </c>
      <c r="AX223" s="4"/>
    </row>
    <row r="224" spans="1:50" outlineLevel="1">
      <c r="A224" s="8" t="str">
        <f>IF(C224=Форма!$B$7*1,"1 месяц",IF(C224&gt;Форма!$B$7,(LEFT(A223,SEARCH(" ",A223,1)-1)+1)&amp;" месяц",""))</f>
        <v>63 месяц</v>
      </c>
      <c r="B224" s="32" t="str">
        <f>IF(SUM($E$6:$L224)=0,"-",IF(SUM($E224:$L224)&gt;0,IF(AND($C224&gt;=$B$1,$C224&lt;=$B$2)*1=1,$A$1,"факт"),"прогноз"))</f>
        <v>-</v>
      </c>
      <c r="C224" s="33">
        <v>47908</v>
      </c>
      <c r="D224" s="34">
        <f>VLOOKUP($C224,'F1'!$A:$B,2,0)</f>
        <v>20</v>
      </c>
      <c r="E224" s="60"/>
      <c r="F224" s="60"/>
      <c r="G224" s="59"/>
      <c r="H224" s="59"/>
      <c r="I224" s="60"/>
      <c r="J224" s="60"/>
      <c r="K224" s="59"/>
      <c r="L224" s="59"/>
      <c r="M224" s="187">
        <f t="shared" si="1454"/>
        <v>0</v>
      </c>
      <c r="N224" s="15">
        <f t="shared" si="1455"/>
        <v>0</v>
      </c>
      <c r="O224" s="15">
        <f t="shared" si="1456"/>
        <v>0</v>
      </c>
      <c r="P224" s="15">
        <f t="shared" si="1457"/>
        <v>0</v>
      </c>
      <c r="Q224" s="187">
        <f t="shared" si="1458"/>
        <v>0</v>
      </c>
      <c r="R224" s="15">
        <f t="shared" si="1459"/>
        <v>0</v>
      </c>
      <c r="S224" s="15">
        <f t="shared" si="1460"/>
        <v>0</v>
      </c>
      <c r="T224" s="15">
        <f t="shared" si="1461"/>
        <v>0</v>
      </c>
      <c r="U224" s="9">
        <f t="shared" si="1462"/>
        <v>0</v>
      </c>
      <c r="V224" s="9">
        <f t="shared" si="1463"/>
        <v>0</v>
      </c>
      <c r="W224" s="28">
        <f t="shared" si="1464"/>
        <v>0</v>
      </c>
      <c r="X224" s="9">
        <f t="shared" si="1465"/>
        <v>0</v>
      </c>
      <c r="Y224" s="9">
        <f t="shared" si="1466"/>
        <v>0</v>
      </c>
      <c r="Z224" s="28">
        <f t="shared" si="1467"/>
        <v>0</v>
      </c>
      <c r="AA224" s="8"/>
      <c r="AB224" s="154">
        <f>IF(OR($M224="",$M224=0),0,IF(AB$2&lt;10,VLOOKUP(TEXT($C224,"МММ"),'Расчет нагрузки'!$AA$2:$AE$13,AB$2,0),$D224*AB$2))</f>
        <v>0</v>
      </c>
      <c r="AC224" s="154">
        <f>IF(OR($Q224="",$Q224=0),0,IF(AC$2&lt;10,VLOOKUP(TEXT($C224,"МММ"),'Расчет нагрузки'!$AA$2:$AE$13,AC$2,0),$D224*AC$2))</f>
        <v>0</v>
      </c>
      <c r="AD224" s="8"/>
      <c r="AE224" s="69">
        <v>1</v>
      </c>
      <c r="AF224" s="69">
        <v>1</v>
      </c>
      <c r="AG224" s="8"/>
      <c r="AH224" s="17">
        <f t="shared" si="1438"/>
        <v>0</v>
      </c>
      <c r="AI224" s="17">
        <f t="shared" si="1439"/>
        <v>0</v>
      </c>
      <c r="AJ224" s="17">
        <f t="shared" si="1440"/>
        <v>0</v>
      </c>
      <c r="AK224" s="17">
        <f t="shared" si="1441"/>
        <v>0</v>
      </c>
      <c r="AL224" s="17">
        <f t="shared" si="1442"/>
        <v>0</v>
      </c>
      <c r="AM224" s="17">
        <f t="shared" si="1443"/>
        <v>0</v>
      </c>
      <c r="AN224" s="17">
        <f t="shared" si="1444"/>
        <v>0</v>
      </c>
      <c r="AO224" s="17">
        <f t="shared" si="1445"/>
        <v>0</v>
      </c>
      <c r="AP224" s="18">
        <f t="shared" si="1446"/>
        <v>0</v>
      </c>
      <c r="AQ224" s="18">
        <f t="shared" si="1447"/>
        <v>0</v>
      </c>
      <c r="AR224" s="18">
        <f t="shared" si="1448"/>
        <v>0</v>
      </c>
      <c r="AS224" s="18">
        <f t="shared" si="1449"/>
        <v>0</v>
      </c>
      <c r="AT224" s="18">
        <f t="shared" si="1450"/>
        <v>0</v>
      </c>
      <c r="AU224" s="18">
        <f t="shared" si="1451"/>
        <v>0</v>
      </c>
      <c r="AV224" s="18">
        <f t="shared" si="1452"/>
        <v>0</v>
      </c>
      <c r="AW224" s="18">
        <f t="shared" si="1453"/>
        <v>0</v>
      </c>
      <c r="AX224" s="4"/>
    </row>
    <row r="225" spans="1:50" outlineLevel="1">
      <c r="A225" s="8" t="str">
        <f>IF(C225=Форма!$B$7*1,"1 месяц",IF(C225&gt;Форма!$B$7,(LEFT(A224,SEARCH(" ",A224,1)-1)+1)&amp;" месяц",""))</f>
        <v>64 месяц</v>
      </c>
      <c r="B225" s="32" t="str">
        <f>IF(SUM($E$6:$L225)=0,"-",IF(SUM($E225:$L225)&gt;0,IF(AND($C225&gt;=$B$1,$C225&lt;=$B$2)*1=1,$A$1,"факт"),"прогноз"))</f>
        <v>-</v>
      </c>
      <c r="C225" s="33">
        <v>47939</v>
      </c>
      <c r="D225" s="34">
        <f>VLOOKUP($C225,'F1'!$A:$B,2,0)</f>
        <v>22</v>
      </c>
      <c r="E225" s="60"/>
      <c r="F225" s="60"/>
      <c r="G225" s="59"/>
      <c r="H225" s="59"/>
      <c r="I225" s="60"/>
      <c r="J225" s="60"/>
      <c r="K225" s="59"/>
      <c r="L225" s="59"/>
      <c r="M225" s="187">
        <f t="shared" si="1454"/>
        <v>0</v>
      </c>
      <c r="N225" s="15">
        <f t="shared" si="1455"/>
        <v>0</v>
      </c>
      <c r="O225" s="15">
        <f t="shared" si="1456"/>
        <v>0</v>
      </c>
      <c r="P225" s="15">
        <f t="shared" si="1457"/>
        <v>0</v>
      </c>
      <c r="Q225" s="187">
        <f t="shared" si="1458"/>
        <v>0</v>
      </c>
      <c r="R225" s="15">
        <f t="shared" si="1459"/>
        <v>0</v>
      </c>
      <c r="S225" s="15">
        <f t="shared" si="1460"/>
        <v>0</v>
      </c>
      <c r="T225" s="15">
        <f t="shared" si="1461"/>
        <v>0</v>
      </c>
      <c r="U225" s="9">
        <f t="shared" si="1462"/>
        <v>0</v>
      </c>
      <c r="V225" s="9">
        <f t="shared" si="1463"/>
        <v>0</v>
      </c>
      <c r="W225" s="28">
        <f t="shared" si="1464"/>
        <v>0</v>
      </c>
      <c r="X225" s="9">
        <f t="shared" si="1465"/>
        <v>0</v>
      </c>
      <c r="Y225" s="9">
        <f t="shared" si="1466"/>
        <v>0</v>
      </c>
      <c r="Z225" s="28">
        <f t="shared" si="1467"/>
        <v>0</v>
      </c>
      <c r="AA225" s="8"/>
      <c r="AB225" s="154">
        <f>IF(OR($M225="",$M225=0),0,IF(AB$2&lt;10,VLOOKUP(TEXT($C225,"МММ"),'Расчет нагрузки'!$AA$2:$AE$13,AB$2,0),$D225*AB$2))</f>
        <v>0</v>
      </c>
      <c r="AC225" s="154">
        <f>IF(OR($Q225="",$Q225=0),0,IF(AC$2&lt;10,VLOOKUP(TEXT($C225,"МММ"),'Расчет нагрузки'!$AA$2:$AE$13,AC$2,0),$D225*AC$2))</f>
        <v>0</v>
      </c>
      <c r="AD225" s="8"/>
      <c r="AE225" s="69">
        <v>1</v>
      </c>
      <c r="AF225" s="69">
        <v>1</v>
      </c>
      <c r="AG225" s="8"/>
      <c r="AH225" s="17">
        <f t="shared" si="1438"/>
        <v>0</v>
      </c>
      <c r="AI225" s="17">
        <f t="shared" si="1439"/>
        <v>0</v>
      </c>
      <c r="AJ225" s="17">
        <f t="shared" si="1440"/>
        <v>0</v>
      </c>
      <c r="AK225" s="17">
        <f t="shared" si="1441"/>
        <v>0</v>
      </c>
      <c r="AL225" s="17">
        <f t="shared" si="1442"/>
        <v>0</v>
      </c>
      <c r="AM225" s="17">
        <f t="shared" si="1443"/>
        <v>0</v>
      </c>
      <c r="AN225" s="17">
        <f t="shared" si="1444"/>
        <v>0</v>
      </c>
      <c r="AO225" s="17">
        <f t="shared" si="1445"/>
        <v>0</v>
      </c>
      <c r="AP225" s="18">
        <f t="shared" si="1446"/>
        <v>0</v>
      </c>
      <c r="AQ225" s="18">
        <f t="shared" si="1447"/>
        <v>0</v>
      </c>
      <c r="AR225" s="18">
        <f t="shared" si="1448"/>
        <v>0</v>
      </c>
      <c r="AS225" s="18">
        <f t="shared" si="1449"/>
        <v>0</v>
      </c>
      <c r="AT225" s="18">
        <f t="shared" si="1450"/>
        <v>0</v>
      </c>
      <c r="AU225" s="18">
        <f t="shared" si="1451"/>
        <v>0</v>
      </c>
      <c r="AV225" s="18">
        <f t="shared" si="1452"/>
        <v>0</v>
      </c>
      <c r="AW225" s="18">
        <f t="shared" si="1453"/>
        <v>0</v>
      </c>
      <c r="AX225" s="4"/>
    </row>
    <row r="226" spans="1:50" outlineLevel="1">
      <c r="A226" s="8" t="str">
        <f>IF(C226=Форма!$B$7*1,"1 месяц",IF(C226&gt;Форма!$B$7,(LEFT(A225,SEARCH(" ",A225,1)-1)+1)&amp;" месяц",""))</f>
        <v>65 месяц</v>
      </c>
      <c r="B226" s="32" t="str">
        <f>IF(SUM($E$6:$L226)=0,"-",IF(SUM($E226:$L226)&gt;0,IF(AND($C226&gt;=$B$1,$C226&lt;=$B$2)*1=1,$A$1,"факт"),"прогноз"))</f>
        <v>-</v>
      </c>
      <c r="C226" s="33">
        <v>47969</v>
      </c>
      <c r="D226" s="34">
        <f>VLOOKUP($C226,'F1'!$A:$B,2,0)</f>
        <v>19</v>
      </c>
      <c r="E226" s="60"/>
      <c r="F226" s="60"/>
      <c r="G226" s="59"/>
      <c r="H226" s="59"/>
      <c r="I226" s="60"/>
      <c r="J226" s="60"/>
      <c r="K226" s="59"/>
      <c r="L226" s="59"/>
      <c r="M226" s="187">
        <f t="shared" si="1454"/>
        <v>0</v>
      </c>
      <c r="N226" s="15">
        <f t="shared" si="1455"/>
        <v>0</v>
      </c>
      <c r="O226" s="15">
        <f t="shared" si="1456"/>
        <v>0</v>
      </c>
      <c r="P226" s="15">
        <f t="shared" si="1457"/>
        <v>0</v>
      </c>
      <c r="Q226" s="187">
        <f t="shared" si="1458"/>
        <v>0</v>
      </c>
      <c r="R226" s="15">
        <f t="shared" si="1459"/>
        <v>0</v>
      </c>
      <c r="S226" s="15">
        <f t="shared" si="1460"/>
        <v>0</v>
      </c>
      <c r="T226" s="15">
        <f t="shared" si="1461"/>
        <v>0</v>
      </c>
      <c r="U226" s="9">
        <f t="shared" si="1462"/>
        <v>0</v>
      </c>
      <c r="V226" s="9">
        <f t="shared" si="1463"/>
        <v>0</v>
      </c>
      <c r="W226" s="28">
        <f t="shared" si="1464"/>
        <v>0</v>
      </c>
      <c r="X226" s="9">
        <f t="shared" si="1465"/>
        <v>0</v>
      </c>
      <c r="Y226" s="9">
        <f t="shared" si="1466"/>
        <v>0</v>
      </c>
      <c r="Z226" s="28">
        <f t="shared" si="1467"/>
        <v>0</v>
      </c>
      <c r="AA226" s="8"/>
      <c r="AB226" s="154">
        <f>IF(OR($M226="",$M226=0),0,IF(AB$2&lt;10,VLOOKUP(TEXT($C226,"МММ"),'Расчет нагрузки'!$AA$2:$AE$13,AB$2,0),$D226*AB$2))</f>
        <v>0</v>
      </c>
      <c r="AC226" s="154">
        <f>IF(OR($Q226="",$Q226=0),0,IF(AC$2&lt;10,VLOOKUP(TEXT($C226,"МММ"),'Расчет нагрузки'!$AA$2:$AE$13,AC$2,0),$D226*AC$2))</f>
        <v>0</v>
      </c>
      <c r="AD226" s="8"/>
      <c r="AE226" s="69">
        <v>1</v>
      </c>
      <c r="AF226" s="69">
        <v>1</v>
      </c>
      <c r="AG226" s="8"/>
      <c r="AH226" s="17">
        <f t="shared" si="1438"/>
        <v>0</v>
      </c>
      <c r="AI226" s="17">
        <f t="shared" si="1439"/>
        <v>0</v>
      </c>
      <c r="AJ226" s="17">
        <f t="shared" si="1440"/>
        <v>0</v>
      </c>
      <c r="AK226" s="17">
        <f t="shared" si="1441"/>
        <v>0</v>
      </c>
      <c r="AL226" s="17">
        <f t="shared" si="1442"/>
        <v>0</v>
      </c>
      <c r="AM226" s="17">
        <f t="shared" si="1443"/>
        <v>0</v>
      </c>
      <c r="AN226" s="17">
        <f t="shared" si="1444"/>
        <v>0</v>
      </c>
      <c r="AO226" s="17">
        <f t="shared" si="1445"/>
        <v>0</v>
      </c>
      <c r="AP226" s="18">
        <f t="shared" si="1446"/>
        <v>0</v>
      </c>
      <c r="AQ226" s="18">
        <f t="shared" si="1447"/>
        <v>0</v>
      </c>
      <c r="AR226" s="18">
        <f t="shared" si="1448"/>
        <v>0</v>
      </c>
      <c r="AS226" s="18">
        <f t="shared" si="1449"/>
        <v>0</v>
      </c>
      <c r="AT226" s="18">
        <f t="shared" si="1450"/>
        <v>0</v>
      </c>
      <c r="AU226" s="18">
        <f t="shared" si="1451"/>
        <v>0</v>
      </c>
      <c r="AV226" s="18">
        <f t="shared" si="1452"/>
        <v>0</v>
      </c>
      <c r="AW226" s="18">
        <f t="shared" si="1453"/>
        <v>0</v>
      </c>
      <c r="AX226" s="4"/>
    </row>
    <row r="227" spans="1:50" outlineLevel="1">
      <c r="A227" s="8" t="str">
        <f>IF(C227=Форма!$B$7*1,"1 месяц",IF(C227&gt;Форма!$B$7,(LEFT(A226,SEARCH(" ",A226,1)-1)+1)&amp;" месяц",""))</f>
        <v>66 месяц</v>
      </c>
      <c r="B227" s="32" t="str">
        <f>IF(SUM($E$6:$L227)=0,"-",IF(SUM($E227:$L227)&gt;0,IF(AND($C227&gt;=$B$1,$C227&lt;=$B$2)*1=1,$A$1,"факт"),"прогноз"))</f>
        <v>-</v>
      </c>
      <c r="C227" s="33">
        <v>48000</v>
      </c>
      <c r="D227" s="34">
        <f>VLOOKUP($C227,'F1'!$A:$B,2,0)</f>
        <v>19</v>
      </c>
      <c r="E227" s="60"/>
      <c r="F227" s="60"/>
      <c r="G227" s="59"/>
      <c r="H227" s="59"/>
      <c r="I227" s="60"/>
      <c r="J227" s="60"/>
      <c r="K227" s="59"/>
      <c r="L227" s="59"/>
      <c r="M227" s="187">
        <f t="shared" si="1454"/>
        <v>0</v>
      </c>
      <c r="N227" s="15">
        <f t="shared" si="1455"/>
        <v>0</v>
      </c>
      <c r="O227" s="15">
        <f t="shared" si="1456"/>
        <v>0</v>
      </c>
      <c r="P227" s="15">
        <f t="shared" si="1457"/>
        <v>0</v>
      </c>
      <c r="Q227" s="187">
        <f t="shared" si="1458"/>
        <v>0</v>
      </c>
      <c r="R227" s="15">
        <f t="shared" si="1459"/>
        <v>0</v>
      </c>
      <c r="S227" s="15">
        <f t="shared" si="1460"/>
        <v>0</v>
      </c>
      <c r="T227" s="15">
        <f t="shared" si="1461"/>
        <v>0</v>
      </c>
      <c r="U227" s="9">
        <f t="shared" si="1462"/>
        <v>0</v>
      </c>
      <c r="V227" s="9">
        <f t="shared" si="1463"/>
        <v>0</v>
      </c>
      <c r="W227" s="28">
        <f t="shared" si="1464"/>
        <v>0</v>
      </c>
      <c r="X227" s="9">
        <f t="shared" si="1465"/>
        <v>0</v>
      </c>
      <c r="Y227" s="9">
        <f t="shared" si="1466"/>
        <v>0</v>
      </c>
      <c r="Z227" s="28">
        <f t="shared" si="1467"/>
        <v>0</v>
      </c>
      <c r="AA227" s="8"/>
      <c r="AB227" s="154">
        <f>IF(OR($M227="",$M227=0),0,IF(AB$2&lt;10,VLOOKUP(TEXT($C227,"МММ"),'Расчет нагрузки'!$AA$2:$AE$13,AB$2,0),$D227*AB$2))</f>
        <v>0</v>
      </c>
      <c r="AC227" s="154">
        <f>IF(OR($Q227="",$Q227=0),0,IF(AC$2&lt;10,VLOOKUP(TEXT($C227,"МММ"),'Расчет нагрузки'!$AA$2:$AE$13,AC$2,0),$D227*AC$2))</f>
        <v>0</v>
      </c>
      <c r="AD227" s="8"/>
      <c r="AE227" s="69">
        <v>1</v>
      </c>
      <c r="AF227" s="69">
        <v>1</v>
      </c>
      <c r="AG227" s="8"/>
      <c r="AH227" s="17">
        <f t="shared" si="1438"/>
        <v>0</v>
      </c>
      <c r="AI227" s="17">
        <f t="shared" si="1439"/>
        <v>0</v>
      </c>
      <c r="AJ227" s="17">
        <f t="shared" si="1440"/>
        <v>0</v>
      </c>
      <c r="AK227" s="17">
        <f t="shared" si="1441"/>
        <v>0</v>
      </c>
      <c r="AL227" s="17">
        <f t="shared" si="1442"/>
        <v>0</v>
      </c>
      <c r="AM227" s="17">
        <f t="shared" si="1443"/>
        <v>0</v>
      </c>
      <c r="AN227" s="17">
        <f t="shared" si="1444"/>
        <v>0</v>
      </c>
      <c r="AO227" s="17">
        <f t="shared" si="1445"/>
        <v>0</v>
      </c>
      <c r="AP227" s="18">
        <f t="shared" si="1446"/>
        <v>0</v>
      </c>
      <c r="AQ227" s="18">
        <f t="shared" si="1447"/>
        <v>0</v>
      </c>
      <c r="AR227" s="18">
        <f t="shared" si="1448"/>
        <v>0</v>
      </c>
      <c r="AS227" s="18">
        <f t="shared" si="1449"/>
        <v>0</v>
      </c>
      <c r="AT227" s="18">
        <f t="shared" si="1450"/>
        <v>0</v>
      </c>
      <c r="AU227" s="18">
        <f t="shared" si="1451"/>
        <v>0</v>
      </c>
      <c r="AV227" s="18">
        <f t="shared" si="1452"/>
        <v>0</v>
      </c>
      <c r="AW227" s="18">
        <f t="shared" si="1453"/>
        <v>0</v>
      </c>
      <c r="AX227" s="4"/>
    </row>
    <row r="228" spans="1:50" outlineLevel="1">
      <c r="A228" s="8" t="str">
        <f>IF(C228=Форма!$B$7*1,"1 месяц",IF(C228&gt;Форма!$B$7,(LEFT(A227,SEARCH(" ",A227,1)-1)+1)&amp;" месяц",""))</f>
        <v>67 месяц</v>
      </c>
      <c r="B228" s="32" t="str">
        <f>IF(SUM($E$6:$L228)=0,"-",IF(SUM($E228:$L228)&gt;0,IF(AND($C228&gt;=$B$1,$C228&lt;=$B$2)*1=1,$A$1,"факт"),"прогноз"))</f>
        <v>-</v>
      </c>
      <c r="C228" s="33">
        <v>48030</v>
      </c>
      <c r="D228" s="34">
        <f>VLOOKUP($C228,'F1'!$A:$B,2,0)</f>
        <v>23</v>
      </c>
      <c r="E228" s="60"/>
      <c r="F228" s="60"/>
      <c r="G228" s="59"/>
      <c r="H228" s="59"/>
      <c r="I228" s="60"/>
      <c r="J228" s="60"/>
      <c r="K228" s="59"/>
      <c r="L228" s="59"/>
      <c r="M228" s="187">
        <f t="shared" si="1454"/>
        <v>0</v>
      </c>
      <c r="N228" s="15">
        <f t="shared" si="1455"/>
        <v>0</v>
      </c>
      <c r="O228" s="15">
        <f t="shared" si="1456"/>
        <v>0</v>
      </c>
      <c r="P228" s="15">
        <f t="shared" si="1457"/>
        <v>0</v>
      </c>
      <c r="Q228" s="187">
        <f t="shared" si="1458"/>
        <v>0</v>
      </c>
      <c r="R228" s="15">
        <f t="shared" si="1459"/>
        <v>0</v>
      </c>
      <c r="S228" s="15">
        <f t="shared" si="1460"/>
        <v>0</v>
      </c>
      <c r="T228" s="15">
        <f t="shared" si="1461"/>
        <v>0</v>
      </c>
      <c r="U228" s="9">
        <f t="shared" si="1462"/>
        <v>0</v>
      </c>
      <c r="V228" s="9">
        <f t="shared" si="1463"/>
        <v>0</v>
      </c>
      <c r="W228" s="28">
        <f t="shared" si="1464"/>
        <v>0</v>
      </c>
      <c r="X228" s="9">
        <f t="shared" si="1465"/>
        <v>0</v>
      </c>
      <c r="Y228" s="9">
        <f t="shared" si="1466"/>
        <v>0</v>
      </c>
      <c r="Z228" s="28">
        <f t="shared" si="1467"/>
        <v>0</v>
      </c>
      <c r="AA228" s="8"/>
      <c r="AB228" s="154">
        <f>IF(OR($M228="",$M228=0),0,IF(AB$2&lt;10,VLOOKUP(TEXT($C228,"МММ"),'Расчет нагрузки'!$AA$2:$AE$13,AB$2,0),$D228*AB$2))</f>
        <v>0</v>
      </c>
      <c r="AC228" s="154">
        <f>IF(OR($Q228="",$Q228=0),0,IF(AC$2&lt;10,VLOOKUP(TEXT($C228,"МММ"),'Расчет нагрузки'!$AA$2:$AE$13,AC$2,0),$D228*AC$2))</f>
        <v>0</v>
      </c>
      <c r="AD228" s="8"/>
      <c r="AE228" s="69">
        <v>1</v>
      </c>
      <c r="AF228" s="69">
        <v>1</v>
      </c>
      <c r="AG228" s="8"/>
      <c r="AH228" s="17">
        <f t="shared" si="1438"/>
        <v>0</v>
      </c>
      <c r="AI228" s="17">
        <f t="shared" si="1439"/>
        <v>0</v>
      </c>
      <c r="AJ228" s="17">
        <f t="shared" si="1440"/>
        <v>0</v>
      </c>
      <c r="AK228" s="17">
        <f t="shared" si="1441"/>
        <v>0</v>
      </c>
      <c r="AL228" s="17">
        <f t="shared" si="1442"/>
        <v>0</v>
      </c>
      <c r="AM228" s="17">
        <f t="shared" si="1443"/>
        <v>0</v>
      </c>
      <c r="AN228" s="17">
        <f t="shared" si="1444"/>
        <v>0</v>
      </c>
      <c r="AO228" s="17">
        <f t="shared" si="1445"/>
        <v>0</v>
      </c>
      <c r="AP228" s="18">
        <f t="shared" si="1446"/>
        <v>0</v>
      </c>
      <c r="AQ228" s="18">
        <f t="shared" si="1447"/>
        <v>0</v>
      </c>
      <c r="AR228" s="18">
        <f t="shared" si="1448"/>
        <v>0</v>
      </c>
      <c r="AS228" s="18">
        <f t="shared" si="1449"/>
        <v>0</v>
      </c>
      <c r="AT228" s="18">
        <f t="shared" si="1450"/>
        <v>0</v>
      </c>
      <c r="AU228" s="18">
        <f t="shared" si="1451"/>
        <v>0</v>
      </c>
      <c r="AV228" s="18">
        <f t="shared" si="1452"/>
        <v>0</v>
      </c>
      <c r="AW228" s="18">
        <f t="shared" si="1453"/>
        <v>0</v>
      </c>
      <c r="AX228" s="4"/>
    </row>
    <row r="229" spans="1:50" outlineLevel="1">
      <c r="A229" s="8" t="str">
        <f>IF(C229=Форма!$B$7*1,"1 месяц",IF(C229&gt;Форма!$B$7,(LEFT(A228,SEARCH(" ",A228,1)-1)+1)&amp;" месяц",""))</f>
        <v>68 месяц</v>
      </c>
      <c r="B229" s="32" t="str">
        <f>IF(SUM($E$6:$L229)=0,"-",IF(SUM($E229:$L229)&gt;0,IF(AND($C229&gt;=$B$1,$C229&lt;=$B$2)*1=1,$A$1,"факт"),"прогноз"))</f>
        <v>-</v>
      </c>
      <c r="C229" s="33">
        <v>48061</v>
      </c>
      <c r="D229" s="34">
        <f>VLOOKUP($C229,'F1'!$A:$B,2,0)</f>
        <v>21</v>
      </c>
      <c r="E229" s="60"/>
      <c r="F229" s="60"/>
      <c r="G229" s="59"/>
      <c r="H229" s="59"/>
      <c r="I229" s="60"/>
      <c r="J229" s="60"/>
      <c r="K229" s="59"/>
      <c r="L229" s="59"/>
      <c r="M229" s="187">
        <f t="shared" si="1454"/>
        <v>0</v>
      </c>
      <c r="N229" s="15">
        <f t="shared" si="1455"/>
        <v>0</v>
      </c>
      <c r="O229" s="15">
        <f t="shared" si="1456"/>
        <v>0</v>
      </c>
      <c r="P229" s="15">
        <f t="shared" si="1457"/>
        <v>0</v>
      </c>
      <c r="Q229" s="187">
        <f t="shared" si="1458"/>
        <v>0</v>
      </c>
      <c r="R229" s="15">
        <f t="shared" si="1459"/>
        <v>0</v>
      </c>
      <c r="S229" s="15">
        <f t="shared" si="1460"/>
        <v>0</v>
      </c>
      <c r="T229" s="15">
        <f t="shared" si="1461"/>
        <v>0</v>
      </c>
      <c r="U229" s="9">
        <f t="shared" si="1462"/>
        <v>0</v>
      </c>
      <c r="V229" s="9">
        <f t="shared" si="1463"/>
        <v>0</v>
      </c>
      <c r="W229" s="28">
        <f t="shared" si="1464"/>
        <v>0</v>
      </c>
      <c r="X229" s="9">
        <f t="shared" si="1465"/>
        <v>0</v>
      </c>
      <c r="Y229" s="9">
        <f t="shared" si="1466"/>
        <v>0</v>
      </c>
      <c r="Z229" s="28">
        <f t="shared" si="1467"/>
        <v>0</v>
      </c>
      <c r="AA229" s="8"/>
      <c r="AB229" s="154">
        <f>IF(OR($M229="",$M229=0),0,IF(AB$2&lt;10,VLOOKUP(TEXT($C229,"МММ"),'Расчет нагрузки'!$AA$2:$AE$13,AB$2,0),$D229*AB$2))</f>
        <v>0</v>
      </c>
      <c r="AC229" s="154">
        <f>IF(OR($Q229="",$Q229=0),0,IF(AC$2&lt;10,VLOOKUP(TEXT($C229,"МММ"),'Расчет нагрузки'!$AA$2:$AE$13,AC$2,0),$D229*AC$2))</f>
        <v>0</v>
      </c>
      <c r="AD229" s="8"/>
      <c r="AE229" s="69">
        <v>1</v>
      </c>
      <c r="AF229" s="69">
        <v>1</v>
      </c>
      <c r="AG229" s="8"/>
      <c r="AH229" s="17">
        <f t="shared" si="1438"/>
        <v>0</v>
      </c>
      <c r="AI229" s="17">
        <f t="shared" si="1439"/>
        <v>0</v>
      </c>
      <c r="AJ229" s="17">
        <f t="shared" si="1440"/>
        <v>0</v>
      </c>
      <c r="AK229" s="17">
        <f t="shared" si="1441"/>
        <v>0</v>
      </c>
      <c r="AL229" s="17">
        <f t="shared" si="1442"/>
        <v>0</v>
      </c>
      <c r="AM229" s="17">
        <f t="shared" si="1443"/>
        <v>0</v>
      </c>
      <c r="AN229" s="17">
        <f t="shared" si="1444"/>
        <v>0</v>
      </c>
      <c r="AO229" s="17">
        <f t="shared" si="1445"/>
        <v>0</v>
      </c>
      <c r="AP229" s="18">
        <f t="shared" si="1446"/>
        <v>0</v>
      </c>
      <c r="AQ229" s="18">
        <f t="shared" si="1447"/>
        <v>0</v>
      </c>
      <c r="AR229" s="18">
        <f t="shared" si="1448"/>
        <v>0</v>
      </c>
      <c r="AS229" s="18">
        <f t="shared" si="1449"/>
        <v>0</v>
      </c>
      <c r="AT229" s="18">
        <f t="shared" si="1450"/>
        <v>0</v>
      </c>
      <c r="AU229" s="18">
        <f t="shared" si="1451"/>
        <v>0</v>
      </c>
      <c r="AV229" s="18">
        <f t="shared" si="1452"/>
        <v>0</v>
      </c>
      <c r="AW229" s="18">
        <f t="shared" si="1453"/>
        <v>0</v>
      </c>
      <c r="AX229" s="4"/>
    </row>
    <row r="230" spans="1:50" outlineLevel="1">
      <c r="A230" s="8" t="str">
        <f>IF(C230=Форма!$B$7*1,"1 месяц",IF(C230&gt;Форма!$B$7,(LEFT(A229,SEARCH(" ",A229,1)-1)+1)&amp;" месяц",""))</f>
        <v>69 месяц</v>
      </c>
      <c r="B230" s="32" t="str">
        <f>IF(SUM($E$6:$L230)=0,"-",IF(SUM($E230:$L230)&gt;0,IF(AND($C230&gt;=$B$1,$C230&lt;=$B$2)*1=1,$A$1,"факт"),"прогноз"))</f>
        <v>-</v>
      </c>
      <c r="C230" s="33">
        <v>48092</v>
      </c>
      <c r="D230" s="34">
        <f>VLOOKUP($C230,'F1'!$A:$B,2,0)</f>
        <v>22</v>
      </c>
      <c r="E230" s="60"/>
      <c r="F230" s="60"/>
      <c r="G230" s="59"/>
      <c r="H230" s="59"/>
      <c r="I230" s="60"/>
      <c r="J230" s="60"/>
      <c r="K230" s="59"/>
      <c r="L230" s="59"/>
      <c r="M230" s="187">
        <f t="shared" si="1454"/>
        <v>0</v>
      </c>
      <c r="N230" s="15">
        <f t="shared" si="1455"/>
        <v>0</v>
      </c>
      <c r="O230" s="15">
        <f t="shared" si="1456"/>
        <v>0</v>
      </c>
      <c r="P230" s="15">
        <f t="shared" si="1457"/>
        <v>0</v>
      </c>
      <c r="Q230" s="187">
        <f t="shared" si="1458"/>
        <v>0</v>
      </c>
      <c r="R230" s="15">
        <f t="shared" si="1459"/>
        <v>0</v>
      </c>
      <c r="S230" s="15">
        <f t="shared" si="1460"/>
        <v>0</v>
      </c>
      <c r="T230" s="15">
        <f t="shared" si="1461"/>
        <v>0</v>
      </c>
      <c r="U230" s="9">
        <f t="shared" si="1462"/>
        <v>0</v>
      </c>
      <c r="V230" s="9">
        <f t="shared" si="1463"/>
        <v>0</v>
      </c>
      <c r="W230" s="28">
        <f t="shared" si="1464"/>
        <v>0</v>
      </c>
      <c r="X230" s="9">
        <f t="shared" si="1465"/>
        <v>0</v>
      </c>
      <c r="Y230" s="9">
        <f t="shared" si="1466"/>
        <v>0</v>
      </c>
      <c r="Z230" s="28">
        <f t="shared" si="1467"/>
        <v>0</v>
      </c>
      <c r="AA230" s="8"/>
      <c r="AB230" s="154">
        <f>IF(OR($M230="",$M230=0),0,IF(AB$2&lt;10,VLOOKUP(TEXT($C230,"МММ"),'Расчет нагрузки'!$AA$2:$AE$13,AB$2,0),$D230*AB$2))</f>
        <v>0</v>
      </c>
      <c r="AC230" s="154">
        <f>IF(OR($Q230="",$Q230=0),0,IF(AC$2&lt;10,VLOOKUP(TEXT($C230,"МММ"),'Расчет нагрузки'!$AA$2:$AE$13,AC$2,0),$D230*AC$2))</f>
        <v>0</v>
      </c>
      <c r="AD230" s="8"/>
      <c r="AE230" s="69">
        <v>1</v>
      </c>
      <c r="AF230" s="69">
        <v>1</v>
      </c>
      <c r="AG230" s="8"/>
      <c r="AH230" s="17">
        <f t="shared" si="1438"/>
        <v>0</v>
      </c>
      <c r="AI230" s="17">
        <f t="shared" si="1439"/>
        <v>0</v>
      </c>
      <c r="AJ230" s="17">
        <f t="shared" si="1440"/>
        <v>0</v>
      </c>
      <c r="AK230" s="17">
        <f t="shared" si="1441"/>
        <v>0</v>
      </c>
      <c r="AL230" s="17">
        <f t="shared" si="1442"/>
        <v>0</v>
      </c>
      <c r="AM230" s="17">
        <f t="shared" si="1443"/>
        <v>0</v>
      </c>
      <c r="AN230" s="17">
        <f t="shared" si="1444"/>
        <v>0</v>
      </c>
      <c r="AO230" s="17">
        <f t="shared" si="1445"/>
        <v>0</v>
      </c>
      <c r="AP230" s="18">
        <f t="shared" si="1446"/>
        <v>0</v>
      </c>
      <c r="AQ230" s="18">
        <f t="shared" si="1447"/>
        <v>0</v>
      </c>
      <c r="AR230" s="18">
        <f t="shared" si="1448"/>
        <v>0</v>
      </c>
      <c r="AS230" s="18">
        <f t="shared" si="1449"/>
        <v>0</v>
      </c>
      <c r="AT230" s="18">
        <f t="shared" si="1450"/>
        <v>0</v>
      </c>
      <c r="AU230" s="18">
        <f t="shared" si="1451"/>
        <v>0</v>
      </c>
      <c r="AV230" s="18">
        <f t="shared" si="1452"/>
        <v>0</v>
      </c>
      <c r="AW230" s="18">
        <f t="shared" si="1453"/>
        <v>0</v>
      </c>
      <c r="AX230" s="4"/>
    </row>
    <row r="231" spans="1:50" outlineLevel="1">
      <c r="A231" s="8" t="str">
        <f>IF(C231=Форма!$B$7*1,"1 месяц",IF(C231&gt;Форма!$B$7,(LEFT(A230,SEARCH(" ",A230,1)-1)+1)&amp;" месяц",""))</f>
        <v>70 месяц</v>
      </c>
      <c r="B231" s="32" t="str">
        <f>IF(SUM($E$6:$L231)=0,"-",IF(SUM($E231:$L231)&gt;0,IF(AND($C231&gt;=$B$1,$C231&lt;=$B$2)*1=1,$A$1,"факт"),"прогноз"))</f>
        <v>-</v>
      </c>
      <c r="C231" s="33">
        <v>48122</v>
      </c>
      <c r="D231" s="34">
        <f>VLOOKUP($C231,'F1'!$A:$B,2,0)</f>
        <v>23</v>
      </c>
      <c r="E231" s="60"/>
      <c r="F231" s="60"/>
      <c r="G231" s="59"/>
      <c r="H231" s="59"/>
      <c r="I231" s="60"/>
      <c r="J231" s="60"/>
      <c r="K231" s="59"/>
      <c r="L231" s="59"/>
      <c r="M231" s="187">
        <f t="shared" si="1454"/>
        <v>0</v>
      </c>
      <c r="N231" s="15">
        <f t="shared" si="1455"/>
        <v>0</v>
      </c>
      <c r="O231" s="15">
        <f t="shared" si="1456"/>
        <v>0</v>
      </c>
      <c r="P231" s="15">
        <f t="shared" si="1457"/>
        <v>0</v>
      </c>
      <c r="Q231" s="187">
        <f t="shared" si="1458"/>
        <v>0</v>
      </c>
      <c r="R231" s="15">
        <f t="shared" si="1459"/>
        <v>0</v>
      </c>
      <c r="S231" s="15">
        <f t="shared" si="1460"/>
        <v>0</v>
      </c>
      <c r="T231" s="15">
        <f t="shared" si="1461"/>
        <v>0</v>
      </c>
      <c r="U231" s="9">
        <f t="shared" si="1462"/>
        <v>0</v>
      </c>
      <c r="V231" s="9">
        <f t="shared" si="1463"/>
        <v>0</v>
      </c>
      <c r="W231" s="28">
        <f t="shared" si="1464"/>
        <v>0</v>
      </c>
      <c r="X231" s="9">
        <f t="shared" si="1465"/>
        <v>0</v>
      </c>
      <c r="Y231" s="9">
        <f t="shared" si="1466"/>
        <v>0</v>
      </c>
      <c r="Z231" s="28">
        <f t="shared" si="1467"/>
        <v>0</v>
      </c>
      <c r="AA231" s="8"/>
      <c r="AB231" s="154">
        <f>IF(OR($M231="",$M231=0),0,IF(AB$2&lt;10,VLOOKUP(TEXT($C231,"МММ"),'Расчет нагрузки'!$AA$2:$AE$13,AB$2,0),$D231*AB$2))</f>
        <v>0</v>
      </c>
      <c r="AC231" s="154">
        <f>IF(OR($Q231="",$Q231=0),0,IF(AC$2&lt;10,VLOOKUP(TEXT($C231,"МММ"),'Расчет нагрузки'!$AA$2:$AE$13,AC$2,0),$D231*AC$2))</f>
        <v>0</v>
      </c>
      <c r="AD231" s="8"/>
      <c r="AE231" s="69">
        <v>1</v>
      </c>
      <c r="AF231" s="69">
        <v>1</v>
      </c>
      <c r="AG231" s="8"/>
      <c r="AH231" s="17">
        <f t="shared" si="1438"/>
        <v>0</v>
      </c>
      <c r="AI231" s="17">
        <f t="shared" si="1439"/>
        <v>0</v>
      </c>
      <c r="AJ231" s="17">
        <f t="shared" si="1440"/>
        <v>0</v>
      </c>
      <c r="AK231" s="17">
        <f t="shared" si="1441"/>
        <v>0</v>
      </c>
      <c r="AL231" s="17">
        <f t="shared" si="1442"/>
        <v>0</v>
      </c>
      <c r="AM231" s="17">
        <f t="shared" si="1443"/>
        <v>0</v>
      </c>
      <c r="AN231" s="17">
        <f t="shared" si="1444"/>
        <v>0</v>
      </c>
      <c r="AO231" s="17">
        <f t="shared" si="1445"/>
        <v>0</v>
      </c>
      <c r="AP231" s="18">
        <f t="shared" si="1446"/>
        <v>0</v>
      </c>
      <c r="AQ231" s="18">
        <f t="shared" si="1447"/>
        <v>0</v>
      </c>
      <c r="AR231" s="18">
        <f t="shared" si="1448"/>
        <v>0</v>
      </c>
      <c r="AS231" s="18">
        <f t="shared" si="1449"/>
        <v>0</v>
      </c>
      <c r="AT231" s="18">
        <f t="shared" si="1450"/>
        <v>0</v>
      </c>
      <c r="AU231" s="18">
        <f t="shared" si="1451"/>
        <v>0</v>
      </c>
      <c r="AV231" s="18">
        <f t="shared" si="1452"/>
        <v>0</v>
      </c>
      <c r="AW231" s="18">
        <f t="shared" si="1453"/>
        <v>0</v>
      </c>
      <c r="AX231" s="4"/>
    </row>
    <row r="232" spans="1:50" outlineLevel="1">
      <c r="A232" s="8" t="str">
        <f>IF(C232=Форма!$B$7*1,"1 месяц",IF(C232&gt;Форма!$B$7,(LEFT(A231,SEARCH(" ",A231,1)-1)+1)&amp;" месяц",""))</f>
        <v>71 месяц</v>
      </c>
      <c r="B232" s="32" t="str">
        <f>IF(SUM($E$6:$L232)=0,"-",IF(SUM($E232:$L232)&gt;0,IF(AND($C232&gt;=$B$1,$C232&lt;=$B$2)*1=1,$A$1,"факт"),"прогноз"))</f>
        <v>-</v>
      </c>
      <c r="C232" s="33">
        <v>48153</v>
      </c>
      <c r="D232" s="34">
        <f>VLOOKUP($C232,'F1'!$A:$B,2,0)</f>
        <v>18</v>
      </c>
      <c r="E232" s="60"/>
      <c r="F232" s="60"/>
      <c r="G232" s="59"/>
      <c r="H232" s="59"/>
      <c r="I232" s="60"/>
      <c r="J232" s="60"/>
      <c r="K232" s="59"/>
      <c r="L232" s="59"/>
      <c r="M232" s="187">
        <f t="shared" si="1454"/>
        <v>0</v>
      </c>
      <c r="N232" s="15">
        <f t="shared" si="1455"/>
        <v>0</v>
      </c>
      <c r="O232" s="15">
        <f t="shared" si="1456"/>
        <v>0</v>
      </c>
      <c r="P232" s="15">
        <f t="shared" si="1457"/>
        <v>0</v>
      </c>
      <c r="Q232" s="187">
        <f t="shared" si="1458"/>
        <v>0</v>
      </c>
      <c r="R232" s="15">
        <f t="shared" si="1459"/>
        <v>0</v>
      </c>
      <c r="S232" s="15">
        <f t="shared" si="1460"/>
        <v>0</v>
      </c>
      <c r="T232" s="15">
        <f t="shared" si="1461"/>
        <v>0</v>
      </c>
      <c r="U232" s="9">
        <f t="shared" si="1462"/>
        <v>0</v>
      </c>
      <c r="V232" s="9">
        <f t="shared" si="1463"/>
        <v>0</v>
      </c>
      <c r="W232" s="28">
        <f t="shared" si="1464"/>
        <v>0</v>
      </c>
      <c r="X232" s="9">
        <f t="shared" si="1465"/>
        <v>0</v>
      </c>
      <c r="Y232" s="9">
        <f t="shared" si="1466"/>
        <v>0</v>
      </c>
      <c r="Z232" s="28">
        <f t="shared" si="1467"/>
        <v>0</v>
      </c>
      <c r="AA232" s="8"/>
      <c r="AB232" s="154">
        <f>IF(OR($M232="",$M232=0),0,IF(AB$2&lt;10,VLOOKUP(TEXT($C232,"МММ"),'Расчет нагрузки'!$AA$2:$AE$13,AB$2,0),$D232*AB$2))</f>
        <v>0</v>
      </c>
      <c r="AC232" s="154">
        <f>IF(OR($Q232="",$Q232=0),0,IF(AC$2&lt;10,VLOOKUP(TEXT($C232,"МММ"),'Расчет нагрузки'!$AA$2:$AE$13,AC$2,0),$D232*AC$2))</f>
        <v>0</v>
      </c>
      <c r="AD232" s="8"/>
      <c r="AE232" s="69">
        <v>1</v>
      </c>
      <c r="AF232" s="69">
        <v>1</v>
      </c>
      <c r="AG232" s="8"/>
      <c r="AH232" s="17">
        <f t="shared" si="1438"/>
        <v>0</v>
      </c>
      <c r="AI232" s="17">
        <f t="shared" si="1439"/>
        <v>0</v>
      </c>
      <c r="AJ232" s="17">
        <f t="shared" si="1440"/>
        <v>0</v>
      </c>
      <c r="AK232" s="17">
        <f t="shared" si="1441"/>
        <v>0</v>
      </c>
      <c r="AL232" s="17">
        <f t="shared" si="1442"/>
        <v>0</v>
      </c>
      <c r="AM232" s="17">
        <f t="shared" si="1443"/>
        <v>0</v>
      </c>
      <c r="AN232" s="17">
        <f t="shared" si="1444"/>
        <v>0</v>
      </c>
      <c r="AO232" s="17">
        <f t="shared" si="1445"/>
        <v>0</v>
      </c>
      <c r="AP232" s="18">
        <f t="shared" si="1446"/>
        <v>0</v>
      </c>
      <c r="AQ232" s="18">
        <f t="shared" si="1447"/>
        <v>0</v>
      </c>
      <c r="AR232" s="18">
        <f t="shared" si="1448"/>
        <v>0</v>
      </c>
      <c r="AS232" s="18">
        <f t="shared" si="1449"/>
        <v>0</v>
      </c>
      <c r="AT232" s="18">
        <f t="shared" si="1450"/>
        <v>0</v>
      </c>
      <c r="AU232" s="18">
        <f t="shared" si="1451"/>
        <v>0</v>
      </c>
      <c r="AV232" s="18">
        <f t="shared" si="1452"/>
        <v>0</v>
      </c>
      <c r="AW232" s="18">
        <f t="shared" si="1453"/>
        <v>0</v>
      </c>
      <c r="AX232" s="4"/>
    </row>
    <row r="233" spans="1:50" outlineLevel="1">
      <c r="A233" s="8" t="str">
        <f>IF(C233=Форма!$B$7*1,"1 месяц",IF(C233&gt;Форма!$B$7,(LEFT(A232,SEARCH(" ",A232,1)-1)+1)&amp;" месяц",""))</f>
        <v>72 месяц</v>
      </c>
      <c r="B233" s="32" t="str">
        <f>IF(SUM($E$6:$L233)=0,"-",IF(SUM($E233:$L233)&gt;0,IF(AND($C233&gt;=$B$1,$C233&lt;=$B$2)*1=1,$A$1,"факт"),"прогноз"))</f>
        <v>-</v>
      </c>
      <c r="C233" s="33">
        <v>48183</v>
      </c>
      <c r="D233" s="34">
        <f>VLOOKUP($C233,'F1'!$A:$B,2,0)</f>
        <v>23</v>
      </c>
      <c r="E233" s="60"/>
      <c r="F233" s="60"/>
      <c r="G233" s="59"/>
      <c r="H233" s="59"/>
      <c r="I233" s="60"/>
      <c r="J233" s="60"/>
      <c r="K233" s="59"/>
      <c r="L233" s="59"/>
      <c r="M233" s="187">
        <f t="shared" si="1454"/>
        <v>0</v>
      </c>
      <c r="N233" s="15">
        <f t="shared" si="1455"/>
        <v>0</v>
      </c>
      <c r="O233" s="15">
        <f t="shared" si="1456"/>
        <v>0</v>
      </c>
      <c r="P233" s="15">
        <f t="shared" si="1457"/>
        <v>0</v>
      </c>
      <c r="Q233" s="187">
        <f t="shared" si="1458"/>
        <v>0</v>
      </c>
      <c r="R233" s="15">
        <f t="shared" si="1459"/>
        <v>0</v>
      </c>
      <c r="S233" s="15">
        <f t="shared" si="1460"/>
        <v>0</v>
      </c>
      <c r="T233" s="15">
        <f t="shared" si="1461"/>
        <v>0</v>
      </c>
      <c r="U233" s="9">
        <f t="shared" si="1462"/>
        <v>0</v>
      </c>
      <c r="V233" s="9">
        <f t="shared" si="1463"/>
        <v>0</v>
      </c>
      <c r="W233" s="28">
        <f t="shared" si="1464"/>
        <v>0</v>
      </c>
      <c r="X233" s="9">
        <f t="shared" si="1465"/>
        <v>0</v>
      </c>
      <c r="Y233" s="9">
        <f t="shared" si="1466"/>
        <v>0</v>
      </c>
      <c r="Z233" s="28">
        <f t="shared" si="1467"/>
        <v>0</v>
      </c>
      <c r="AA233" s="8"/>
      <c r="AB233" s="154">
        <f>IF(OR($M233="",$M233=0),0,IF(AB$2&lt;10,VLOOKUP(TEXT($C233,"МММ"),'Расчет нагрузки'!$AA$2:$AE$13,AB$2,0),$D233*AB$2))</f>
        <v>0</v>
      </c>
      <c r="AC233" s="154">
        <f>IF(OR($Q233="",$Q233=0),0,IF(AC$2&lt;10,VLOOKUP(TEXT($C233,"МММ"),'Расчет нагрузки'!$AA$2:$AE$13,AC$2,0),$D233*AC$2))</f>
        <v>0</v>
      </c>
      <c r="AD233" s="8"/>
      <c r="AE233" s="69">
        <v>1</v>
      </c>
      <c r="AF233" s="69">
        <v>1</v>
      </c>
      <c r="AG233" s="8"/>
      <c r="AH233" s="17">
        <f t="shared" si="1438"/>
        <v>0</v>
      </c>
      <c r="AI233" s="17">
        <f t="shared" si="1439"/>
        <v>0</v>
      </c>
      <c r="AJ233" s="17">
        <f t="shared" si="1440"/>
        <v>0</v>
      </c>
      <c r="AK233" s="17">
        <f t="shared" si="1441"/>
        <v>0</v>
      </c>
      <c r="AL233" s="17">
        <f t="shared" si="1442"/>
        <v>0</v>
      </c>
      <c r="AM233" s="17">
        <f t="shared" si="1443"/>
        <v>0</v>
      </c>
      <c r="AN233" s="17">
        <f t="shared" si="1444"/>
        <v>0</v>
      </c>
      <c r="AO233" s="17">
        <f t="shared" si="1445"/>
        <v>0</v>
      </c>
      <c r="AP233" s="18">
        <f t="shared" si="1446"/>
        <v>0</v>
      </c>
      <c r="AQ233" s="18">
        <f t="shared" si="1447"/>
        <v>0</v>
      </c>
      <c r="AR233" s="18">
        <f t="shared" si="1448"/>
        <v>0</v>
      </c>
      <c r="AS233" s="18">
        <f t="shared" si="1449"/>
        <v>0</v>
      </c>
      <c r="AT233" s="18">
        <f t="shared" si="1450"/>
        <v>0</v>
      </c>
      <c r="AU233" s="18">
        <f t="shared" si="1451"/>
        <v>0</v>
      </c>
      <c r="AV233" s="18">
        <f t="shared" si="1452"/>
        <v>0</v>
      </c>
      <c r="AW233" s="18">
        <f t="shared" si="1453"/>
        <v>0</v>
      </c>
      <c r="AX233" s="4"/>
    </row>
    <row r="234" spans="1:50" outlineLevel="1">
      <c r="A234" s="8" t="str">
        <f>IF(C234=Форма!$B$7*1,"1 месяц",IF(C234&gt;Форма!$B$7,(LEFT(A233,SEARCH(" ",A233,1)-1)+1)&amp;" месяц",""))</f>
        <v>73 месяц</v>
      </c>
      <c r="B234" s="32" t="str">
        <f>IF(SUM($E$6:$L234)=0,"-",IF(SUM($E234:$L234)&gt;0,IF(AND($C234&gt;=$B$1,$C234&lt;=$B$2)*1=1,$A$1,"факт"),"прогноз"))</f>
        <v>-</v>
      </c>
      <c r="C234" s="33">
        <v>48214</v>
      </c>
      <c r="D234" s="34">
        <f>VLOOKUP($C234,'F1'!$A:$B,2,0)</f>
        <v>15</v>
      </c>
      <c r="E234" s="60"/>
      <c r="F234" s="60"/>
      <c r="G234" s="59"/>
      <c r="H234" s="59"/>
      <c r="I234" s="60"/>
      <c r="J234" s="60"/>
      <c r="K234" s="59"/>
      <c r="L234" s="59"/>
      <c r="M234" s="187">
        <f t="shared" si="1454"/>
        <v>0</v>
      </c>
      <c r="N234" s="15">
        <f t="shared" si="1455"/>
        <v>0</v>
      </c>
      <c r="O234" s="15">
        <f t="shared" si="1456"/>
        <v>0</v>
      </c>
      <c r="P234" s="15">
        <f t="shared" si="1457"/>
        <v>0</v>
      </c>
      <c r="Q234" s="187">
        <f t="shared" si="1458"/>
        <v>0</v>
      </c>
      <c r="R234" s="15">
        <f t="shared" si="1459"/>
        <v>0</v>
      </c>
      <c r="S234" s="15">
        <f t="shared" si="1460"/>
        <v>0</v>
      </c>
      <c r="T234" s="15">
        <f t="shared" si="1461"/>
        <v>0</v>
      </c>
      <c r="U234" s="9">
        <f t="shared" si="1462"/>
        <v>0</v>
      </c>
      <c r="V234" s="9">
        <f t="shared" si="1463"/>
        <v>0</v>
      </c>
      <c r="W234" s="28">
        <f t="shared" si="1464"/>
        <v>0</v>
      </c>
      <c r="X234" s="9">
        <f t="shared" si="1465"/>
        <v>0</v>
      </c>
      <c r="Y234" s="9">
        <f t="shared" si="1466"/>
        <v>0</v>
      </c>
      <c r="Z234" s="28">
        <f t="shared" si="1467"/>
        <v>0</v>
      </c>
      <c r="AA234" s="8"/>
      <c r="AB234" s="154">
        <f>IF(OR($M234="",$M234=0),0,IF(AB$2&lt;10,VLOOKUP(TEXT($C234,"МММ"),'Расчет нагрузки'!$AA$2:$AE$13,AB$2,0),$D234*AB$2))</f>
        <v>0</v>
      </c>
      <c r="AC234" s="154">
        <f>IF(OR($Q234="",$Q234=0),0,IF(AC$2&lt;10,VLOOKUP(TEXT($C234,"МММ"),'Расчет нагрузки'!$AA$2:$AE$13,AC$2,0),$D234*AC$2))</f>
        <v>0</v>
      </c>
      <c r="AD234" s="8"/>
      <c r="AE234" s="69">
        <v>1</v>
      </c>
      <c r="AF234" s="69">
        <v>1</v>
      </c>
      <c r="AG234" s="8"/>
      <c r="AH234" s="17">
        <f t="shared" si="1438"/>
        <v>0</v>
      </c>
      <c r="AI234" s="17">
        <f t="shared" si="1439"/>
        <v>0</v>
      </c>
      <c r="AJ234" s="17">
        <f t="shared" si="1440"/>
        <v>0</v>
      </c>
      <c r="AK234" s="17">
        <f t="shared" si="1441"/>
        <v>0</v>
      </c>
      <c r="AL234" s="17">
        <f t="shared" si="1442"/>
        <v>0</v>
      </c>
      <c r="AM234" s="17">
        <f t="shared" si="1443"/>
        <v>0</v>
      </c>
      <c r="AN234" s="17">
        <f t="shared" si="1444"/>
        <v>0</v>
      </c>
      <c r="AO234" s="17">
        <f t="shared" si="1445"/>
        <v>0</v>
      </c>
      <c r="AP234" s="18">
        <f t="shared" si="1446"/>
        <v>0</v>
      </c>
      <c r="AQ234" s="18">
        <f t="shared" si="1447"/>
        <v>0</v>
      </c>
      <c r="AR234" s="18">
        <f t="shared" si="1448"/>
        <v>0</v>
      </c>
      <c r="AS234" s="18">
        <f t="shared" si="1449"/>
        <v>0</v>
      </c>
      <c r="AT234" s="18">
        <f t="shared" si="1450"/>
        <v>0</v>
      </c>
      <c r="AU234" s="18">
        <f t="shared" si="1451"/>
        <v>0</v>
      </c>
      <c r="AV234" s="18">
        <f t="shared" si="1452"/>
        <v>0</v>
      </c>
      <c r="AW234" s="18">
        <f t="shared" si="1453"/>
        <v>0</v>
      </c>
      <c r="AX234" s="4"/>
    </row>
    <row r="235" spans="1:50" outlineLevel="1">
      <c r="A235" s="8" t="str">
        <f>IF(C235=Форма!$B$7*1,"1 месяц",IF(C235&gt;Форма!$B$7,(LEFT(A234,SEARCH(" ",A234,1)-1)+1)&amp;" месяц",""))</f>
        <v>74 месяц</v>
      </c>
      <c r="B235" s="32" t="str">
        <f>IF(SUM($E$6:$L235)=0,"-",IF(SUM($E235:$L235)&gt;0,IF(AND($C235&gt;=$B$1,$C235&lt;=$B$2)*1=1,$A$1,"факт"),"прогноз"))</f>
        <v>-</v>
      </c>
      <c r="C235" s="33">
        <v>48245</v>
      </c>
      <c r="D235" s="34">
        <f>VLOOKUP($C235,'F1'!$A:$B,2,0)</f>
        <v>19</v>
      </c>
      <c r="E235" s="60"/>
      <c r="F235" s="60"/>
      <c r="G235" s="59"/>
      <c r="H235" s="59"/>
      <c r="I235" s="60"/>
      <c r="J235" s="60"/>
      <c r="K235" s="59"/>
      <c r="L235" s="59"/>
      <c r="M235" s="187">
        <f t="shared" si="1454"/>
        <v>0</v>
      </c>
      <c r="N235" s="15">
        <f t="shared" si="1455"/>
        <v>0</v>
      </c>
      <c r="O235" s="15">
        <f t="shared" si="1456"/>
        <v>0</v>
      </c>
      <c r="P235" s="15">
        <f t="shared" si="1457"/>
        <v>0</v>
      </c>
      <c r="Q235" s="187">
        <f t="shared" si="1458"/>
        <v>0</v>
      </c>
      <c r="R235" s="15">
        <f t="shared" si="1459"/>
        <v>0</v>
      </c>
      <c r="S235" s="15">
        <f t="shared" si="1460"/>
        <v>0</v>
      </c>
      <c r="T235" s="15">
        <f t="shared" si="1461"/>
        <v>0</v>
      </c>
      <c r="U235" s="9">
        <f t="shared" si="1462"/>
        <v>0</v>
      </c>
      <c r="V235" s="9">
        <f t="shared" si="1463"/>
        <v>0</v>
      </c>
      <c r="W235" s="28">
        <f t="shared" si="1464"/>
        <v>0</v>
      </c>
      <c r="X235" s="9">
        <f t="shared" si="1465"/>
        <v>0</v>
      </c>
      <c r="Y235" s="9">
        <f t="shared" si="1466"/>
        <v>0</v>
      </c>
      <c r="Z235" s="28">
        <f t="shared" si="1467"/>
        <v>0</v>
      </c>
      <c r="AA235" s="8"/>
      <c r="AB235" s="154">
        <f>IF(OR($M235="",$M235=0),0,IF(AB$2&lt;10,VLOOKUP(TEXT($C235,"МММ"),'Расчет нагрузки'!$AA$2:$AE$13,AB$2,0),$D235*AB$2))</f>
        <v>0</v>
      </c>
      <c r="AC235" s="154">
        <f>IF(OR($Q235="",$Q235=0),0,IF(AC$2&lt;10,VLOOKUP(TEXT($C235,"МММ"),'Расчет нагрузки'!$AA$2:$AE$13,AC$2,0),$D235*AC$2))</f>
        <v>0</v>
      </c>
      <c r="AD235" s="8"/>
      <c r="AE235" s="69">
        <v>1</v>
      </c>
      <c r="AF235" s="69">
        <v>1</v>
      </c>
      <c r="AG235" s="8"/>
      <c r="AH235" s="17">
        <f t="shared" si="1438"/>
        <v>0</v>
      </c>
      <c r="AI235" s="17">
        <f t="shared" si="1439"/>
        <v>0</v>
      </c>
      <c r="AJ235" s="17">
        <f t="shared" si="1440"/>
        <v>0</v>
      </c>
      <c r="AK235" s="17">
        <f t="shared" si="1441"/>
        <v>0</v>
      </c>
      <c r="AL235" s="17">
        <f t="shared" si="1442"/>
        <v>0</v>
      </c>
      <c r="AM235" s="17">
        <f t="shared" si="1443"/>
        <v>0</v>
      </c>
      <c r="AN235" s="17">
        <f t="shared" si="1444"/>
        <v>0</v>
      </c>
      <c r="AO235" s="17">
        <f t="shared" si="1445"/>
        <v>0</v>
      </c>
      <c r="AP235" s="18">
        <f t="shared" si="1446"/>
        <v>0</v>
      </c>
      <c r="AQ235" s="18">
        <f t="shared" si="1447"/>
        <v>0</v>
      </c>
      <c r="AR235" s="18">
        <f t="shared" si="1448"/>
        <v>0</v>
      </c>
      <c r="AS235" s="18">
        <f t="shared" si="1449"/>
        <v>0</v>
      </c>
      <c r="AT235" s="18">
        <f t="shared" si="1450"/>
        <v>0</v>
      </c>
      <c r="AU235" s="18">
        <f t="shared" si="1451"/>
        <v>0</v>
      </c>
      <c r="AV235" s="18">
        <f t="shared" si="1452"/>
        <v>0</v>
      </c>
      <c r="AW235" s="18">
        <f t="shared" si="1453"/>
        <v>0</v>
      </c>
      <c r="AX235" s="4"/>
    </row>
    <row r="236" spans="1:50" outlineLevel="1">
      <c r="A236" s="8" t="str">
        <f>IF(C236=Форма!$B$7*1,"1 месяц",IF(C236&gt;Форма!$B$7,(LEFT(A235,SEARCH(" ",A235,1)-1)+1)&amp;" месяц",""))</f>
        <v>75 месяц</v>
      </c>
      <c r="B236" s="32" t="str">
        <f>IF(SUM($E$6:$L236)=0,"-",IF(SUM($E236:$L236)&gt;0,IF(AND($C236&gt;=$B$1,$C236&lt;=$B$2)*1=1,$A$1,"факт"),"прогноз"))</f>
        <v>-</v>
      </c>
      <c r="C236" s="33">
        <v>48274</v>
      </c>
      <c r="D236" s="34">
        <f>VLOOKUP($C236,'F1'!$A:$B,2,0)</f>
        <v>22</v>
      </c>
      <c r="E236" s="60"/>
      <c r="F236" s="60"/>
      <c r="G236" s="59"/>
      <c r="H236" s="59"/>
      <c r="I236" s="60"/>
      <c r="J236" s="60"/>
      <c r="K236" s="59"/>
      <c r="L236" s="59"/>
      <c r="M236" s="187">
        <f t="shared" si="1454"/>
        <v>0</v>
      </c>
      <c r="N236" s="15">
        <f t="shared" si="1455"/>
        <v>0</v>
      </c>
      <c r="O236" s="15">
        <f t="shared" si="1456"/>
        <v>0</v>
      </c>
      <c r="P236" s="15">
        <f t="shared" si="1457"/>
        <v>0</v>
      </c>
      <c r="Q236" s="187">
        <f t="shared" si="1458"/>
        <v>0</v>
      </c>
      <c r="R236" s="15">
        <f t="shared" si="1459"/>
        <v>0</v>
      </c>
      <c r="S236" s="15">
        <f t="shared" si="1460"/>
        <v>0</v>
      </c>
      <c r="T236" s="15">
        <f t="shared" si="1461"/>
        <v>0</v>
      </c>
      <c r="U236" s="9">
        <f t="shared" si="1462"/>
        <v>0</v>
      </c>
      <c r="V236" s="9">
        <f t="shared" si="1463"/>
        <v>0</v>
      </c>
      <c r="W236" s="28">
        <f t="shared" si="1464"/>
        <v>0</v>
      </c>
      <c r="X236" s="9">
        <f t="shared" si="1465"/>
        <v>0</v>
      </c>
      <c r="Y236" s="9">
        <f t="shared" si="1466"/>
        <v>0</v>
      </c>
      <c r="Z236" s="28">
        <f t="shared" si="1467"/>
        <v>0</v>
      </c>
      <c r="AA236" s="8"/>
      <c r="AB236" s="154">
        <f>IF(OR($M236="",$M236=0),0,IF(AB$2&lt;10,VLOOKUP(TEXT($C236,"МММ"),'Расчет нагрузки'!$AA$2:$AE$13,AB$2,0),$D236*AB$2))</f>
        <v>0</v>
      </c>
      <c r="AC236" s="154">
        <f>IF(OR($Q236="",$Q236=0),0,IF(AC$2&lt;10,VLOOKUP(TEXT($C236,"МММ"),'Расчет нагрузки'!$AA$2:$AE$13,AC$2,0),$D236*AC$2))</f>
        <v>0</v>
      </c>
      <c r="AD236" s="8"/>
      <c r="AE236" s="69">
        <v>1</v>
      </c>
      <c r="AF236" s="69">
        <v>1</v>
      </c>
      <c r="AG236" s="8"/>
      <c r="AH236" s="17">
        <f t="shared" si="1438"/>
        <v>0</v>
      </c>
      <c r="AI236" s="17">
        <f t="shared" si="1439"/>
        <v>0</v>
      </c>
      <c r="AJ236" s="17">
        <f t="shared" si="1440"/>
        <v>0</v>
      </c>
      <c r="AK236" s="17">
        <f t="shared" si="1441"/>
        <v>0</v>
      </c>
      <c r="AL236" s="17">
        <f t="shared" si="1442"/>
        <v>0</v>
      </c>
      <c r="AM236" s="17">
        <f t="shared" si="1443"/>
        <v>0</v>
      </c>
      <c r="AN236" s="17">
        <f t="shared" si="1444"/>
        <v>0</v>
      </c>
      <c r="AO236" s="17">
        <f t="shared" si="1445"/>
        <v>0</v>
      </c>
      <c r="AP236" s="18">
        <f t="shared" si="1446"/>
        <v>0</v>
      </c>
      <c r="AQ236" s="18">
        <f t="shared" si="1447"/>
        <v>0</v>
      </c>
      <c r="AR236" s="18">
        <f t="shared" si="1448"/>
        <v>0</v>
      </c>
      <c r="AS236" s="18">
        <f t="shared" si="1449"/>
        <v>0</v>
      </c>
      <c r="AT236" s="18">
        <f t="shared" si="1450"/>
        <v>0</v>
      </c>
      <c r="AU236" s="18">
        <f t="shared" si="1451"/>
        <v>0</v>
      </c>
      <c r="AV236" s="18">
        <f t="shared" si="1452"/>
        <v>0</v>
      </c>
      <c r="AW236" s="18">
        <f t="shared" si="1453"/>
        <v>0</v>
      </c>
      <c r="AX236" s="4"/>
    </row>
    <row r="237" spans="1:50" outlineLevel="1">
      <c r="A237" s="8" t="str">
        <f>IF(C237=Форма!$B$7*1,"1 месяц",IF(C237&gt;Форма!$B$7,(LEFT(A236,SEARCH(" ",A236,1)-1)+1)&amp;" месяц",""))</f>
        <v>76 месяц</v>
      </c>
      <c r="B237" s="32" t="str">
        <f>IF(SUM($E$6:$L237)=0,"-",IF(SUM($E237:$L237)&gt;0,IF(AND($C237&gt;=$B$1,$C237&lt;=$B$2)*1=1,$A$1,"факт"),"прогноз"))</f>
        <v>-</v>
      </c>
      <c r="C237" s="33">
        <v>48305</v>
      </c>
      <c r="D237" s="34">
        <f>VLOOKUP($C237,'F1'!$A:$B,2,0)</f>
        <v>22</v>
      </c>
      <c r="E237" s="60"/>
      <c r="F237" s="60"/>
      <c r="G237" s="59"/>
      <c r="H237" s="59"/>
      <c r="I237" s="60"/>
      <c r="J237" s="60"/>
      <c r="K237" s="59"/>
      <c r="L237" s="59"/>
      <c r="M237" s="187">
        <f t="shared" si="1454"/>
        <v>0</v>
      </c>
      <c r="N237" s="15">
        <f t="shared" si="1455"/>
        <v>0</v>
      </c>
      <c r="O237" s="15">
        <f t="shared" si="1456"/>
        <v>0</v>
      </c>
      <c r="P237" s="15">
        <f t="shared" si="1457"/>
        <v>0</v>
      </c>
      <c r="Q237" s="187">
        <f t="shared" si="1458"/>
        <v>0</v>
      </c>
      <c r="R237" s="15">
        <f t="shared" si="1459"/>
        <v>0</v>
      </c>
      <c r="S237" s="15">
        <f t="shared" si="1460"/>
        <v>0</v>
      </c>
      <c r="T237" s="15">
        <f t="shared" si="1461"/>
        <v>0</v>
      </c>
      <c r="U237" s="9">
        <f t="shared" si="1462"/>
        <v>0</v>
      </c>
      <c r="V237" s="9">
        <f t="shared" si="1463"/>
        <v>0</v>
      </c>
      <c r="W237" s="28">
        <f t="shared" si="1464"/>
        <v>0</v>
      </c>
      <c r="X237" s="9">
        <f t="shared" si="1465"/>
        <v>0</v>
      </c>
      <c r="Y237" s="9">
        <f t="shared" si="1466"/>
        <v>0</v>
      </c>
      <c r="Z237" s="28">
        <f t="shared" si="1467"/>
        <v>0</v>
      </c>
      <c r="AA237" s="8"/>
      <c r="AB237" s="154">
        <f>IF(OR($M237="",$M237=0),0,IF(AB$2&lt;10,VLOOKUP(TEXT($C237,"МММ"),'Расчет нагрузки'!$AA$2:$AE$13,AB$2,0),$D237*AB$2))</f>
        <v>0</v>
      </c>
      <c r="AC237" s="154">
        <f>IF(OR($Q237="",$Q237=0),0,IF(AC$2&lt;10,VLOOKUP(TEXT($C237,"МММ"),'Расчет нагрузки'!$AA$2:$AE$13,AC$2,0),$D237*AC$2))</f>
        <v>0</v>
      </c>
      <c r="AD237" s="8"/>
      <c r="AE237" s="69">
        <v>1</v>
      </c>
      <c r="AF237" s="69">
        <v>1</v>
      </c>
      <c r="AG237" s="8"/>
      <c r="AH237" s="17">
        <f t="shared" si="1438"/>
        <v>0</v>
      </c>
      <c r="AI237" s="17">
        <f t="shared" si="1439"/>
        <v>0</v>
      </c>
      <c r="AJ237" s="17">
        <f t="shared" si="1440"/>
        <v>0</v>
      </c>
      <c r="AK237" s="17">
        <f t="shared" si="1441"/>
        <v>0</v>
      </c>
      <c r="AL237" s="17">
        <f t="shared" si="1442"/>
        <v>0</v>
      </c>
      <c r="AM237" s="17">
        <f t="shared" si="1443"/>
        <v>0</v>
      </c>
      <c r="AN237" s="17">
        <f t="shared" si="1444"/>
        <v>0</v>
      </c>
      <c r="AO237" s="17">
        <f t="shared" si="1445"/>
        <v>0</v>
      </c>
      <c r="AP237" s="18">
        <f t="shared" si="1446"/>
        <v>0</v>
      </c>
      <c r="AQ237" s="18">
        <f t="shared" si="1447"/>
        <v>0</v>
      </c>
      <c r="AR237" s="18">
        <f t="shared" si="1448"/>
        <v>0</v>
      </c>
      <c r="AS237" s="18">
        <f t="shared" si="1449"/>
        <v>0</v>
      </c>
      <c r="AT237" s="18">
        <f t="shared" si="1450"/>
        <v>0</v>
      </c>
      <c r="AU237" s="18">
        <f t="shared" si="1451"/>
        <v>0</v>
      </c>
      <c r="AV237" s="18">
        <f t="shared" si="1452"/>
        <v>0</v>
      </c>
      <c r="AW237" s="18">
        <f t="shared" si="1453"/>
        <v>0</v>
      </c>
      <c r="AX237" s="4"/>
    </row>
    <row r="238" spans="1:50" outlineLevel="1">
      <c r="A238" s="8" t="str">
        <f>IF(C238=Форма!$B$7*1,"1 месяц",IF(C238&gt;Форма!$B$7,(LEFT(A237,SEARCH(" ",A237,1)-1)+1)&amp;" месяц",""))</f>
        <v>77 месяц</v>
      </c>
      <c r="B238" s="32" t="str">
        <f>IF(SUM($E$6:$L238)=0,"-",IF(SUM($E238:$L238)&gt;0,IF(AND($C238&gt;=$B$1,$C238&lt;=$B$2)*1=1,$A$1,"факт"),"прогноз"))</f>
        <v>-</v>
      </c>
      <c r="C238" s="33">
        <v>48335</v>
      </c>
      <c r="D238" s="34">
        <f>VLOOKUP($C238,'F1'!$A:$B,2,0)</f>
        <v>19</v>
      </c>
      <c r="E238" s="60"/>
      <c r="F238" s="60"/>
      <c r="G238" s="59"/>
      <c r="H238" s="59"/>
      <c r="I238" s="60"/>
      <c r="J238" s="60"/>
      <c r="K238" s="59"/>
      <c r="L238" s="59"/>
      <c r="M238" s="187">
        <f t="shared" si="1454"/>
        <v>0</v>
      </c>
      <c r="N238" s="15">
        <f t="shared" si="1455"/>
        <v>0</v>
      </c>
      <c r="O238" s="15">
        <f t="shared" si="1456"/>
        <v>0</v>
      </c>
      <c r="P238" s="15">
        <f t="shared" si="1457"/>
        <v>0</v>
      </c>
      <c r="Q238" s="187">
        <f t="shared" si="1458"/>
        <v>0</v>
      </c>
      <c r="R238" s="15">
        <f t="shared" si="1459"/>
        <v>0</v>
      </c>
      <c r="S238" s="15">
        <f t="shared" si="1460"/>
        <v>0</v>
      </c>
      <c r="T238" s="15">
        <f t="shared" si="1461"/>
        <v>0</v>
      </c>
      <c r="U238" s="9">
        <f t="shared" si="1462"/>
        <v>0</v>
      </c>
      <c r="V238" s="9">
        <f t="shared" si="1463"/>
        <v>0</v>
      </c>
      <c r="W238" s="28">
        <f t="shared" si="1464"/>
        <v>0</v>
      </c>
      <c r="X238" s="9">
        <f t="shared" si="1465"/>
        <v>0</v>
      </c>
      <c r="Y238" s="9">
        <f t="shared" si="1466"/>
        <v>0</v>
      </c>
      <c r="Z238" s="28">
        <f t="shared" si="1467"/>
        <v>0</v>
      </c>
      <c r="AA238" s="8"/>
      <c r="AB238" s="154">
        <f>IF(OR($M238="",$M238=0),0,IF(AB$2&lt;10,VLOOKUP(TEXT($C238,"МММ"),'Расчет нагрузки'!$AA$2:$AE$13,AB$2,0),$D238*AB$2))</f>
        <v>0</v>
      </c>
      <c r="AC238" s="154">
        <f>IF(OR($Q238="",$Q238=0),0,IF(AC$2&lt;10,VLOOKUP(TEXT($C238,"МММ"),'Расчет нагрузки'!$AA$2:$AE$13,AC$2,0),$D238*AC$2))</f>
        <v>0</v>
      </c>
      <c r="AD238" s="8"/>
      <c r="AE238" s="69">
        <v>1</v>
      </c>
      <c r="AF238" s="69">
        <v>1</v>
      </c>
      <c r="AG238" s="8"/>
      <c r="AH238" s="17">
        <f t="shared" si="1438"/>
        <v>0</v>
      </c>
      <c r="AI238" s="17">
        <f t="shared" si="1439"/>
        <v>0</v>
      </c>
      <c r="AJ238" s="17">
        <f t="shared" si="1440"/>
        <v>0</v>
      </c>
      <c r="AK238" s="17">
        <f t="shared" si="1441"/>
        <v>0</v>
      </c>
      <c r="AL238" s="17">
        <f t="shared" si="1442"/>
        <v>0</v>
      </c>
      <c r="AM238" s="17">
        <f t="shared" si="1443"/>
        <v>0</v>
      </c>
      <c r="AN238" s="17">
        <f t="shared" si="1444"/>
        <v>0</v>
      </c>
      <c r="AO238" s="17">
        <f t="shared" si="1445"/>
        <v>0</v>
      </c>
      <c r="AP238" s="18">
        <f t="shared" si="1446"/>
        <v>0</v>
      </c>
      <c r="AQ238" s="18">
        <f t="shared" si="1447"/>
        <v>0</v>
      </c>
      <c r="AR238" s="18">
        <f t="shared" si="1448"/>
        <v>0</v>
      </c>
      <c r="AS238" s="18">
        <f t="shared" si="1449"/>
        <v>0</v>
      </c>
      <c r="AT238" s="18">
        <f t="shared" si="1450"/>
        <v>0</v>
      </c>
      <c r="AU238" s="18">
        <f t="shared" si="1451"/>
        <v>0</v>
      </c>
      <c r="AV238" s="18">
        <f t="shared" si="1452"/>
        <v>0</v>
      </c>
      <c r="AW238" s="18">
        <f t="shared" si="1453"/>
        <v>0</v>
      </c>
      <c r="AX238" s="4"/>
    </row>
    <row r="239" spans="1:50" outlineLevel="1">
      <c r="A239" s="8" t="str">
        <f>IF(C239=Форма!$B$7*1,"1 месяц",IF(C239&gt;Форма!$B$7,(LEFT(A238,SEARCH(" ",A238,1)-1)+1)&amp;" месяц",""))</f>
        <v>78 месяц</v>
      </c>
      <c r="B239" s="32" t="str">
        <f>IF(SUM($E$6:$L239)=0,"-",IF(SUM($E239:$L239)&gt;0,IF(AND($C239&gt;=$B$1,$C239&lt;=$B$2)*1=1,$A$1,"факт"),"прогноз"))</f>
        <v>-</v>
      </c>
      <c r="C239" s="33">
        <v>48366</v>
      </c>
      <c r="D239" s="34">
        <f>VLOOKUP($C239,'F1'!$A:$B,2,0)</f>
        <v>21</v>
      </c>
      <c r="E239" s="60"/>
      <c r="F239" s="60"/>
      <c r="G239" s="59"/>
      <c r="H239" s="59"/>
      <c r="I239" s="60"/>
      <c r="J239" s="60"/>
      <c r="K239" s="59"/>
      <c r="L239" s="59"/>
      <c r="M239" s="187">
        <f t="shared" si="1454"/>
        <v>0</v>
      </c>
      <c r="N239" s="15">
        <f t="shared" si="1455"/>
        <v>0</v>
      </c>
      <c r="O239" s="15">
        <f t="shared" si="1456"/>
        <v>0</v>
      </c>
      <c r="P239" s="15">
        <f t="shared" si="1457"/>
        <v>0</v>
      </c>
      <c r="Q239" s="187">
        <f t="shared" si="1458"/>
        <v>0</v>
      </c>
      <c r="R239" s="15">
        <f t="shared" si="1459"/>
        <v>0</v>
      </c>
      <c r="S239" s="15">
        <f t="shared" si="1460"/>
        <v>0</v>
      </c>
      <c r="T239" s="15">
        <f t="shared" si="1461"/>
        <v>0</v>
      </c>
      <c r="U239" s="9">
        <f t="shared" si="1462"/>
        <v>0</v>
      </c>
      <c r="V239" s="9">
        <f t="shared" si="1463"/>
        <v>0</v>
      </c>
      <c r="W239" s="28">
        <f t="shared" si="1464"/>
        <v>0</v>
      </c>
      <c r="X239" s="9">
        <f t="shared" si="1465"/>
        <v>0</v>
      </c>
      <c r="Y239" s="9">
        <f t="shared" si="1466"/>
        <v>0</v>
      </c>
      <c r="Z239" s="28">
        <f t="shared" si="1467"/>
        <v>0</v>
      </c>
      <c r="AA239" s="8"/>
      <c r="AB239" s="154">
        <f>IF(OR($M239="",$M239=0),0,IF(AB$2&lt;10,VLOOKUP(TEXT($C239,"МММ"),'Расчет нагрузки'!$AA$2:$AE$13,AB$2,0),$D239*AB$2))</f>
        <v>0</v>
      </c>
      <c r="AC239" s="154">
        <f>IF(OR($Q239="",$Q239=0),0,IF(AC$2&lt;10,VLOOKUP(TEXT($C239,"МММ"),'Расчет нагрузки'!$AA$2:$AE$13,AC$2,0),$D239*AC$2))</f>
        <v>0</v>
      </c>
      <c r="AD239" s="8"/>
      <c r="AE239" s="69">
        <v>1</v>
      </c>
      <c r="AF239" s="69">
        <v>1</v>
      </c>
      <c r="AG239" s="8"/>
      <c r="AH239" s="17">
        <f t="shared" si="1438"/>
        <v>0</v>
      </c>
      <c r="AI239" s="17">
        <f t="shared" si="1439"/>
        <v>0</v>
      </c>
      <c r="AJ239" s="17">
        <f t="shared" si="1440"/>
        <v>0</v>
      </c>
      <c r="AK239" s="17">
        <f t="shared" si="1441"/>
        <v>0</v>
      </c>
      <c r="AL239" s="17">
        <f t="shared" si="1442"/>
        <v>0</v>
      </c>
      <c r="AM239" s="17">
        <f t="shared" si="1443"/>
        <v>0</v>
      </c>
      <c r="AN239" s="17">
        <f t="shared" si="1444"/>
        <v>0</v>
      </c>
      <c r="AO239" s="17">
        <f t="shared" si="1445"/>
        <v>0</v>
      </c>
      <c r="AP239" s="18">
        <f t="shared" si="1446"/>
        <v>0</v>
      </c>
      <c r="AQ239" s="18">
        <f t="shared" si="1447"/>
        <v>0</v>
      </c>
      <c r="AR239" s="18">
        <f t="shared" si="1448"/>
        <v>0</v>
      </c>
      <c r="AS239" s="18">
        <f t="shared" si="1449"/>
        <v>0</v>
      </c>
      <c r="AT239" s="18">
        <f t="shared" si="1450"/>
        <v>0</v>
      </c>
      <c r="AU239" s="18">
        <f t="shared" si="1451"/>
        <v>0</v>
      </c>
      <c r="AV239" s="18">
        <f t="shared" si="1452"/>
        <v>0</v>
      </c>
      <c r="AW239" s="18">
        <f t="shared" si="1453"/>
        <v>0</v>
      </c>
      <c r="AX239" s="4"/>
    </row>
    <row r="240" spans="1:50" outlineLevel="1">
      <c r="A240" s="8" t="str">
        <f>IF(C240=Форма!$B$7*1,"1 месяц",IF(C240&gt;Форма!$B$7,(LEFT(A239,SEARCH(" ",A239,1)-1)+1)&amp;" месяц",""))</f>
        <v>79 месяц</v>
      </c>
      <c r="B240" s="32" t="str">
        <f>IF(SUM($E$6:$L240)=0,"-",IF(SUM($E240:$L240)&gt;0,IF(AND($C240&gt;=$B$1,$C240&lt;=$B$2)*1=1,$A$1,"факт"),"прогноз"))</f>
        <v>-</v>
      </c>
      <c r="C240" s="33">
        <v>48396</v>
      </c>
      <c r="D240" s="34">
        <f>VLOOKUP($C240,'F1'!$A:$B,2,0)</f>
        <v>22</v>
      </c>
      <c r="E240" s="60"/>
      <c r="F240" s="60"/>
      <c r="G240" s="59"/>
      <c r="H240" s="59"/>
      <c r="I240" s="60"/>
      <c r="J240" s="60"/>
      <c r="K240" s="59"/>
      <c r="L240" s="59"/>
      <c r="M240" s="187">
        <f t="shared" si="1454"/>
        <v>0</v>
      </c>
      <c r="N240" s="15">
        <f t="shared" si="1455"/>
        <v>0</v>
      </c>
      <c r="O240" s="15">
        <f t="shared" si="1456"/>
        <v>0</v>
      </c>
      <c r="P240" s="15">
        <f t="shared" si="1457"/>
        <v>0</v>
      </c>
      <c r="Q240" s="187">
        <f t="shared" si="1458"/>
        <v>0</v>
      </c>
      <c r="R240" s="15">
        <f t="shared" si="1459"/>
        <v>0</v>
      </c>
      <c r="S240" s="15">
        <f t="shared" si="1460"/>
        <v>0</v>
      </c>
      <c r="T240" s="15">
        <f t="shared" si="1461"/>
        <v>0</v>
      </c>
      <c r="U240" s="9">
        <f t="shared" si="1462"/>
        <v>0</v>
      </c>
      <c r="V240" s="9">
        <f t="shared" si="1463"/>
        <v>0</v>
      </c>
      <c r="W240" s="28">
        <f t="shared" si="1464"/>
        <v>0</v>
      </c>
      <c r="X240" s="9">
        <f t="shared" si="1465"/>
        <v>0</v>
      </c>
      <c r="Y240" s="9">
        <f t="shared" si="1466"/>
        <v>0</v>
      </c>
      <c r="Z240" s="28">
        <f t="shared" si="1467"/>
        <v>0</v>
      </c>
      <c r="AA240" s="8"/>
      <c r="AB240" s="154">
        <f>IF(OR($M240="",$M240=0),0,IF(AB$2&lt;10,VLOOKUP(TEXT($C240,"МММ"),'Расчет нагрузки'!$AA$2:$AE$13,AB$2,0),$D240*AB$2))</f>
        <v>0</v>
      </c>
      <c r="AC240" s="154">
        <f>IF(OR($Q240="",$Q240=0),0,IF(AC$2&lt;10,VLOOKUP(TEXT($C240,"МММ"),'Расчет нагрузки'!$AA$2:$AE$13,AC$2,0),$D240*AC$2))</f>
        <v>0</v>
      </c>
      <c r="AD240" s="8"/>
      <c r="AE240" s="69">
        <v>1</v>
      </c>
      <c r="AF240" s="69">
        <v>1</v>
      </c>
      <c r="AG240" s="8"/>
      <c r="AH240" s="17">
        <f t="shared" si="1438"/>
        <v>0</v>
      </c>
      <c r="AI240" s="17">
        <f t="shared" si="1439"/>
        <v>0</v>
      </c>
      <c r="AJ240" s="17">
        <f t="shared" si="1440"/>
        <v>0</v>
      </c>
      <c r="AK240" s="17">
        <f t="shared" si="1441"/>
        <v>0</v>
      </c>
      <c r="AL240" s="17">
        <f t="shared" si="1442"/>
        <v>0</v>
      </c>
      <c r="AM240" s="17">
        <f t="shared" si="1443"/>
        <v>0</v>
      </c>
      <c r="AN240" s="17">
        <f t="shared" si="1444"/>
        <v>0</v>
      </c>
      <c r="AO240" s="17">
        <f t="shared" si="1445"/>
        <v>0</v>
      </c>
      <c r="AP240" s="18">
        <f t="shared" si="1446"/>
        <v>0</v>
      </c>
      <c r="AQ240" s="18">
        <f t="shared" si="1447"/>
        <v>0</v>
      </c>
      <c r="AR240" s="18">
        <f t="shared" si="1448"/>
        <v>0</v>
      </c>
      <c r="AS240" s="18">
        <f t="shared" si="1449"/>
        <v>0</v>
      </c>
      <c r="AT240" s="18">
        <f t="shared" si="1450"/>
        <v>0</v>
      </c>
      <c r="AU240" s="18">
        <f t="shared" si="1451"/>
        <v>0</v>
      </c>
      <c r="AV240" s="18">
        <f t="shared" si="1452"/>
        <v>0</v>
      </c>
      <c r="AW240" s="18">
        <f t="shared" si="1453"/>
        <v>0</v>
      </c>
      <c r="AX240" s="4"/>
    </row>
    <row r="241" spans="1:50" outlineLevel="1">
      <c r="A241" s="8" t="str">
        <f>IF(C241=Форма!$B$7*1,"1 месяц",IF(C241&gt;Форма!$B$7,(LEFT(A240,SEARCH(" ",A240,1)-1)+1)&amp;" месяц",""))</f>
        <v>80 месяц</v>
      </c>
      <c r="B241" s="32" t="str">
        <f>IF(SUM($E$6:$L241)=0,"-",IF(SUM($E241:$L241)&gt;0,IF(AND($C241&gt;=$B$1,$C241&lt;=$B$2)*1=1,$A$1,"факт"),"прогноз"))</f>
        <v>-</v>
      </c>
      <c r="C241" s="33">
        <v>48427</v>
      </c>
      <c r="D241" s="34">
        <f>VLOOKUP($C241,'F1'!$A:$B,2,0)</f>
        <v>22</v>
      </c>
      <c r="E241" s="60"/>
      <c r="F241" s="60"/>
      <c r="G241" s="59"/>
      <c r="H241" s="59"/>
      <c r="I241" s="60"/>
      <c r="J241" s="60"/>
      <c r="K241" s="59"/>
      <c r="L241" s="59"/>
      <c r="M241" s="187">
        <f t="shared" si="1454"/>
        <v>0</v>
      </c>
      <c r="N241" s="15">
        <f t="shared" si="1455"/>
        <v>0</v>
      </c>
      <c r="O241" s="15">
        <f t="shared" si="1456"/>
        <v>0</v>
      </c>
      <c r="P241" s="15">
        <f t="shared" si="1457"/>
        <v>0</v>
      </c>
      <c r="Q241" s="187">
        <f t="shared" si="1458"/>
        <v>0</v>
      </c>
      <c r="R241" s="15">
        <f t="shared" si="1459"/>
        <v>0</v>
      </c>
      <c r="S241" s="15">
        <f t="shared" si="1460"/>
        <v>0</v>
      </c>
      <c r="T241" s="15">
        <f t="shared" si="1461"/>
        <v>0</v>
      </c>
      <c r="U241" s="9">
        <f t="shared" si="1462"/>
        <v>0</v>
      </c>
      <c r="V241" s="9">
        <f t="shared" si="1463"/>
        <v>0</v>
      </c>
      <c r="W241" s="28">
        <f t="shared" si="1464"/>
        <v>0</v>
      </c>
      <c r="X241" s="9">
        <f t="shared" si="1465"/>
        <v>0</v>
      </c>
      <c r="Y241" s="9">
        <f t="shared" si="1466"/>
        <v>0</v>
      </c>
      <c r="Z241" s="28">
        <f t="shared" si="1467"/>
        <v>0</v>
      </c>
      <c r="AA241" s="8"/>
      <c r="AB241" s="154">
        <f>IF(OR($M241="",$M241=0),0,IF(AB$2&lt;10,VLOOKUP(TEXT($C241,"МММ"),'Расчет нагрузки'!$AA$2:$AE$13,AB$2,0),$D241*AB$2))</f>
        <v>0</v>
      </c>
      <c r="AC241" s="154">
        <f>IF(OR($Q241="",$Q241=0),0,IF(AC$2&lt;10,VLOOKUP(TEXT($C241,"МММ"),'Расчет нагрузки'!$AA$2:$AE$13,AC$2,0),$D241*AC$2))</f>
        <v>0</v>
      </c>
      <c r="AD241" s="8"/>
      <c r="AE241" s="69">
        <v>1</v>
      </c>
      <c r="AF241" s="69">
        <v>1</v>
      </c>
      <c r="AG241" s="8"/>
      <c r="AH241" s="17">
        <f t="shared" si="1438"/>
        <v>0</v>
      </c>
      <c r="AI241" s="17">
        <f t="shared" si="1439"/>
        <v>0</v>
      </c>
      <c r="AJ241" s="17">
        <f t="shared" si="1440"/>
        <v>0</v>
      </c>
      <c r="AK241" s="17">
        <f t="shared" si="1441"/>
        <v>0</v>
      </c>
      <c r="AL241" s="17">
        <f t="shared" si="1442"/>
        <v>0</v>
      </c>
      <c r="AM241" s="17">
        <f t="shared" si="1443"/>
        <v>0</v>
      </c>
      <c r="AN241" s="17">
        <f t="shared" si="1444"/>
        <v>0</v>
      </c>
      <c r="AO241" s="17">
        <f t="shared" si="1445"/>
        <v>0</v>
      </c>
      <c r="AP241" s="18">
        <f t="shared" si="1446"/>
        <v>0</v>
      </c>
      <c r="AQ241" s="18">
        <f t="shared" si="1447"/>
        <v>0</v>
      </c>
      <c r="AR241" s="18">
        <f t="shared" si="1448"/>
        <v>0</v>
      </c>
      <c r="AS241" s="18">
        <f t="shared" si="1449"/>
        <v>0</v>
      </c>
      <c r="AT241" s="18">
        <f t="shared" si="1450"/>
        <v>0</v>
      </c>
      <c r="AU241" s="18">
        <f t="shared" si="1451"/>
        <v>0</v>
      </c>
      <c r="AV241" s="18">
        <f t="shared" si="1452"/>
        <v>0</v>
      </c>
      <c r="AW241" s="18">
        <f t="shared" si="1453"/>
        <v>0</v>
      </c>
      <c r="AX241" s="4"/>
    </row>
    <row r="242" spans="1:50" outlineLevel="1">
      <c r="A242" s="8" t="str">
        <f>IF(C242=Форма!$B$7*1,"1 месяц",IF(C242&gt;Форма!$B$7,(LEFT(A241,SEARCH(" ",A241,1)-1)+1)&amp;" месяц",""))</f>
        <v>81 месяц</v>
      </c>
      <c r="B242" s="32" t="str">
        <f>IF(SUM($E$6:$L242)=0,"-",IF(SUM($E242:$L242)&gt;0,IF(AND($C242&gt;=$B$1,$C242&lt;=$B$2)*1=1,$A$1,"факт"),"прогноз"))</f>
        <v>-</v>
      </c>
      <c r="C242" s="33">
        <v>48458</v>
      </c>
      <c r="D242" s="34">
        <f>VLOOKUP($C242,'F1'!$A:$B,2,0)</f>
        <v>22</v>
      </c>
      <c r="E242" s="60"/>
      <c r="F242" s="60"/>
      <c r="G242" s="59"/>
      <c r="H242" s="59"/>
      <c r="I242" s="60"/>
      <c r="J242" s="60"/>
      <c r="K242" s="59"/>
      <c r="L242" s="59"/>
      <c r="M242" s="187">
        <f t="shared" si="1454"/>
        <v>0</v>
      </c>
      <c r="N242" s="15">
        <f t="shared" si="1455"/>
        <v>0</v>
      </c>
      <c r="O242" s="15">
        <f t="shared" si="1456"/>
        <v>0</v>
      </c>
      <c r="P242" s="15">
        <f t="shared" si="1457"/>
        <v>0</v>
      </c>
      <c r="Q242" s="187">
        <f t="shared" si="1458"/>
        <v>0</v>
      </c>
      <c r="R242" s="15">
        <f t="shared" si="1459"/>
        <v>0</v>
      </c>
      <c r="S242" s="15">
        <f t="shared" si="1460"/>
        <v>0</v>
      </c>
      <c r="T242" s="15">
        <f t="shared" si="1461"/>
        <v>0</v>
      </c>
      <c r="U242" s="9">
        <f t="shared" si="1462"/>
        <v>0</v>
      </c>
      <c r="V242" s="9">
        <f t="shared" si="1463"/>
        <v>0</v>
      </c>
      <c r="W242" s="28">
        <f t="shared" si="1464"/>
        <v>0</v>
      </c>
      <c r="X242" s="9">
        <f t="shared" si="1465"/>
        <v>0</v>
      </c>
      <c r="Y242" s="9">
        <f t="shared" si="1466"/>
        <v>0</v>
      </c>
      <c r="Z242" s="28">
        <f t="shared" si="1467"/>
        <v>0</v>
      </c>
      <c r="AA242" s="8"/>
      <c r="AB242" s="154">
        <f>IF(OR($M242="",$M242=0),0,IF(AB$2&lt;10,VLOOKUP(TEXT($C242,"МММ"),'Расчет нагрузки'!$AA$2:$AE$13,AB$2,0),$D242*AB$2))</f>
        <v>0</v>
      </c>
      <c r="AC242" s="154">
        <f>IF(OR($Q242="",$Q242=0),0,IF(AC$2&lt;10,VLOOKUP(TEXT($C242,"МММ"),'Расчет нагрузки'!$AA$2:$AE$13,AC$2,0),$D242*AC$2))</f>
        <v>0</v>
      </c>
      <c r="AD242" s="8"/>
      <c r="AE242" s="69">
        <v>1</v>
      </c>
      <c r="AF242" s="69">
        <v>1</v>
      </c>
      <c r="AG242" s="8"/>
      <c r="AH242" s="17">
        <f t="shared" si="1438"/>
        <v>0</v>
      </c>
      <c r="AI242" s="17">
        <f t="shared" si="1439"/>
        <v>0</v>
      </c>
      <c r="AJ242" s="17">
        <f t="shared" si="1440"/>
        <v>0</v>
      </c>
      <c r="AK242" s="17">
        <f t="shared" si="1441"/>
        <v>0</v>
      </c>
      <c r="AL242" s="17">
        <f t="shared" si="1442"/>
        <v>0</v>
      </c>
      <c r="AM242" s="17">
        <f t="shared" si="1443"/>
        <v>0</v>
      </c>
      <c r="AN242" s="17">
        <f t="shared" si="1444"/>
        <v>0</v>
      </c>
      <c r="AO242" s="17">
        <f t="shared" si="1445"/>
        <v>0</v>
      </c>
      <c r="AP242" s="18">
        <f t="shared" si="1446"/>
        <v>0</v>
      </c>
      <c r="AQ242" s="18">
        <f t="shared" si="1447"/>
        <v>0</v>
      </c>
      <c r="AR242" s="18">
        <f t="shared" si="1448"/>
        <v>0</v>
      </c>
      <c r="AS242" s="18">
        <f t="shared" si="1449"/>
        <v>0</v>
      </c>
      <c r="AT242" s="18">
        <f t="shared" si="1450"/>
        <v>0</v>
      </c>
      <c r="AU242" s="18">
        <f t="shared" si="1451"/>
        <v>0</v>
      </c>
      <c r="AV242" s="18">
        <f t="shared" si="1452"/>
        <v>0</v>
      </c>
      <c r="AW242" s="18">
        <f t="shared" si="1453"/>
        <v>0</v>
      </c>
      <c r="AX242" s="4"/>
    </row>
    <row r="243" spans="1:50" outlineLevel="1">
      <c r="A243" s="8" t="str">
        <f>IF(C243=Форма!$B$7*1,"1 месяц",IF(C243&gt;Форма!$B$7,(LEFT(A242,SEARCH(" ",A242,1)-1)+1)&amp;" месяц",""))</f>
        <v>82 месяц</v>
      </c>
      <c r="B243" s="32" t="str">
        <f>IF(SUM($E$6:$L243)=0,"-",IF(SUM($E243:$L243)&gt;0,IF(AND($C243&gt;=$B$1,$C243&lt;=$B$2)*1=1,$A$1,"факт"),"прогноз"))</f>
        <v>-</v>
      </c>
      <c r="C243" s="33">
        <v>48488</v>
      </c>
      <c r="D243" s="34">
        <f>VLOOKUP($C243,'F1'!$A:$B,2,0)</f>
        <v>21</v>
      </c>
      <c r="E243" s="60"/>
      <c r="F243" s="60"/>
      <c r="G243" s="59"/>
      <c r="H243" s="59"/>
      <c r="I243" s="60"/>
      <c r="J243" s="60"/>
      <c r="K243" s="59"/>
      <c r="L243" s="59"/>
      <c r="M243" s="187">
        <f t="shared" si="1454"/>
        <v>0</v>
      </c>
      <c r="N243" s="15">
        <f t="shared" si="1455"/>
        <v>0</v>
      </c>
      <c r="O243" s="15">
        <f t="shared" si="1456"/>
        <v>0</v>
      </c>
      <c r="P243" s="15">
        <f t="shared" si="1457"/>
        <v>0</v>
      </c>
      <c r="Q243" s="187">
        <f t="shared" si="1458"/>
        <v>0</v>
      </c>
      <c r="R243" s="15">
        <f t="shared" si="1459"/>
        <v>0</v>
      </c>
      <c r="S243" s="15">
        <f t="shared" si="1460"/>
        <v>0</v>
      </c>
      <c r="T243" s="15">
        <f t="shared" si="1461"/>
        <v>0</v>
      </c>
      <c r="U243" s="9">
        <f t="shared" si="1462"/>
        <v>0</v>
      </c>
      <c r="V243" s="9">
        <f t="shared" si="1463"/>
        <v>0</v>
      </c>
      <c r="W243" s="28">
        <f t="shared" si="1464"/>
        <v>0</v>
      </c>
      <c r="X243" s="9">
        <f t="shared" si="1465"/>
        <v>0</v>
      </c>
      <c r="Y243" s="9">
        <f t="shared" si="1466"/>
        <v>0</v>
      </c>
      <c r="Z243" s="28">
        <f t="shared" si="1467"/>
        <v>0</v>
      </c>
      <c r="AA243" s="8"/>
      <c r="AB243" s="154">
        <f>IF(OR($M243="",$M243=0),0,IF(AB$2&lt;10,VLOOKUP(TEXT($C243,"МММ"),'Расчет нагрузки'!$AA$2:$AE$13,AB$2,0),$D243*AB$2))</f>
        <v>0</v>
      </c>
      <c r="AC243" s="154">
        <f>IF(OR($Q243="",$Q243=0),0,IF(AC$2&lt;10,VLOOKUP(TEXT($C243,"МММ"),'Расчет нагрузки'!$AA$2:$AE$13,AC$2,0),$D243*AC$2))</f>
        <v>0</v>
      </c>
      <c r="AD243" s="8"/>
      <c r="AE243" s="69">
        <v>1</v>
      </c>
      <c r="AF243" s="69">
        <v>1</v>
      </c>
      <c r="AG243" s="8"/>
      <c r="AH243" s="17">
        <f t="shared" si="1438"/>
        <v>0</v>
      </c>
      <c r="AI243" s="17">
        <f t="shared" si="1439"/>
        <v>0</v>
      </c>
      <c r="AJ243" s="17">
        <f t="shared" si="1440"/>
        <v>0</v>
      </c>
      <c r="AK243" s="17">
        <f t="shared" si="1441"/>
        <v>0</v>
      </c>
      <c r="AL243" s="17">
        <f t="shared" si="1442"/>
        <v>0</v>
      </c>
      <c r="AM243" s="17">
        <f t="shared" si="1443"/>
        <v>0</v>
      </c>
      <c r="AN243" s="17">
        <f t="shared" si="1444"/>
        <v>0</v>
      </c>
      <c r="AO243" s="17">
        <f t="shared" si="1445"/>
        <v>0</v>
      </c>
      <c r="AP243" s="18">
        <f t="shared" si="1446"/>
        <v>0</v>
      </c>
      <c r="AQ243" s="18">
        <f t="shared" si="1447"/>
        <v>0</v>
      </c>
      <c r="AR243" s="18">
        <f t="shared" si="1448"/>
        <v>0</v>
      </c>
      <c r="AS243" s="18">
        <f t="shared" si="1449"/>
        <v>0</v>
      </c>
      <c r="AT243" s="18">
        <f t="shared" si="1450"/>
        <v>0</v>
      </c>
      <c r="AU243" s="18">
        <f t="shared" si="1451"/>
        <v>0</v>
      </c>
      <c r="AV243" s="18">
        <f t="shared" si="1452"/>
        <v>0</v>
      </c>
      <c r="AW243" s="18">
        <f t="shared" si="1453"/>
        <v>0</v>
      </c>
      <c r="AX243" s="4"/>
    </row>
    <row r="244" spans="1:50" outlineLevel="1">
      <c r="A244" s="8" t="str">
        <f>IF(C244=Форма!$B$7*1,"1 месяц",IF(C244&gt;Форма!$B$7,(LEFT(A243,SEARCH(" ",A243,1)-1)+1)&amp;" месяц",""))</f>
        <v>83 месяц</v>
      </c>
      <c r="B244" s="32" t="str">
        <f>IF(SUM($E$6:$L244)=0,"-",IF(SUM($E244:$L244)&gt;0,IF(AND($C244&gt;=$B$1,$C244&lt;=$B$2)*1=1,$A$1,"факт"),"прогноз"))</f>
        <v>-</v>
      </c>
      <c r="C244" s="33">
        <v>48519</v>
      </c>
      <c r="D244" s="34">
        <f>VLOOKUP($C244,'F1'!$A:$B,2,0)</f>
        <v>20</v>
      </c>
      <c r="E244" s="60"/>
      <c r="F244" s="60"/>
      <c r="G244" s="59"/>
      <c r="H244" s="59"/>
      <c r="I244" s="60"/>
      <c r="J244" s="60"/>
      <c r="K244" s="59"/>
      <c r="L244" s="59"/>
      <c r="M244" s="187">
        <f t="shared" si="1454"/>
        <v>0</v>
      </c>
      <c r="N244" s="15">
        <f t="shared" si="1455"/>
        <v>0</v>
      </c>
      <c r="O244" s="15">
        <f t="shared" si="1456"/>
        <v>0</v>
      </c>
      <c r="P244" s="15">
        <f t="shared" si="1457"/>
        <v>0</v>
      </c>
      <c r="Q244" s="187">
        <f t="shared" si="1458"/>
        <v>0</v>
      </c>
      <c r="R244" s="15">
        <f t="shared" si="1459"/>
        <v>0</v>
      </c>
      <c r="S244" s="15">
        <f t="shared" si="1460"/>
        <v>0</v>
      </c>
      <c r="T244" s="15">
        <f t="shared" si="1461"/>
        <v>0</v>
      </c>
      <c r="U244" s="9">
        <f t="shared" si="1462"/>
        <v>0</v>
      </c>
      <c r="V244" s="9">
        <f t="shared" si="1463"/>
        <v>0</v>
      </c>
      <c r="W244" s="28">
        <f t="shared" si="1464"/>
        <v>0</v>
      </c>
      <c r="X244" s="9">
        <f t="shared" si="1465"/>
        <v>0</v>
      </c>
      <c r="Y244" s="9">
        <f t="shared" si="1466"/>
        <v>0</v>
      </c>
      <c r="Z244" s="28">
        <f t="shared" si="1467"/>
        <v>0</v>
      </c>
      <c r="AA244" s="8"/>
      <c r="AB244" s="154">
        <f>IF(OR($M244="",$M244=0),0,IF(AB$2&lt;10,VLOOKUP(TEXT($C244,"МММ"),'Расчет нагрузки'!$AA$2:$AE$13,AB$2,0),$D244*AB$2))</f>
        <v>0</v>
      </c>
      <c r="AC244" s="154">
        <f>IF(OR($Q244="",$Q244=0),0,IF(AC$2&lt;10,VLOOKUP(TEXT($C244,"МММ"),'Расчет нагрузки'!$AA$2:$AE$13,AC$2,0),$D244*AC$2))</f>
        <v>0</v>
      </c>
      <c r="AD244" s="8"/>
      <c r="AE244" s="69">
        <v>1</v>
      </c>
      <c r="AF244" s="69">
        <v>1</v>
      </c>
      <c r="AG244" s="8"/>
      <c r="AH244" s="17">
        <f t="shared" si="1438"/>
        <v>0</v>
      </c>
      <c r="AI244" s="17">
        <f t="shared" si="1439"/>
        <v>0</v>
      </c>
      <c r="AJ244" s="17">
        <f t="shared" si="1440"/>
        <v>0</v>
      </c>
      <c r="AK244" s="17">
        <f t="shared" si="1441"/>
        <v>0</v>
      </c>
      <c r="AL244" s="17">
        <f t="shared" si="1442"/>
        <v>0</v>
      </c>
      <c r="AM244" s="17">
        <f t="shared" si="1443"/>
        <v>0</v>
      </c>
      <c r="AN244" s="17">
        <f t="shared" si="1444"/>
        <v>0</v>
      </c>
      <c r="AO244" s="17">
        <f t="shared" si="1445"/>
        <v>0</v>
      </c>
      <c r="AP244" s="18">
        <f t="shared" si="1446"/>
        <v>0</v>
      </c>
      <c r="AQ244" s="18">
        <f t="shared" si="1447"/>
        <v>0</v>
      </c>
      <c r="AR244" s="18">
        <f t="shared" si="1448"/>
        <v>0</v>
      </c>
      <c r="AS244" s="18">
        <f t="shared" si="1449"/>
        <v>0</v>
      </c>
      <c r="AT244" s="18">
        <f t="shared" si="1450"/>
        <v>0</v>
      </c>
      <c r="AU244" s="18">
        <f t="shared" si="1451"/>
        <v>0</v>
      </c>
      <c r="AV244" s="18">
        <f t="shared" si="1452"/>
        <v>0</v>
      </c>
      <c r="AW244" s="18">
        <f t="shared" si="1453"/>
        <v>0</v>
      </c>
      <c r="AX244" s="4"/>
    </row>
    <row r="245" spans="1:50" outlineLevel="1">
      <c r="A245" s="8" t="str">
        <f>IF(C245=Форма!$B$7*1,"1 месяц",IF(C245&gt;Форма!$B$7,(LEFT(A244,SEARCH(" ",A244,1)-1)+1)&amp;" месяц",""))</f>
        <v>84 месяц</v>
      </c>
      <c r="B245" s="32" t="str">
        <f>IF(SUM($E$6:$L245)=0,"-",IF(SUM($E245:$L245)&gt;0,IF(AND($C245&gt;=$B$1,$C245&lt;=$B$2)*1=1,$A$1,"факт"),"прогноз"))</f>
        <v>-</v>
      </c>
      <c r="C245" s="33">
        <v>48549</v>
      </c>
      <c r="D245" s="34">
        <f>VLOOKUP($C245,'F1'!$A:$B,2,0)</f>
        <v>22</v>
      </c>
      <c r="E245" s="60"/>
      <c r="F245" s="60"/>
      <c r="G245" s="59"/>
      <c r="H245" s="59"/>
      <c r="I245" s="60"/>
      <c r="J245" s="60"/>
      <c r="K245" s="59"/>
      <c r="L245" s="59"/>
      <c r="M245" s="187">
        <f t="shared" si="1454"/>
        <v>0</v>
      </c>
      <c r="N245" s="15">
        <f t="shared" si="1455"/>
        <v>0</v>
      </c>
      <c r="O245" s="15">
        <f t="shared" si="1456"/>
        <v>0</v>
      </c>
      <c r="P245" s="15">
        <f t="shared" si="1457"/>
        <v>0</v>
      </c>
      <c r="Q245" s="187">
        <f t="shared" si="1458"/>
        <v>0</v>
      </c>
      <c r="R245" s="15">
        <f t="shared" si="1459"/>
        <v>0</v>
      </c>
      <c r="S245" s="15">
        <f t="shared" si="1460"/>
        <v>0</v>
      </c>
      <c r="T245" s="15">
        <f t="shared" si="1461"/>
        <v>0</v>
      </c>
      <c r="U245" s="9">
        <f t="shared" si="1462"/>
        <v>0</v>
      </c>
      <c r="V245" s="9">
        <f t="shared" si="1463"/>
        <v>0</v>
      </c>
      <c r="W245" s="28">
        <f t="shared" si="1464"/>
        <v>0</v>
      </c>
      <c r="X245" s="9">
        <f t="shared" si="1465"/>
        <v>0</v>
      </c>
      <c r="Y245" s="9">
        <f t="shared" si="1466"/>
        <v>0</v>
      </c>
      <c r="Z245" s="28">
        <f t="shared" si="1467"/>
        <v>0</v>
      </c>
      <c r="AA245" s="8"/>
      <c r="AB245" s="154">
        <f>IF(OR($M245="",$M245=0),0,IF(AB$2&lt;10,VLOOKUP(TEXT($C245,"МММ"),'Расчет нагрузки'!$AA$2:$AE$13,AB$2,0),$D245*AB$2))</f>
        <v>0</v>
      </c>
      <c r="AC245" s="154">
        <f>IF(OR($Q245="",$Q245=0),0,IF(AC$2&lt;10,VLOOKUP(TEXT($C245,"МММ"),'Расчет нагрузки'!$AA$2:$AE$13,AC$2,0),$D245*AC$2))</f>
        <v>0</v>
      </c>
      <c r="AD245" s="8"/>
      <c r="AE245" s="69">
        <v>1</v>
      </c>
      <c r="AF245" s="69">
        <v>1</v>
      </c>
      <c r="AG245" s="8"/>
      <c r="AH245" s="17">
        <f t="shared" si="1438"/>
        <v>0</v>
      </c>
      <c r="AI245" s="17">
        <f t="shared" si="1439"/>
        <v>0</v>
      </c>
      <c r="AJ245" s="17">
        <f t="shared" si="1440"/>
        <v>0</v>
      </c>
      <c r="AK245" s="17">
        <f t="shared" si="1441"/>
        <v>0</v>
      </c>
      <c r="AL245" s="17">
        <f t="shared" si="1442"/>
        <v>0</v>
      </c>
      <c r="AM245" s="17">
        <f t="shared" si="1443"/>
        <v>0</v>
      </c>
      <c r="AN245" s="17">
        <f t="shared" si="1444"/>
        <v>0</v>
      </c>
      <c r="AO245" s="17">
        <f t="shared" si="1445"/>
        <v>0</v>
      </c>
      <c r="AP245" s="18">
        <f t="shared" si="1446"/>
        <v>0</v>
      </c>
      <c r="AQ245" s="18">
        <f t="shared" si="1447"/>
        <v>0</v>
      </c>
      <c r="AR245" s="18">
        <f t="shared" si="1448"/>
        <v>0</v>
      </c>
      <c r="AS245" s="18">
        <f t="shared" si="1449"/>
        <v>0</v>
      </c>
      <c r="AT245" s="18">
        <f t="shared" si="1450"/>
        <v>0</v>
      </c>
      <c r="AU245" s="18">
        <f t="shared" si="1451"/>
        <v>0</v>
      </c>
      <c r="AV245" s="18">
        <f t="shared" si="1452"/>
        <v>0</v>
      </c>
      <c r="AW245" s="18">
        <f t="shared" si="1453"/>
        <v>0</v>
      </c>
      <c r="AX245" s="4"/>
    </row>
    <row r="246" spans="1:50" outlineLevel="1">
      <c r="A246" s="8" t="str">
        <f>IF(C246=Форма!$B$7*1,"1 месяц",IF(C246&gt;Форма!$B$7,(LEFT(A245,SEARCH(" ",A245,1)-1)+1)&amp;" месяц",""))</f>
        <v>85 месяц</v>
      </c>
      <c r="B246" s="32" t="str">
        <f>IF(SUM($E$6:$L246)=0,"-",IF(SUM($E246:$L246)&gt;0,IF(AND($C246&gt;=$B$1,$C246&lt;=$B$2)*1=1,$A$1,"факт"),"прогноз"))</f>
        <v>-</v>
      </c>
      <c r="C246" s="33">
        <v>48580</v>
      </c>
      <c r="D246" s="34">
        <f>VLOOKUP($C246,'F1'!$A:$B,2,0)</f>
        <v>16</v>
      </c>
      <c r="E246" s="60"/>
      <c r="F246" s="60"/>
      <c r="G246" s="59"/>
      <c r="H246" s="59"/>
      <c r="I246" s="60"/>
      <c r="J246" s="60"/>
      <c r="K246" s="59"/>
      <c r="L246" s="59"/>
      <c r="M246" s="187">
        <f t="shared" si="1454"/>
        <v>0</v>
      </c>
      <c r="N246" s="15">
        <f t="shared" si="1455"/>
        <v>0</v>
      </c>
      <c r="O246" s="15">
        <f t="shared" si="1456"/>
        <v>0</v>
      </c>
      <c r="P246" s="15">
        <f t="shared" si="1457"/>
        <v>0</v>
      </c>
      <c r="Q246" s="187">
        <f t="shared" si="1458"/>
        <v>0</v>
      </c>
      <c r="R246" s="15">
        <f t="shared" si="1459"/>
        <v>0</v>
      </c>
      <c r="S246" s="15">
        <f t="shared" si="1460"/>
        <v>0</v>
      </c>
      <c r="T246" s="15">
        <f t="shared" si="1461"/>
        <v>0</v>
      </c>
      <c r="U246" s="9">
        <f t="shared" si="1462"/>
        <v>0</v>
      </c>
      <c r="V246" s="9">
        <f t="shared" si="1463"/>
        <v>0</v>
      </c>
      <c r="W246" s="28">
        <f t="shared" si="1464"/>
        <v>0</v>
      </c>
      <c r="X246" s="9">
        <f t="shared" si="1465"/>
        <v>0</v>
      </c>
      <c r="Y246" s="9">
        <f t="shared" si="1466"/>
        <v>0</v>
      </c>
      <c r="Z246" s="28">
        <f t="shared" si="1467"/>
        <v>0</v>
      </c>
      <c r="AA246" s="8"/>
      <c r="AB246" s="154">
        <f>IF(OR($M246="",$M246=0),0,IF(AB$2&lt;10,VLOOKUP(TEXT($C246,"МММ"),'Расчет нагрузки'!$AA$2:$AE$13,AB$2,0),$D246*AB$2))</f>
        <v>0</v>
      </c>
      <c r="AC246" s="154">
        <f>IF(OR($Q246="",$Q246=0),0,IF(AC$2&lt;10,VLOOKUP(TEXT($C246,"МММ"),'Расчет нагрузки'!$AA$2:$AE$13,AC$2,0),$D246*AC$2))</f>
        <v>0</v>
      </c>
      <c r="AD246" s="8"/>
      <c r="AE246" s="69">
        <v>1</v>
      </c>
      <c r="AF246" s="69">
        <v>1</v>
      </c>
      <c r="AG246" s="8"/>
      <c r="AH246" s="17">
        <f t="shared" si="1438"/>
        <v>0</v>
      </c>
      <c r="AI246" s="17">
        <f t="shared" si="1439"/>
        <v>0</v>
      </c>
      <c r="AJ246" s="17">
        <f t="shared" si="1440"/>
        <v>0</v>
      </c>
      <c r="AK246" s="17">
        <f t="shared" si="1441"/>
        <v>0</v>
      </c>
      <c r="AL246" s="17">
        <f t="shared" si="1442"/>
        <v>0</v>
      </c>
      <c r="AM246" s="17">
        <f t="shared" si="1443"/>
        <v>0</v>
      </c>
      <c r="AN246" s="17">
        <f t="shared" si="1444"/>
        <v>0</v>
      </c>
      <c r="AO246" s="17">
        <f t="shared" si="1445"/>
        <v>0</v>
      </c>
      <c r="AP246" s="18">
        <f t="shared" si="1446"/>
        <v>0</v>
      </c>
      <c r="AQ246" s="18">
        <f t="shared" si="1447"/>
        <v>0</v>
      </c>
      <c r="AR246" s="18">
        <f t="shared" si="1448"/>
        <v>0</v>
      </c>
      <c r="AS246" s="18">
        <f t="shared" si="1449"/>
        <v>0</v>
      </c>
      <c r="AT246" s="18">
        <f t="shared" si="1450"/>
        <v>0</v>
      </c>
      <c r="AU246" s="18">
        <f t="shared" si="1451"/>
        <v>0</v>
      </c>
      <c r="AV246" s="18">
        <f t="shared" si="1452"/>
        <v>0</v>
      </c>
      <c r="AW246" s="18">
        <f t="shared" si="1453"/>
        <v>0</v>
      </c>
      <c r="AX246" s="4"/>
    </row>
    <row r="247" spans="1:50" outlineLevel="1">
      <c r="A247" s="8" t="str">
        <f>IF(C247=Форма!$B$7*1,"1 месяц",IF(C247&gt;Форма!$B$7,(LEFT(A246,SEARCH(" ",A246,1)-1)+1)&amp;" месяц",""))</f>
        <v>86 месяц</v>
      </c>
      <c r="B247" s="32" t="str">
        <f>IF(SUM($E$6:$L247)=0,"-",IF(SUM($E247:$L247)&gt;0,IF(AND($C247&gt;=$B$1,$C247&lt;=$B$2)*1=1,$A$1,"факт"),"прогноз"))</f>
        <v>-</v>
      </c>
      <c r="C247" s="33">
        <v>48611</v>
      </c>
      <c r="D247" s="34">
        <f>VLOOKUP($C247,'F1'!$A:$B,2,0)</f>
        <v>19</v>
      </c>
      <c r="E247" s="60"/>
      <c r="F247" s="60"/>
      <c r="G247" s="59"/>
      <c r="H247" s="59"/>
      <c r="I247" s="60"/>
      <c r="J247" s="60"/>
      <c r="K247" s="59"/>
      <c r="L247" s="59"/>
      <c r="M247" s="187">
        <f t="shared" si="1454"/>
        <v>0</v>
      </c>
      <c r="N247" s="15">
        <f t="shared" si="1455"/>
        <v>0</v>
      </c>
      <c r="O247" s="15">
        <f t="shared" si="1456"/>
        <v>0</v>
      </c>
      <c r="P247" s="15">
        <f t="shared" si="1457"/>
        <v>0</v>
      </c>
      <c r="Q247" s="187">
        <f t="shared" si="1458"/>
        <v>0</v>
      </c>
      <c r="R247" s="15">
        <f t="shared" si="1459"/>
        <v>0</v>
      </c>
      <c r="S247" s="15">
        <f t="shared" si="1460"/>
        <v>0</v>
      </c>
      <c r="T247" s="15">
        <f t="shared" si="1461"/>
        <v>0</v>
      </c>
      <c r="U247" s="9">
        <f t="shared" si="1462"/>
        <v>0</v>
      </c>
      <c r="V247" s="9">
        <f t="shared" si="1463"/>
        <v>0</v>
      </c>
      <c r="W247" s="28">
        <f t="shared" si="1464"/>
        <v>0</v>
      </c>
      <c r="X247" s="9">
        <f t="shared" si="1465"/>
        <v>0</v>
      </c>
      <c r="Y247" s="9">
        <f t="shared" si="1466"/>
        <v>0</v>
      </c>
      <c r="Z247" s="28">
        <f t="shared" si="1467"/>
        <v>0</v>
      </c>
      <c r="AA247" s="8"/>
      <c r="AB247" s="154">
        <f>IF(OR($M247="",$M247=0),0,IF(AB$2&lt;10,VLOOKUP(TEXT($C247,"МММ"),'Расчет нагрузки'!$AA$2:$AE$13,AB$2,0),$D247*AB$2))</f>
        <v>0</v>
      </c>
      <c r="AC247" s="154">
        <f>IF(OR($Q247="",$Q247=0),0,IF(AC$2&lt;10,VLOOKUP(TEXT($C247,"МММ"),'Расчет нагрузки'!$AA$2:$AE$13,AC$2,0),$D247*AC$2))</f>
        <v>0</v>
      </c>
      <c r="AD247" s="8"/>
      <c r="AE247" s="69">
        <v>1</v>
      </c>
      <c r="AF247" s="69">
        <v>1</v>
      </c>
      <c r="AG247" s="8"/>
      <c r="AH247" s="17">
        <f t="shared" si="1438"/>
        <v>0</v>
      </c>
      <c r="AI247" s="17">
        <f t="shared" si="1439"/>
        <v>0</v>
      </c>
      <c r="AJ247" s="17">
        <f t="shared" si="1440"/>
        <v>0</v>
      </c>
      <c r="AK247" s="17">
        <f t="shared" si="1441"/>
        <v>0</v>
      </c>
      <c r="AL247" s="17">
        <f t="shared" si="1442"/>
        <v>0</v>
      </c>
      <c r="AM247" s="17">
        <f t="shared" si="1443"/>
        <v>0</v>
      </c>
      <c r="AN247" s="17">
        <f t="shared" si="1444"/>
        <v>0</v>
      </c>
      <c r="AO247" s="17">
        <f t="shared" si="1445"/>
        <v>0</v>
      </c>
      <c r="AP247" s="18">
        <f t="shared" si="1446"/>
        <v>0</v>
      </c>
      <c r="AQ247" s="18">
        <f t="shared" si="1447"/>
        <v>0</v>
      </c>
      <c r="AR247" s="18">
        <f t="shared" si="1448"/>
        <v>0</v>
      </c>
      <c r="AS247" s="18">
        <f t="shared" si="1449"/>
        <v>0</v>
      </c>
      <c r="AT247" s="18">
        <f t="shared" si="1450"/>
        <v>0</v>
      </c>
      <c r="AU247" s="18">
        <f t="shared" si="1451"/>
        <v>0</v>
      </c>
      <c r="AV247" s="18">
        <f t="shared" si="1452"/>
        <v>0</v>
      </c>
      <c r="AW247" s="18">
        <f t="shared" si="1453"/>
        <v>0</v>
      </c>
      <c r="AX247" s="4"/>
    </row>
    <row r="248" spans="1:50" outlineLevel="1">
      <c r="A248" s="8" t="str">
        <f>IF(C248=Форма!$B$7*1,"1 месяц",IF(C248&gt;Форма!$B$7,(LEFT(A247,SEARCH(" ",A247,1)-1)+1)&amp;" месяц",""))</f>
        <v>87 месяц</v>
      </c>
      <c r="B248" s="32" t="str">
        <f>IF(SUM($E$6:$L248)=0,"-",IF(SUM($E248:$L248)&gt;0,IF(AND($C248&gt;=$B$1,$C248&lt;=$B$2)*1=1,$A$1,"факт"),"прогноз"))</f>
        <v>-</v>
      </c>
      <c r="C248" s="33">
        <v>48639</v>
      </c>
      <c r="D248" s="34">
        <f>VLOOKUP($C248,'F1'!$A:$B,2,0)</f>
        <v>22</v>
      </c>
      <c r="E248" s="60"/>
      <c r="F248" s="60"/>
      <c r="G248" s="59"/>
      <c r="H248" s="59"/>
      <c r="I248" s="60"/>
      <c r="J248" s="60"/>
      <c r="K248" s="59"/>
      <c r="L248" s="59"/>
      <c r="M248" s="187">
        <f t="shared" si="1454"/>
        <v>0</v>
      </c>
      <c r="N248" s="15">
        <f t="shared" si="1455"/>
        <v>0</v>
      </c>
      <c r="O248" s="15">
        <f t="shared" si="1456"/>
        <v>0</v>
      </c>
      <c r="P248" s="15">
        <f t="shared" si="1457"/>
        <v>0</v>
      </c>
      <c r="Q248" s="187">
        <f t="shared" si="1458"/>
        <v>0</v>
      </c>
      <c r="R248" s="15">
        <f t="shared" si="1459"/>
        <v>0</v>
      </c>
      <c r="S248" s="15">
        <f t="shared" si="1460"/>
        <v>0</v>
      </c>
      <c r="T248" s="15">
        <f t="shared" si="1461"/>
        <v>0</v>
      </c>
      <c r="U248" s="9">
        <f t="shared" si="1462"/>
        <v>0</v>
      </c>
      <c r="V248" s="9">
        <f t="shared" si="1463"/>
        <v>0</v>
      </c>
      <c r="W248" s="28">
        <f t="shared" si="1464"/>
        <v>0</v>
      </c>
      <c r="X248" s="9">
        <f t="shared" si="1465"/>
        <v>0</v>
      </c>
      <c r="Y248" s="9">
        <f t="shared" si="1466"/>
        <v>0</v>
      </c>
      <c r="Z248" s="28">
        <f t="shared" si="1467"/>
        <v>0</v>
      </c>
      <c r="AA248" s="8"/>
      <c r="AB248" s="154">
        <f>IF(OR($M248="",$M248=0),0,IF(AB$2&lt;10,VLOOKUP(TEXT($C248,"МММ"),'Расчет нагрузки'!$AA$2:$AE$13,AB$2,0),$D248*AB$2))</f>
        <v>0</v>
      </c>
      <c r="AC248" s="154">
        <f>IF(OR($Q248="",$Q248=0),0,IF(AC$2&lt;10,VLOOKUP(TEXT($C248,"МММ"),'Расчет нагрузки'!$AA$2:$AE$13,AC$2,0),$D248*AC$2))</f>
        <v>0</v>
      </c>
      <c r="AD248" s="8"/>
      <c r="AE248" s="69">
        <v>1</v>
      </c>
      <c r="AF248" s="69">
        <v>1</v>
      </c>
      <c r="AG248" s="8"/>
      <c r="AH248" s="17">
        <f t="shared" si="1438"/>
        <v>0</v>
      </c>
      <c r="AI248" s="17">
        <f t="shared" si="1439"/>
        <v>0</v>
      </c>
      <c r="AJ248" s="17">
        <f t="shared" si="1440"/>
        <v>0</v>
      </c>
      <c r="AK248" s="17">
        <f t="shared" si="1441"/>
        <v>0</v>
      </c>
      <c r="AL248" s="17">
        <f t="shared" si="1442"/>
        <v>0</v>
      </c>
      <c r="AM248" s="17">
        <f t="shared" si="1443"/>
        <v>0</v>
      </c>
      <c r="AN248" s="17">
        <f t="shared" si="1444"/>
        <v>0</v>
      </c>
      <c r="AO248" s="17">
        <f t="shared" si="1445"/>
        <v>0</v>
      </c>
      <c r="AP248" s="18">
        <f t="shared" si="1446"/>
        <v>0</v>
      </c>
      <c r="AQ248" s="18">
        <f t="shared" si="1447"/>
        <v>0</v>
      </c>
      <c r="AR248" s="18">
        <f t="shared" si="1448"/>
        <v>0</v>
      </c>
      <c r="AS248" s="18">
        <f t="shared" si="1449"/>
        <v>0</v>
      </c>
      <c r="AT248" s="18">
        <f t="shared" si="1450"/>
        <v>0</v>
      </c>
      <c r="AU248" s="18">
        <f t="shared" si="1451"/>
        <v>0</v>
      </c>
      <c r="AV248" s="18">
        <f t="shared" si="1452"/>
        <v>0</v>
      </c>
      <c r="AW248" s="18">
        <f t="shared" si="1453"/>
        <v>0</v>
      </c>
      <c r="AX248" s="4"/>
    </row>
    <row r="249" spans="1:50" outlineLevel="1">
      <c r="A249" s="8" t="str">
        <f>IF(C249=Форма!$B$7*1,"1 месяц",IF(C249&gt;Форма!$B$7,(LEFT(A248,SEARCH(" ",A248,1)-1)+1)&amp;" месяц",""))</f>
        <v>88 месяц</v>
      </c>
      <c r="B249" s="32" t="str">
        <f>IF(SUM($E$6:$L249)=0,"-",IF(SUM($E249:$L249)&gt;0,IF(AND($C249&gt;=$B$1,$C249&lt;=$B$2)*1=1,$A$1,"факт"),"прогноз"))</f>
        <v>-</v>
      </c>
      <c r="C249" s="33">
        <v>48670</v>
      </c>
      <c r="D249" s="34">
        <f>VLOOKUP($C249,'F1'!$A:$B,2,0)</f>
        <v>21</v>
      </c>
      <c r="E249" s="60"/>
      <c r="F249" s="60"/>
      <c r="G249" s="59"/>
      <c r="H249" s="59"/>
      <c r="I249" s="60"/>
      <c r="J249" s="60"/>
      <c r="K249" s="59"/>
      <c r="L249" s="59"/>
      <c r="M249" s="187">
        <f t="shared" si="1454"/>
        <v>0</v>
      </c>
      <c r="N249" s="15">
        <f t="shared" si="1455"/>
        <v>0</v>
      </c>
      <c r="O249" s="15">
        <f t="shared" si="1456"/>
        <v>0</v>
      </c>
      <c r="P249" s="15">
        <f t="shared" si="1457"/>
        <v>0</v>
      </c>
      <c r="Q249" s="187">
        <f t="shared" si="1458"/>
        <v>0</v>
      </c>
      <c r="R249" s="15">
        <f t="shared" si="1459"/>
        <v>0</v>
      </c>
      <c r="S249" s="15">
        <f t="shared" si="1460"/>
        <v>0</v>
      </c>
      <c r="T249" s="15">
        <f t="shared" si="1461"/>
        <v>0</v>
      </c>
      <c r="U249" s="9">
        <f t="shared" si="1462"/>
        <v>0</v>
      </c>
      <c r="V249" s="9">
        <f t="shared" si="1463"/>
        <v>0</v>
      </c>
      <c r="W249" s="28">
        <f t="shared" si="1464"/>
        <v>0</v>
      </c>
      <c r="X249" s="9">
        <f t="shared" si="1465"/>
        <v>0</v>
      </c>
      <c r="Y249" s="9">
        <f t="shared" si="1466"/>
        <v>0</v>
      </c>
      <c r="Z249" s="28">
        <f t="shared" si="1467"/>
        <v>0</v>
      </c>
      <c r="AA249" s="8"/>
      <c r="AB249" s="154">
        <f>IF(OR($M249="",$M249=0),0,IF(AB$2&lt;10,VLOOKUP(TEXT($C249,"МММ"),'Расчет нагрузки'!$AA$2:$AE$13,AB$2,0),$D249*AB$2))</f>
        <v>0</v>
      </c>
      <c r="AC249" s="154">
        <f>IF(OR($Q249="",$Q249=0),0,IF(AC$2&lt;10,VLOOKUP(TEXT($C249,"МММ"),'Расчет нагрузки'!$AA$2:$AE$13,AC$2,0),$D249*AC$2))</f>
        <v>0</v>
      </c>
      <c r="AD249" s="8"/>
      <c r="AE249" s="69">
        <v>1</v>
      </c>
      <c r="AF249" s="69">
        <v>1</v>
      </c>
      <c r="AG249" s="8"/>
      <c r="AH249" s="17">
        <f t="shared" si="1438"/>
        <v>0</v>
      </c>
      <c r="AI249" s="17">
        <f t="shared" si="1439"/>
        <v>0</v>
      </c>
      <c r="AJ249" s="17">
        <f t="shared" si="1440"/>
        <v>0</v>
      </c>
      <c r="AK249" s="17">
        <f t="shared" si="1441"/>
        <v>0</v>
      </c>
      <c r="AL249" s="17">
        <f t="shared" si="1442"/>
        <v>0</v>
      </c>
      <c r="AM249" s="17">
        <f t="shared" si="1443"/>
        <v>0</v>
      </c>
      <c r="AN249" s="17">
        <f t="shared" si="1444"/>
        <v>0</v>
      </c>
      <c r="AO249" s="17">
        <f t="shared" si="1445"/>
        <v>0</v>
      </c>
      <c r="AP249" s="18">
        <f t="shared" si="1446"/>
        <v>0</v>
      </c>
      <c r="AQ249" s="18">
        <f t="shared" si="1447"/>
        <v>0</v>
      </c>
      <c r="AR249" s="18">
        <f t="shared" si="1448"/>
        <v>0</v>
      </c>
      <c r="AS249" s="18">
        <f t="shared" si="1449"/>
        <v>0</v>
      </c>
      <c r="AT249" s="18">
        <f t="shared" si="1450"/>
        <v>0</v>
      </c>
      <c r="AU249" s="18">
        <f t="shared" si="1451"/>
        <v>0</v>
      </c>
      <c r="AV249" s="18">
        <f t="shared" si="1452"/>
        <v>0</v>
      </c>
      <c r="AW249" s="18">
        <f t="shared" si="1453"/>
        <v>0</v>
      </c>
      <c r="AX249" s="4"/>
    </row>
    <row r="250" spans="1:50" outlineLevel="1">
      <c r="A250" s="8" t="str">
        <f>IF(C250=Форма!$B$7*1,"1 месяц",IF(C250&gt;Форма!$B$7,(LEFT(A249,SEARCH(" ",A249,1)-1)+1)&amp;" месяц",""))</f>
        <v>89 месяц</v>
      </c>
      <c r="B250" s="32" t="str">
        <f>IF(SUM($E$6:$L250)=0,"-",IF(SUM($E250:$L250)&gt;0,IF(AND($C250&gt;=$B$1,$C250&lt;=$B$2)*1=1,$A$1,"факт"),"прогноз"))</f>
        <v>-</v>
      </c>
      <c r="C250" s="33">
        <v>48700</v>
      </c>
      <c r="D250" s="34">
        <f>VLOOKUP($C250,'F1'!$A:$B,2,0)</f>
        <v>18</v>
      </c>
      <c r="E250" s="60"/>
      <c r="F250" s="60"/>
      <c r="G250" s="59"/>
      <c r="H250" s="59"/>
      <c r="I250" s="60"/>
      <c r="J250" s="60"/>
      <c r="K250" s="59"/>
      <c r="L250" s="59"/>
      <c r="M250" s="187">
        <f t="shared" si="1454"/>
        <v>0</v>
      </c>
      <c r="N250" s="15">
        <f t="shared" si="1455"/>
        <v>0</v>
      </c>
      <c r="O250" s="15">
        <f t="shared" si="1456"/>
        <v>0</v>
      </c>
      <c r="P250" s="15">
        <f t="shared" si="1457"/>
        <v>0</v>
      </c>
      <c r="Q250" s="187">
        <f t="shared" si="1458"/>
        <v>0</v>
      </c>
      <c r="R250" s="15">
        <f t="shared" si="1459"/>
        <v>0</v>
      </c>
      <c r="S250" s="15">
        <f t="shared" si="1460"/>
        <v>0</v>
      </c>
      <c r="T250" s="15">
        <f t="shared" si="1461"/>
        <v>0</v>
      </c>
      <c r="U250" s="9">
        <f t="shared" si="1462"/>
        <v>0</v>
      </c>
      <c r="V250" s="9">
        <f t="shared" si="1463"/>
        <v>0</v>
      </c>
      <c r="W250" s="28">
        <f t="shared" si="1464"/>
        <v>0</v>
      </c>
      <c r="X250" s="9">
        <f t="shared" si="1465"/>
        <v>0</v>
      </c>
      <c r="Y250" s="9">
        <f t="shared" si="1466"/>
        <v>0</v>
      </c>
      <c r="Z250" s="28">
        <f t="shared" si="1467"/>
        <v>0</v>
      </c>
      <c r="AA250" s="8"/>
      <c r="AB250" s="154">
        <f>IF(OR($M250="",$M250=0),0,IF(AB$2&lt;10,VLOOKUP(TEXT($C250,"МММ"),'Расчет нагрузки'!$AA$2:$AE$13,AB$2,0),$D250*AB$2))</f>
        <v>0</v>
      </c>
      <c r="AC250" s="154">
        <f>IF(OR($Q250="",$Q250=0),0,IF(AC$2&lt;10,VLOOKUP(TEXT($C250,"МММ"),'Расчет нагрузки'!$AA$2:$AE$13,AC$2,0),$D250*AC$2))</f>
        <v>0</v>
      </c>
      <c r="AD250" s="8"/>
      <c r="AE250" s="69">
        <v>1</v>
      </c>
      <c r="AF250" s="69">
        <v>1</v>
      </c>
      <c r="AG250" s="8"/>
      <c r="AH250" s="17">
        <f t="shared" si="1438"/>
        <v>0</v>
      </c>
      <c r="AI250" s="17">
        <f t="shared" si="1439"/>
        <v>0</v>
      </c>
      <c r="AJ250" s="17">
        <f t="shared" si="1440"/>
        <v>0</v>
      </c>
      <c r="AK250" s="17">
        <f t="shared" si="1441"/>
        <v>0</v>
      </c>
      <c r="AL250" s="17">
        <f t="shared" si="1442"/>
        <v>0</v>
      </c>
      <c r="AM250" s="17">
        <f t="shared" si="1443"/>
        <v>0</v>
      </c>
      <c r="AN250" s="17">
        <f t="shared" si="1444"/>
        <v>0</v>
      </c>
      <c r="AO250" s="17">
        <f t="shared" si="1445"/>
        <v>0</v>
      </c>
      <c r="AP250" s="18">
        <f t="shared" si="1446"/>
        <v>0</v>
      </c>
      <c r="AQ250" s="18">
        <f t="shared" si="1447"/>
        <v>0</v>
      </c>
      <c r="AR250" s="18">
        <f t="shared" si="1448"/>
        <v>0</v>
      </c>
      <c r="AS250" s="18">
        <f t="shared" si="1449"/>
        <v>0</v>
      </c>
      <c r="AT250" s="18">
        <f t="shared" si="1450"/>
        <v>0</v>
      </c>
      <c r="AU250" s="18">
        <f t="shared" si="1451"/>
        <v>0</v>
      </c>
      <c r="AV250" s="18">
        <f t="shared" si="1452"/>
        <v>0</v>
      </c>
      <c r="AW250" s="18">
        <f t="shared" si="1453"/>
        <v>0</v>
      </c>
      <c r="AX250" s="4"/>
    </row>
    <row r="251" spans="1:50" outlineLevel="1">
      <c r="A251" s="8" t="str">
        <f>IF(C251=Форма!$B$7*1,"1 месяц",IF(C251&gt;Форма!$B$7,(LEFT(A250,SEARCH(" ",A250,1)-1)+1)&amp;" месяц",""))</f>
        <v>90 месяц</v>
      </c>
      <c r="B251" s="32" t="str">
        <f>IF(SUM($E$6:$L251)=0,"-",IF(SUM($E251:$L251)&gt;0,IF(AND($C251&gt;=$B$1,$C251&lt;=$B$2)*1=1,$A$1,"факт"),"прогноз"))</f>
        <v>-</v>
      </c>
      <c r="C251" s="33">
        <v>48731</v>
      </c>
      <c r="D251" s="34">
        <f>VLOOKUP($C251,'F1'!$A:$B,2,0)</f>
        <v>21</v>
      </c>
      <c r="E251" s="60"/>
      <c r="F251" s="60"/>
      <c r="G251" s="59"/>
      <c r="H251" s="59"/>
      <c r="I251" s="60"/>
      <c r="J251" s="60"/>
      <c r="K251" s="59"/>
      <c r="L251" s="59"/>
      <c r="M251" s="187">
        <f t="shared" si="1454"/>
        <v>0</v>
      </c>
      <c r="N251" s="15">
        <f t="shared" si="1455"/>
        <v>0</v>
      </c>
      <c r="O251" s="15">
        <f t="shared" si="1456"/>
        <v>0</v>
      </c>
      <c r="P251" s="15">
        <f t="shared" si="1457"/>
        <v>0</v>
      </c>
      <c r="Q251" s="187">
        <f t="shared" si="1458"/>
        <v>0</v>
      </c>
      <c r="R251" s="15">
        <f t="shared" si="1459"/>
        <v>0</v>
      </c>
      <c r="S251" s="15">
        <f t="shared" si="1460"/>
        <v>0</v>
      </c>
      <c r="T251" s="15">
        <f t="shared" si="1461"/>
        <v>0</v>
      </c>
      <c r="U251" s="9">
        <f t="shared" si="1462"/>
        <v>0</v>
      </c>
      <c r="V251" s="9">
        <f t="shared" si="1463"/>
        <v>0</v>
      </c>
      <c r="W251" s="28">
        <f t="shared" si="1464"/>
        <v>0</v>
      </c>
      <c r="X251" s="9">
        <f t="shared" si="1465"/>
        <v>0</v>
      </c>
      <c r="Y251" s="9">
        <f t="shared" si="1466"/>
        <v>0</v>
      </c>
      <c r="Z251" s="28">
        <f t="shared" si="1467"/>
        <v>0</v>
      </c>
      <c r="AA251" s="8"/>
      <c r="AB251" s="154">
        <f>IF(OR($M251="",$M251=0),0,IF(AB$2&lt;10,VLOOKUP(TEXT($C251,"МММ"),'Расчет нагрузки'!$AA$2:$AE$13,AB$2,0),$D251*AB$2))</f>
        <v>0</v>
      </c>
      <c r="AC251" s="154">
        <f>IF(OR($Q251="",$Q251=0),0,IF(AC$2&lt;10,VLOOKUP(TEXT($C251,"МММ"),'Расчет нагрузки'!$AA$2:$AE$13,AC$2,0),$D251*AC$2))</f>
        <v>0</v>
      </c>
      <c r="AD251" s="8"/>
      <c r="AE251" s="69">
        <v>1</v>
      </c>
      <c r="AF251" s="69">
        <v>1</v>
      </c>
      <c r="AG251" s="8"/>
      <c r="AH251" s="17">
        <f t="shared" si="1438"/>
        <v>0</v>
      </c>
      <c r="AI251" s="17">
        <f t="shared" si="1439"/>
        <v>0</v>
      </c>
      <c r="AJ251" s="17">
        <f t="shared" si="1440"/>
        <v>0</v>
      </c>
      <c r="AK251" s="17">
        <f t="shared" si="1441"/>
        <v>0</v>
      </c>
      <c r="AL251" s="17">
        <f t="shared" si="1442"/>
        <v>0</v>
      </c>
      <c r="AM251" s="17">
        <f t="shared" si="1443"/>
        <v>0</v>
      </c>
      <c r="AN251" s="17">
        <f t="shared" si="1444"/>
        <v>0</v>
      </c>
      <c r="AO251" s="17">
        <f t="shared" si="1445"/>
        <v>0</v>
      </c>
      <c r="AP251" s="18">
        <f t="shared" si="1446"/>
        <v>0</v>
      </c>
      <c r="AQ251" s="18">
        <f t="shared" si="1447"/>
        <v>0</v>
      </c>
      <c r="AR251" s="18">
        <f t="shared" si="1448"/>
        <v>0</v>
      </c>
      <c r="AS251" s="18">
        <f t="shared" si="1449"/>
        <v>0</v>
      </c>
      <c r="AT251" s="18">
        <f t="shared" si="1450"/>
        <v>0</v>
      </c>
      <c r="AU251" s="18">
        <f t="shared" si="1451"/>
        <v>0</v>
      </c>
      <c r="AV251" s="18">
        <f t="shared" si="1452"/>
        <v>0</v>
      </c>
      <c r="AW251" s="18">
        <f t="shared" si="1453"/>
        <v>0</v>
      </c>
      <c r="AX251" s="4"/>
    </row>
    <row r="252" spans="1:50" outlineLevel="1">
      <c r="A252" s="8" t="str">
        <f>IF(C252=Форма!$B$7*1,"1 месяц",IF(C252&gt;Форма!$B$7,(LEFT(A251,SEARCH(" ",A251,1)-1)+1)&amp;" месяц",""))</f>
        <v>91 месяц</v>
      </c>
      <c r="B252" s="32" t="str">
        <f>IF(SUM($E$6:$L252)=0,"-",IF(SUM($E252:$L252)&gt;0,IF(AND($C252&gt;=$B$1,$C252&lt;=$B$2)*1=1,$A$1,"факт"),"прогноз"))</f>
        <v>-</v>
      </c>
      <c r="C252" s="33">
        <v>48761</v>
      </c>
      <c r="D252" s="34">
        <f>VLOOKUP($C252,'F1'!$A:$B,2,0)</f>
        <v>21</v>
      </c>
      <c r="E252" s="60"/>
      <c r="F252" s="60"/>
      <c r="G252" s="59"/>
      <c r="H252" s="59"/>
      <c r="I252" s="60"/>
      <c r="J252" s="60"/>
      <c r="K252" s="59"/>
      <c r="L252" s="59"/>
      <c r="M252" s="187">
        <f t="shared" si="1454"/>
        <v>0</v>
      </c>
      <c r="N252" s="15">
        <f t="shared" si="1455"/>
        <v>0</v>
      </c>
      <c r="O252" s="15">
        <f t="shared" si="1456"/>
        <v>0</v>
      </c>
      <c r="P252" s="15">
        <f t="shared" si="1457"/>
        <v>0</v>
      </c>
      <c r="Q252" s="187">
        <f t="shared" si="1458"/>
        <v>0</v>
      </c>
      <c r="R252" s="15">
        <f t="shared" si="1459"/>
        <v>0</v>
      </c>
      <c r="S252" s="15">
        <f t="shared" si="1460"/>
        <v>0</v>
      </c>
      <c r="T252" s="15">
        <f t="shared" si="1461"/>
        <v>0</v>
      </c>
      <c r="U252" s="9">
        <f t="shared" si="1462"/>
        <v>0</v>
      </c>
      <c r="V252" s="9">
        <f t="shared" si="1463"/>
        <v>0</v>
      </c>
      <c r="W252" s="28">
        <f t="shared" si="1464"/>
        <v>0</v>
      </c>
      <c r="X252" s="9">
        <f t="shared" si="1465"/>
        <v>0</v>
      </c>
      <c r="Y252" s="9">
        <f t="shared" si="1466"/>
        <v>0</v>
      </c>
      <c r="Z252" s="28">
        <f t="shared" si="1467"/>
        <v>0</v>
      </c>
      <c r="AA252" s="8"/>
      <c r="AB252" s="154">
        <f>IF(OR($M252="",$M252=0),0,IF(AB$2&lt;10,VLOOKUP(TEXT($C252,"МММ"),'Расчет нагрузки'!$AA$2:$AE$13,AB$2,0),$D252*AB$2))</f>
        <v>0</v>
      </c>
      <c r="AC252" s="154">
        <f>IF(OR($Q252="",$Q252=0),0,IF(AC$2&lt;10,VLOOKUP(TEXT($C252,"МММ"),'Расчет нагрузки'!$AA$2:$AE$13,AC$2,0),$D252*AC$2))</f>
        <v>0</v>
      </c>
      <c r="AD252" s="8"/>
      <c r="AE252" s="69">
        <v>1</v>
      </c>
      <c r="AF252" s="69">
        <v>1</v>
      </c>
      <c r="AG252" s="8"/>
      <c r="AH252" s="17">
        <f t="shared" si="1438"/>
        <v>0</v>
      </c>
      <c r="AI252" s="17">
        <f t="shared" si="1439"/>
        <v>0</v>
      </c>
      <c r="AJ252" s="17">
        <f t="shared" si="1440"/>
        <v>0</v>
      </c>
      <c r="AK252" s="17">
        <f t="shared" si="1441"/>
        <v>0</v>
      </c>
      <c r="AL252" s="17">
        <f t="shared" si="1442"/>
        <v>0</v>
      </c>
      <c r="AM252" s="17">
        <f t="shared" si="1443"/>
        <v>0</v>
      </c>
      <c r="AN252" s="17">
        <f t="shared" si="1444"/>
        <v>0</v>
      </c>
      <c r="AO252" s="17">
        <f t="shared" si="1445"/>
        <v>0</v>
      </c>
      <c r="AP252" s="18">
        <f t="shared" si="1446"/>
        <v>0</v>
      </c>
      <c r="AQ252" s="18">
        <f t="shared" si="1447"/>
        <v>0</v>
      </c>
      <c r="AR252" s="18">
        <f t="shared" si="1448"/>
        <v>0</v>
      </c>
      <c r="AS252" s="18">
        <f t="shared" si="1449"/>
        <v>0</v>
      </c>
      <c r="AT252" s="18">
        <f t="shared" si="1450"/>
        <v>0</v>
      </c>
      <c r="AU252" s="18">
        <f t="shared" si="1451"/>
        <v>0</v>
      </c>
      <c r="AV252" s="18">
        <f t="shared" si="1452"/>
        <v>0</v>
      </c>
      <c r="AW252" s="18">
        <f t="shared" si="1453"/>
        <v>0</v>
      </c>
      <c r="AX252" s="4"/>
    </row>
    <row r="253" spans="1:50" outlineLevel="1">
      <c r="A253" s="8" t="str">
        <f>IF(C253=Форма!$B$7*1,"1 месяц",IF(C253&gt;Форма!$B$7,(LEFT(A252,SEARCH(" ",A252,1)-1)+1)&amp;" месяц",""))</f>
        <v>92 месяц</v>
      </c>
      <c r="B253" s="32" t="str">
        <f>IF(SUM($E$6:$L253)=0,"-",IF(SUM($E253:$L253)&gt;0,IF(AND($C253&gt;=$B$1,$C253&lt;=$B$2)*1=1,$A$1,"факт"),"прогноз"))</f>
        <v>-</v>
      </c>
      <c r="C253" s="33">
        <v>48792</v>
      </c>
      <c r="D253" s="34">
        <f>VLOOKUP($C253,'F1'!$A:$B,2,0)</f>
        <v>23</v>
      </c>
      <c r="E253" s="60"/>
      <c r="F253" s="60"/>
      <c r="G253" s="59"/>
      <c r="H253" s="59"/>
      <c r="I253" s="60"/>
      <c r="J253" s="60"/>
      <c r="K253" s="59"/>
      <c r="L253" s="59"/>
      <c r="M253" s="187">
        <f t="shared" si="1454"/>
        <v>0</v>
      </c>
      <c r="N253" s="15">
        <f t="shared" si="1455"/>
        <v>0</v>
      </c>
      <c r="O253" s="15">
        <f t="shared" si="1456"/>
        <v>0</v>
      </c>
      <c r="P253" s="15">
        <f t="shared" si="1457"/>
        <v>0</v>
      </c>
      <c r="Q253" s="187">
        <f t="shared" si="1458"/>
        <v>0</v>
      </c>
      <c r="R253" s="15">
        <f t="shared" si="1459"/>
        <v>0</v>
      </c>
      <c r="S253" s="15">
        <f t="shared" si="1460"/>
        <v>0</v>
      </c>
      <c r="T253" s="15">
        <f t="shared" si="1461"/>
        <v>0</v>
      </c>
      <c r="U253" s="9">
        <f t="shared" si="1462"/>
        <v>0</v>
      </c>
      <c r="V253" s="9">
        <f t="shared" si="1463"/>
        <v>0</v>
      </c>
      <c r="W253" s="28">
        <f t="shared" si="1464"/>
        <v>0</v>
      </c>
      <c r="X253" s="9">
        <f t="shared" si="1465"/>
        <v>0</v>
      </c>
      <c r="Y253" s="9">
        <f t="shared" si="1466"/>
        <v>0</v>
      </c>
      <c r="Z253" s="28">
        <f t="shared" si="1467"/>
        <v>0</v>
      </c>
      <c r="AA253" s="8"/>
      <c r="AB253" s="154">
        <f>IF(OR($M253="",$M253=0),0,IF(AB$2&lt;10,VLOOKUP(TEXT($C253,"МММ"),'Расчет нагрузки'!$AA$2:$AE$13,AB$2,0),$D253*AB$2))</f>
        <v>0</v>
      </c>
      <c r="AC253" s="154">
        <f>IF(OR($Q253="",$Q253=0),0,IF(AC$2&lt;10,VLOOKUP(TEXT($C253,"МММ"),'Расчет нагрузки'!$AA$2:$AE$13,AC$2,0),$D253*AC$2))</f>
        <v>0</v>
      </c>
      <c r="AD253" s="8"/>
      <c r="AE253" s="69">
        <v>1</v>
      </c>
      <c r="AF253" s="69">
        <v>1</v>
      </c>
      <c r="AG253" s="8"/>
      <c r="AH253" s="17">
        <f t="shared" si="1438"/>
        <v>0</v>
      </c>
      <c r="AI253" s="17">
        <f t="shared" si="1439"/>
        <v>0</v>
      </c>
      <c r="AJ253" s="17">
        <f t="shared" si="1440"/>
        <v>0</v>
      </c>
      <c r="AK253" s="17">
        <f t="shared" si="1441"/>
        <v>0</v>
      </c>
      <c r="AL253" s="17">
        <f t="shared" si="1442"/>
        <v>0</v>
      </c>
      <c r="AM253" s="17">
        <f t="shared" si="1443"/>
        <v>0</v>
      </c>
      <c r="AN253" s="17">
        <f t="shared" si="1444"/>
        <v>0</v>
      </c>
      <c r="AO253" s="17">
        <f t="shared" si="1445"/>
        <v>0</v>
      </c>
      <c r="AP253" s="18">
        <f t="shared" si="1446"/>
        <v>0</v>
      </c>
      <c r="AQ253" s="18">
        <f t="shared" si="1447"/>
        <v>0</v>
      </c>
      <c r="AR253" s="18">
        <f t="shared" si="1448"/>
        <v>0</v>
      </c>
      <c r="AS253" s="18">
        <f t="shared" si="1449"/>
        <v>0</v>
      </c>
      <c r="AT253" s="18">
        <f t="shared" si="1450"/>
        <v>0</v>
      </c>
      <c r="AU253" s="18">
        <f t="shared" si="1451"/>
        <v>0</v>
      </c>
      <c r="AV253" s="18">
        <f t="shared" si="1452"/>
        <v>0</v>
      </c>
      <c r="AW253" s="18">
        <f t="shared" si="1453"/>
        <v>0</v>
      </c>
      <c r="AX253" s="4"/>
    </row>
    <row r="254" spans="1:50" outlineLevel="1">
      <c r="A254" s="8" t="str">
        <f>IF(C254=Форма!$B$7*1,"1 месяц",IF(C254&gt;Форма!$B$7,(LEFT(A253,SEARCH(" ",A253,1)-1)+1)&amp;" месяц",""))</f>
        <v>93 месяц</v>
      </c>
      <c r="B254" s="32" t="str">
        <f>IF(SUM($E$6:$L254)=0,"-",IF(SUM($E254:$L254)&gt;0,IF(AND($C254&gt;=$B$1,$C254&lt;=$B$2)*1=1,$A$1,"факт"),"прогноз"))</f>
        <v>-</v>
      </c>
      <c r="C254" s="33">
        <v>48823</v>
      </c>
      <c r="D254" s="34">
        <f>VLOOKUP($C254,'F1'!$A:$B,2,0)</f>
        <v>22</v>
      </c>
      <c r="E254" s="60"/>
      <c r="F254" s="60"/>
      <c r="G254" s="59"/>
      <c r="H254" s="59"/>
      <c r="I254" s="60"/>
      <c r="J254" s="60"/>
      <c r="K254" s="59"/>
      <c r="L254" s="59"/>
      <c r="M254" s="187">
        <f t="shared" si="1454"/>
        <v>0</v>
      </c>
      <c r="N254" s="15">
        <f t="shared" si="1455"/>
        <v>0</v>
      </c>
      <c r="O254" s="15">
        <f t="shared" si="1456"/>
        <v>0</v>
      </c>
      <c r="P254" s="15">
        <f t="shared" si="1457"/>
        <v>0</v>
      </c>
      <c r="Q254" s="187">
        <f t="shared" si="1458"/>
        <v>0</v>
      </c>
      <c r="R254" s="15">
        <f t="shared" si="1459"/>
        <v>0</v>
      </c>
      <c r="S254" s="15">
        <f t="shared" si="1460"/>
        <v>0</v>
      </c>
      <c r="T254" s="15">
        <f t="shared" si="1461"/>
        <v>0</v>
      </c>
      <c r="U254" s="9">
        <f t="shared" si="1462"/>
        <v>0</v>
      </c>
      <c r="V254" s="9">
        <f t="shared" si="1463"/>
        <v>0</v>
      </c>
      <c r="W254" s="28">
        <f t="shared" si="1464"/>
        <v>0</v>
      </c>
      <c r="X254" s="9">
        <f t="shared" si="1465"/>
        <v>0</v>
      </c>
      <c r="Y254" s="9">
        <f t="shared" si="1466"/>
        <v>0</v>
      </c>
      <c r="Z254" s="28">
        <f t="shared" si="1467"/>
        <v>0</v>
      </c>
      <c r="AA254" s="8"/>
      <c r="AB254" s="154">
        <f>IF(OR($M254="",$M254=0),0,IF(AB$2&lt;10,VLOOKUP(TEXT($C254,"МММ"),'Расчет нагрузки'!$AA$2:$AE$13,AB$2,0),$D254*AB$2))</f>
        <v>0</v>
      </c>
      <c r="AC254" s="154">
        <f>IF(OR($Q254="",$Q254=0),0,IF(AC$2&lt;10,VLOOKUP(TEXT($C254,"МММ"),'Расчет нагрузки'!$AA$2:$AE$13,AC$2,0),$D254*AC$2))</f>
        <v>0</v>
      </c>
      <c r="AD254" s="8"/>
      <c r="AE254" s="69">
        <v>1</v>
      </c>
      <c r="AF254" s="69">
        <v>1</v>
      </c>
      <c r="AG254" s="8"/>
      <c r="AH254" s="17">
        <f t="shared" si="1438"/>
        <v>0</v>
      </c>
      <c r="AI254" s="17">
        <f t="shared" si="1439"/>
        <v>0</v>
      </c>
      <c r="AJ254" s="17">
        <f t="shared" si="1440"/>
        <v>0</v>
      </c>
      <c r="AK254" s="17">
        <f t="shared" si="1441"/>
        <v>0</v>
      </c>
      <c r="AL254" s="17">
        <f t="shared" si="1442"/>
        <v>0</v>
      </c>
      <c r="AM254" s="17">
        <f t="shared" si="1443"/>
        <v>0</v>
      </c>
      <c r="AN254" s="17">
        <f t="shared" si="1444"/>
        <v>0</v>
      </c>
      <c r="AO254" s="17">
        <f t="shared" si="1445"/>
        <v>0</v>
      </c>
      <c r="AP254" s="18">
        <f t="shared" si="1446"/>
        <v>0</v>
      </c>
      <c r="AQ254" s="18">
        <f t="shared" si="1447"/>
        <v>0</v>
      </c>
      <c r="AR254" s="18">
        <f t="shared" si="1448"/>
        <v>0</v>
      </c>
      <c r="AS254" s="18">
        <f t="shared" si="1449"/>
        <v>0</v>
      </c>
      <c r="AT254" s="18">
        <f t="shared" si="1450"/>
        <v>0</v>
      </c>
      <c r="AU254" s="18">
        <f t="shared" si="1451"/>
        <v>0</v>
      </c>
      <c r="AV254" s="18">
        <f t="shared" si="1452"/>
        <v>0</v>
      </c>
      <c r="AW254" s="18">
        <f t="shared" si="1453"/>
        <v>0</v>
      </c>
      <c r="AX254" s="4"/>
    </row>
    <row r="255" spans="1:50" outlineLevel="1">
      <c r="A255" s="8" t="str">
        <f>IF(C255=Форма!$B$7*1,"1 месяц",IF(C255&gt;Форма!$B$7,(LEFT(A254,SEARCH(" ",A254,1)-1)+1)&amp;" месяц",""))</f>
        <v>94 месяц</v>
      </c>
      <c r="B255" s="32" t="str">
        <f>IF(SUM($E$6:$L255)=0,"-",IF(SUM($E255:$L255)&gt;0,IF(AND($C255&gt;=$B$1,$C255&lt;=$B$2)*1=1,$A$1,"факт"),"прогноз"))</f>
        <v>-</v>
      </c>
      <c r="C255" s="33">
        <v>48853</v>
      </c>
      <c r="D255" s="34">
        <f>VLOOKUP($C255,'F1'!$A:$B,2,0)</f>
        <v>21</v>
      </c>
      <c r="E255" s="60"/>
      <c r="F255" s="60"/>
      <c r="G255" s="59"/>
      <c r="H255" s="59"/>
      <c r="I255" s="60"/>
      <c r="J255" s="60"/>
      <c r="K255" s="59"/>
      <c r="L255" s="59"/>
      <c r="M255" s="187">
        <f t="shared" si="1454"/>
        <v>0</v>
      </c>
      <c r="N255" s="15">
        <f t="shared" si="1455"/>
        <v>0</v>
      </c>
      <c r="O255" s="15">
        <f t="shared" si="1456"/>
        <v>0</v>
      </c>
      <c r="P255" s="15">
        <f t="shared" si="1457"/>
        <v>0</v>
      </c>
      <c r="Q255" s="187">
        <f t="shared" si="1458"/>
        <v>0</v>
      </c>
      <c r="R255" s="15">
        <f t="shared" si="1459"/>
        <v>0</v>
      </c>
      <c r="S255" s="15">
        <f t="shared" si="1460"/>
        <v>0</v>
      </c>
      <c r="T255" s="15">
        <f t="shared" si="1461"/>
        <v>0</v>
      </c>
      <c r="U255" s="9">
        <f t="shared" si="1462"/>
        <v>0</v>
      </c>
      <c r="V255" s="9">
        <f t="shared" si="1463"/>
        <v>0</v>
      </c>
      <c r="W255" s="28">
        <f t="shared" si="1464"/>
        <v>0</v>
      </c>
      <c r="X255" s="9">
        <f t="shared" si="1465"/>
        <v>0</v>
      </c>
      <c r="Y255" s="9">
        <f t="shared" si="1466"/>
        <v>0</v>
      </c>
      <c r="Z255" s="28">
        <f t="shared" si="1467"/>
        <v>0</v>
      </c>
      <c r="AA255" s="8"/>
      <c r="AB255" s="154">
        <f>IF(OR($M255="",$M255=0),0,IF(AB$2&lt;10,VLOOKUP(TEXT($C255,"МММ"),'Расчет нагрузки'!$AA$2:$AE$13,AB$2,0),$D255*AB$2))</f>
        <v>0</v>
      </c>
      <c r="AC255" s="154">
        <f>IF(OR($Q255="",$Q255=0),0,IF(AC$2&lt;10,VLOOKUP(TEXT($C255,"МММ"),'Расчет нагрузки'!$AA$2:$AE$13,AC$2,0),$D255*AC$2))</f>
        <v>0</v>
      </c>
      <c r="AD255" s="8"/>
      <c r="AE255" s="69">
        <v>1</v>
      </c>
      <c r="AF255" s="69">
        <v>1</v>
      </c>
      <c r="AG255" s="8"/>
      <c r="AH255" s="17">
        <f t="shared" si="1438"/>
        <v>0</v>
      </c>
      <c r="AI255" s="17">
        <f t="shared" si="1439"/>
        <v>0</v>
      </c>
      <c r="AJ255" s="17">
        <f t="shared" si="1440"/>
        <v>0</v>
      </c>
      <c r="AK255" s="17">
        <f t="shared" si="1441"/>
        <v>0</v>
      </c>
      <c r="AL255" s="17">
        <f t="shared" si="1442"/>
        <v>0</v>
      </c>
      <c r="AM255" s="17">
        <f t="shared" si="1443"/>
        <v>0</v>
      </c>
      <c r="AN255" s="17">
        <f t="shared" si="1444"/>
        <v>0</v>
      </c>
      <c r="AO255" s="17">
        <f t="shared" si="1445"/>
        <v>0</v>
      </c>
      <c r="AP255" s="18">
        <f t="shared" si="1446"/>
        <v>0</v>
      </c>
      <c r="AQ255" s="18">
        <f t="shared" si="1447"/>
        <v>0</v>
      </c>
      <c r="AR255" s="18">
        <f t="shared" si="1448"/>
        <v>0</v>
      </c>
      <c r="AS255" s="18">
        <f t="shared" si="1449"/>
        <v>0</v>
      </c>
      <c r="AT255" s="18">
        <f t="shared" si="1450"/>
        <v>0</v>
      </c>
      <c r="AU255" s="18">
        <f t="shared" si="1451"/>
        <v>0</v>
      </c>
      <c r="AV255" s="18">
        <f t="shared" si="1452"/>
        <v>0</v>
      </c>
      <c r="AW255" s="18">
        <f t="shared" si="1453"/>
        <v>0</v>
      </c>
      <c r="AX255" s="4"/>
    </row>
    <row r="256" spans="1:50" outlineLevel="1">
      <c r="A256" s="8" t="str">
        <f>IF(C256=Форма!$B$7*1,"1 месяц",IF(C256&gt;Форма!$B$7,(LEFT(A255,SEARCH(" ",A255,1)-1)+1)&amp;" месяц",""))</f>
        <v>95 месяц</v>
      </c>
      <c r="B256" s="32" t="str">
        <f>IF(SUM($E$6:$L256)=0,"-",IF(SUM($E256:$L256)&gt;0,IF(AND($C256&gt;=$B$1,$C256&lt;=$B$2)*1=1,$A$1,"факт"),"прогноз"))</f>
        <v>-</v>
      </c>
      <c r="C256" s="33">
        <v>48884</v>
      </c>
      <c r="D256" s="34">
        <f>VLOOKUP($C256,'F1'!$A:$B,2,0)</f>
        <v>21</v>
      </c>
      <c r="E256" s="60"/>
      <c r="F256" s="60"/>
      <c r="G256" s="59"/>
      <c r="H256" s="59"/>
      <c r="I256" s="60"/>
      <c r="J256" s="60"/>
      <c r="K256" s="59"/>
      <c r="L256" s="59"/>
      <c r="M256" s="187">
        <f t="shared" si="1454"/>
        <v>0</v>
      </c>
      <c r="N256" s="15">
        <f t="shared" si="1455"/>
        <v>0</v>
      </c>
      <c r="O256" s="15">
        <f t="shared" si="1456"/>
        <v>0</v>
      </c>
      <c r="P256" s="15">
        <f t="shared" si="1457"/>
        <v>0</v>
      </c>
      <c r="Q256" s="187">
        <f t="shared" si="1458"/>
        <v>0</v>
      </c>
      <c r="R256" s="15">
        <f t="shared" si="1459"/>
        <v>0</v>
      </c>
      <c r="S256" s="15">
        <f t="shared" si="1460"/>
        <v>0</v>
      </c>
      <c r="T256" s="15">
        <f t="shared" si="1461"/>
        <v>0</v>
      </c>
      <c r="U256" s="9">
        <f t="shared" si="1462"/>
        <v>0</v>
      </c>
      <c r="V256" s="9">
        <f t="shared" si="1463"/>
        <v>0</v>
      </c>
      <c r="W256" s="28">
        <f t="shared" si="1464"/>
        <v>0</v>
      </c>
      <c r="X256" s="9">
        <f t="shared" si="1465"/>
        <v>0</v>
      </c>
      <c r="Y256" s="9">
        <f t="shared" si="1466"/>
        <v>0</v>
      </c>
      <c r="Z256" s="28">
        <f t="shared" si="1467"/>
        <v>0</v>
      </c>
      <c r="AA256" s="8"/>
      <c r="AB256" s="154">
        <f>IF(OR($M256="",$M256=0),0,IF(AB$2&lt;10,VLOOKUP(TEXT($C256,"МММ"),'Расчет нагрузки'!$AA$2:$AE$13,AB$2,0),$D256*AB$2))</f>
        <v>0</v>
      </c>
      <c r="AC256" s="154">
        <f>IF(OR($Q256="",$Q256=0),0,IF(AC$2&lt;10,VLOOKUP(TEXT($C256,"МММ"),'Расчет нагрузки'!$AA$2:$AE$13,AC$2,0),$D256*AC$2))</f>
        <v>0</v>
      </c>
      <c r="AD256" s="8"/>
      <c r="AE256" s="69">
        <v>1</v>
      </c>
      <c r="AF256" s="69">
        <v>1</v>
      </c>
      <c r="AG256" s="8"/>
      <c r="AH256" s="17">
        <f t="shared" si="1438"/>
        <v>0</v>
      </c>
      <c r="AI256" s="17">
        <f t="shared" si="1439"/>
        <v>0</v>
      </c>
      <c r="AJ256" s="17">
        <f t="shared" si="1440"/>
        <v>0</v>
      </c>
      <c r="AK256" s="17">
        <f t="shared" si="1441"/>
        <v>0</v>
      </c>
      <c r="AL256" s="17">
        <f t="shared" si="1442"/>
        <v>0</v>
      </c>
      <c r="AM256" s="17">
        <f t="shared" si="1443"/>
        <v>0</v>
      </c>
      <c r="AN256" s="17">
        <f t="shared" si="1444"/>
        <v>0</v>
      </c>
      <c r="AO256" s="17">
        <f t="shared" si="1445"/>
        <v>0</v>
      </c>
      <c r="AP256" s="18">
        <f t="shared" si="1446"/>
        <v>0</v>
      </c>
      <c r="AQ256" s="18">
        <f t="shared" si="1447"/>
        <v>0</v>
      </c>
      <c r="AR256" s="18">
        <f t="shared" si="1448"/>
        <v>0</v>
      </c>
      <c r="AS256" s="18">
        <f t="shared" si="1449"/>
        <v>0</v>
      </c>
      <c r="AT256" s="18">
        <f t="shared" si="1450"/>
        <v>0</v>
      </c>
      <c r="AU256" s="18">
        <f t="shared" si="1451"/>
        <v>0</v>
      </c>
      <c r="AV256" s="18">
        <f t="shared" si="1452"/>
        <v>0</v>
      </c>
      <c r="AW256" s="18">
        <f t="shared" si="1453"/>
        <v>0</v>
      </c>
      <c r="AX256" s="4"/>
    </row>
    <row r="257" spans="1:50" outlineLevel="1">
      <c r="A257" s="8" t="str">
        <f>IF(C257=Форма!$B$7*1,"1 месяц",IF(C257&gt;Форма!$B$7,(LEFT(A256,SEARCH(" ",A256,1)-1)+1)&amp;" месяц",""))</f>
        <v>96 месяц</v>
      </c>
      <c r="B257" s="32" t="str">
        <f>IF(SUM($E$6:$L257)=0,"-",IF(SUM($E257:$L257)&gt;0,IF(AND($C257&gt;=$B$1,$C257&lt;=$B$2)*1=1,$A$1,"факт"),"прогноз"))</f>
        <v>-</v>
      </c>
      <c r="C257" s="33">
        <v>48914</v>
      </c>
      <c r="D257" s="34">
        <f>VLOOKUP($C257,'F1'!$A:$B,2,0)</f>
        <v>22</v>
      </c>
      <c r="E257" s="60"/>
      <c r="F257" s="60"/>
      <c r="G257" s="59"/>
      <c r="H257" s="59"/>
      <c r="I257" s="60"/>
      <c r="J257" s="60"/>
      <c r="K257" s="59"/>
      <c r="L257" s="59"/>
      <c r="M257" s="187">
        <f t="shared" si="1454"/>
        <v>0</v>
      </c>
      <c r="N257" s="15">
        <f t="shared" si="1455"/>
        <v>0</v>
      </c>
      <c r="O257" s="15">
        <f t="shared" si="1456"/>
        <v>0</v>
      </c>
      <c r="P257" s="15">
        <f t="shared" si="1457"/>
        <v>0</v>
      </c>
      <c r="Q257" s="187">
        <f t="shared" si="1458"/>
        <v>0</v>
      </c>
      <c r="R257" s="15">
        <f t="shared" si="1459"/>
        <v>0</v>
      </c>
      <c r="S257" s="15">
        <f t="shared" si="1460"/>
        <v>0</v>
      </c>
      <c r="T257" s="15">
        <f t="shared" si="1461"/>
        <v>0</v>
      </c>
      <c r="U257" s="9">
        <f t="shared" si="1462"/>
        <v>0</v>
      </c>
      <c r="V257" s="9">
        <f t="shared" si="1463"/>
        <v>0</v>
      </c>
      <c r="W257" s="28">
        <f t="shared" si="1464"/>
        <v>0</v>
      </c>
      <c r="X257" s="9">
        <f t="shared" si="1465"/>
        <v>0</v>
      </c>
      <c r="Y257" s="9">
        <f t="shared" si="1466"/>
        <v>0</v>
      </c>
      <c r="Z257" s="28">
        <f t="shared" si="1467"/>
        <v>0</v>
      </c>
      <c r="AA257" s="8"/>
      <c r="AB257" s="154">
        <f>IF(OR($M257="",$M257=0),0,IF(AB$2&lt;10,VLOOKUP(TEXT($C257,"МММ"),'Расчет нагрузки'!$AA$2:$AE$13,AB$2,0),$D257*AB$2))</f>
        <v>0</v>
      </c>
      <c r="AC257" s="154">
        <f>IF(OR($Q257="",$Q257=0),0,IF(AC$2&lt;10,VLOOKUP(TEXT($C257,"МММ"),'Расчет нагрузки'!$AA$2:$AE$13,AC$2,0),$D257*AC$2))</f>
        <v>0</v>
      </c>
      <c r="AD257" s="8"/>
      <c r="AE257" s="69">
        <v>1</v>
      </c>
      <c r="AF257" s="69">
        <v>1</v>
      </c>
      <c r="AG257" s="8"/>
      <c r="AH257" s="17">
        <f t="shared" si="1438"/>
        <v>0</v>
      </c>
      <c r="AI257" s="17">
        <f t="shared" si="1439"/>
        <v>0</v>
      </c>
      <c r="AJ257" s="17">
        <f t="shared" si="1440"/>
        <v>0</v>
      </c>
      <c r="AK257" s="17">
        <f t="shared" si="1441"/>
        <v>0</v>
      </c>
      <c r="AL257" s="17">
        <f t="shared" si="1442"/>
        <v>0</v>
      </c>
      <c r="AM257" s="17">
        <f t="shared" si="1443"/>
        <v>0</v>
      </c>
      <c r="AN257" s="17">
        <f t="shared" si="1444"/>
        <v>0</v>
      </c>
      <c r="AO257" s="17">
        <f t="shared" si="1445"/>
        <v>0</v>
      </c>
      <c r="AP257" s="18">
        <f t="shared" si="1446"/>
        <v>0</v>
      </c>
      <c r="AQ257" s="18">
        <f t="shared" si="1447"/>
        <v>0</v>
      </c>
      <c r="AR257" s="18">
        <f t="shared" si="1448"/>
        <v>0</v>
      </c>
      <c r="AS257" s="18">
        <f t="shared" si="1449"/>
        <v>0</v>
      </c>
      <c r="AT257" s="18">
        <f t="shared" si="1450"/>
        <v>0</v>
      </c>
      <c r="AU257" s="18">
        <f t="shared" si="1451"/>
        <v>0</v>
      </c>
      <c r="AV257" s="18">
        <f t="shared" si="1452"/>
        <v>0</v>
      </c>
      <c r="AW257" s="18">
        <f t="shared" si="1453"/>
        <v>0</v>
      </c>
      <c r="AX257" s="4"/>
    </row>
    <row r="258" spans="1:50" outlineLevel="1">
      <c r="A258" s="8" t="str">
        <f>IF(C258=Форма!$B$7*1,"1 месяц",IF(C258&gt;Форма!$B$7,(LEFT(A257,SEARCH(" ",A257,1)-1)+1)&amp;" месяц",""))</f>
        <v>97 месяц</v>
      </c>
      <c r="B258" s="32" t="str">
        <f>IF(SUM($E$6:$L258)=0,"-",IF(SUM($E258:$L258)&gt;0,IF(AND($C258&gt;=$B$1,$C258&lt;=$B$2)*1=1,$A$1,"факт"),"прогноз"))</f>
        <v>-</v>
      </c>
      <c r="C258" s="33">
        <v>48945</v>
      </c>
      <c r="D258" s="34">
        <f>VLOOKUP($C258,'F1'!$A:$B,2,0)</f>
        <v>17</v>
      </c>
      <c r="E258" s="60"/>
      <c r="F258" s="60"/>
      <c r="G258" s="59"/>
      <c r="H258" s="59"/>
      <c r="I258" s="60"/>
      <c r="J258" s="60"/>
      <c r="K258" s="59"/>
      <c r="L258" s="59"/>
      <c r="M258" s="187">
        <f t="shared" si="1454"/>
        <v>0</v>
      </c>
      <c r="N258" s="15">
        <f t="shared" si="1455"/>
        <v>0</v>
      </c>
      <c r="O258" s="15">
        <f t="shared" si="1456"/>
        <v>0</v>
      </c>
      <c r="P258" s="15">
        <f t="shared" si="1457"/>
        <v>0</v>
      </c>
      <c r="Q258" s="187">
        <f t="shared" si="1458"/>
        <v>0</v>
      </c>
      <c r="R258" s="15">
        <f t="shared" si="1459"/>
        <v>0</v>
      </c>
      <c r="S258" s="15">
        <f t="shared" si="1460"/>
        <v>0</v>
      </c>
      <c r="T258" s="15">
        <f t="shared" si="1461"/>
        <v>0</v>
      </c>
      <c r="U258" s="9">
        <f t="shared" si="1462"/>
        <v>0</v>
      </c>
      <c r="V258" s="9">
        <f t="shared" si="1463"/>
        <v>0</v>
      </c>
      <c r="W258" s="28">
        <f t="shared" si="1464"/>
        <v>0</v>
      </c>
      <c r="X258" s="9">
        <f t="shared" si="1465"/>
        <v>0</v>
      </c>
      <c r="Y258" s="9">
        <f t="shared" si="1466"/>
        <v>0</v>
      </c>
      <c r="Z258" s="28">
        <f t="shared" si="1467"/>
        <v>0</v>
      </c>
      <c r="AA258" s="8"/>
      <c r="AB258" s="154">
        <f>IF(OR($M258="",$M258=0),0,IF(AB$2&lt;10,VLOOKUP(TEXT($C258,"МММ"),'Расчет нагрузки'!$AA$2:$AE$13,AB$2,0),$D258*AB$2))</f>
        <v>0</v>
      </c>
      <c r="AC258" s="154">
        <f>IF(OR($Q258="",$Q258=0),0,IF(AC$2&lt;10,VLOOKUP(TEXT($C258,"МММ"),'Расчет нагрузки'!$AA$2:$AE$13,AC$2,0),$D258*AC$2))</f>
        <v>0</v>
      </c>
      <c r="AD258" s="8"/>
      <c r="AE258" s="69">
        <v>1</v>
      </c>
      <c r="AF258" s="69">
        <v>1</v>
      </c>
      <c r="AG258" s="8"/>
      <c r="AH258" s="17">
        <f t="shared" si="1438"/>
        <v>0</v>
      </c>
      <c r="AI258" s="17">
        <f t="shared" si="1439"/>
        <v>0</v>
      </c>
      <c r="AJ258" s="17">
        <f t="shared" si="1440"/>
        <v>0</v>
      </c>
      <c r="AK258" s="17">
        <f t="shared" si="1441"/>
        <v>0</v>
      </c>
      <c r="AL258" s="17">
        <f t="shared" si="1442"/>
        <v>0</v>
      </c>
      <c r="AM258" s="17">
        <f t="shared" si="1443"/>
        <v>0</v>
      </c>
      <c r="AN258" s="17">
        <f t="shared" si="1444"/>
        <v>0</v>
      </c>
      <c r="AO258" s="17">
        <f t="shared" si="1445"/>
        <v>0</v>
      </c>
      <c r="AP258" s="18">
        <f t="shared" si="1446"/>
        <v>0</v>
      </c>
      <c r="AQ258" s="18">
        <f t="shared" si="1447"/>
        <v>0</v>
      </c>
      <c r="AR258" s="18">
        <f t="shared" si="1448"/>
        <v>0</v>
      </c>
      <c r="AS258" s="18">
        <f t="shared" si="1449"/>
        <v>0</v>
      </c>
      <c r="AT258" s="18">
        <f t="shared" si="1450"/>
        <v>0</v>
      </c>
      <c r="AU258" s="18">
        <f t="shared" si="1451"/>
        <v>0</v>
      </c>
      <c r="AV258" s="18">
        <f t="shared" si="1452"/>
        <v>0</v>
      </c>
      <c r="AW258" s="18">
        <f t="shared" si="1453"/>
        <v>0</v>
      </c>
      <c r="AX258" s="4"/>
    </row>
    <row r="259" spans="1:50" outlineLevel="1">
      <c r="A259" s="8" t="str">
        <f>IF(C259=Форма!$B$7*1,"1 месяц",IF(C259&gt;Форма!$B$7,(LEFT(A258,SEARCH(" ",A258,1)-1)+1)&amp;" месяц",""))</f>
        <v>98 месяц</v>
      </c>
      <c r="B259" s="32" t="str">
        <f>IF(SUM($E$6:$L259)=0,"-",IF(SUM($E259:$L259)&gt;0,IF(AND($C259&gt;=$B$1,$C259&lt;=$B$2)*1=1,$A$1,"факт"),"прогноз"))</f>
        <v>-</v>
      </c>
      <c r="C259" s="33">
        <v>48976</v>
      </c>
      <c r="D259" s="34">
        <f>VLOOKUP($C259,'F1'!$A:$B,2,0)</f>
        <v>18</v>
      </c>
      <c r="E259" s="60"/>
      <c r="F259" s="60"/>
      <c r="G259" s="59"/>
      <c r="H259" s="59"/>
      <c r="I259" s="60"/>
      <c r="J259" s="60"/>
      <c r="K259" s="59"/>
      <c r="L259" s="59"/>
      <c r="M259" s="187">
        <f t="shared" si="1454"/>
        <v>0</v>
      </c>
      <c r="N259" s="15">
        <f t="shared" si="1455"/>
        <v>0</v>
      </c>
      <c r="O259" s="15">
        <f t="shared" si="1456"/>
        <v>0</v>
      </c>
      <c r="P259" s="15">
        <f t="shared" si="1457"/>
        <v>0</v>
      </c>
      <c r="Q259" s="187">
        <f t="shared" si="1458"/>
        <v>0</v>
      </c>
      <c r="R259" s="15">
        <f t="shared" si="1459"/>
        <v>0</v>
      </c>
      <c r="S259" s="15">
        <f t="shared" si="1460"/>
        <v>0</v>
      </c>
      <c r="T259" s="15">
        <f t="shared" si="1461"/>
        <v>0</v>
      </c>
      <c r="U259" s="9">
        <f t="shared" si="1462"/>
        <v>0</v>
      </c>
      <c r="V259" s="9">
        <f t="shared" si="1463"/>
        <v>0</v>
      </c>
      <c r="W259" s="28">
        <f t="shared" si="1464"/>
        <v>0</v>
      </c>
      <c r="X259" s="9">
        <f t="shared" si="1465"/>
        <v>0</v>
      </c>
      <c r="Y259" s="9">
        <f t="shared" si="1466"/>
        <v>0</v>
      </c>
      <c r="Z259" s="28">
        <f t="shared" si="1467"/>
        <v>0</v>
      </c>
      <c r="AA259" s="8"/>
      <c r="AB259" s="154">
        <f>IF(OR($M259="",$M259=0),0,IF(AB$2&lt;10,VLOOKUP(TEXT($C259,"МММ"),'Расчет нагрузки'!$AA$2:$AE$13,AB$2,0),$D259*AB$2))</f>
        <v>0</v>
      </c>
      <c r="AC259" s="154">
        <f>IF(OR($Q259="",$Q259=0),0,IF(AC$2&lt;10,VLOOKUP(TEXT($C259,"МММ"),'Расчет нагрузки'!$AA$2:$AE$13,AC$2,0),$D259*AC$2))</f>
        <v>0</v>
      </c>
      <c r="AD259" s="8"/>
      <c r="AE259" s="69">
        <v>1</v>
      </c>
      <c r="AF259" s="69">
        <v>1</v>
      </c>
      <c r="AG259" s="8"/>
      <c r="AH259" s="17">
        <f t="shared" si="1438"/>
        <v>0</v>
      </c>
      <c r="AI259" s="17">
        <f t="shared" si="1439"/>
        <v>0</v>
      </c>
      <c r="AJ259" s="17">
        <f t="shared" si="1440"/>
        <v>0</v>
      </c>
      <c r="AK259" s="17">
        <f t="shared" si="1441"/>
        <v>0</v>
      </c>
      <c r="AL259" s="17">
        <f t="shared" si="1442"/>
        <v>0</v>
      </c>
      <c r="AM259" s="17">
        <f t="shared" si="1443"/>
        <v>0</v>
      </c>
      <c r="AN259" s="17">
        <f t="shared" si="1444"/>
        <v>0</v>
      </c>
      <c r="AO259" s="17">
        <f t="shared" si="1445"/>
        <v>0</v>
      </c>
      <c r="AP259" s="18">
        <f t="shared" si="1446"/>
        <v>0</v>
      </c>
      <c r="AQ259" s="18">
        <f t="shared" si="1447"/>
        <v>0</v>
      </c>
      <c r="AR259" s="18">
        <f t="shared" si="1448"/>
        <v>0</v>
      </c>
      <c r="AS259" s="18">
        <f t="shared" si="1449"/>
        <v>0</v>
      </c>
      <c r="AT259" s="18">
        <f t="shared" si="1450"/>
        <v>0</v>
      </c>
      <c r="AU259" s="18">
        <f t="shared" si="1451"/>
        <v>0</v>
      </c>
      <c r="AV259" s="18">
        <f t="shared" si="1452"/>
        <v>0</v>
      </c>
      <c r="AW259" s="18">
        <f t="shared" si="1453"/>
        <v>0</v>
      </c>
      <c r="AX259" s="4"/>
    </row>
    <row r="260" spans="1:50" outlineLevel="1">
      <c r="A260" s="8" t="str">
        <f>IF(C260=Форма!$B$7*1,"1 месяц",IF(C260&gt;Форма!$B$7,(LEFT(A259,SEARCH(" ",A259,1)-1)+1)&amp;" месяц",""))</f>
        <v>99 месяц</v>
      </c>
      <c r="B260" s="32" t="str">
        <f>IF(SUM($E$6:$L260)=0,"-",IF(SUM($E260:$L260)&gt;0,IF(AND($C260&gt;=$B$1,$C260&lt;=$B$2)*1=1,$A$1,"факт"),"прогноз"))</f>
        <v>-</v>
      </c>
      <c r="C260" s="33">
        <v>49004</v>
      </c>
      <c r="D260" s="34">
        <f>VLOOKUP($C260,'F1'!$A:$B,2,0)</f>
        <v>22</v>
      </c>
      <c r="E260" s="60"/>
      <c r="F260" s="60"/>
      <c r="G260" s="59"/>
      <c r="H260" s="59"/>
      <c r="I260" s="60"/>
      <c r="J260" s="60"/>
      <c r="K260" s="59"/>
      <c r="L260" s="59"/>
      <c r="M260" s="187">
        <f t="shared" si="1454"/>
        <v>0</v>
      </c>
      <c r="N260" s="15">
        <f t="shared" si="1455"/>
        <v>0</v>
      </c>
      <c r="O260" s="15">
        <f t="shared" si="1456"/>
        <v>0</v>
      </c>
      <c r="P260" s="15">
        <f t="shared" si="1457"/>
        <v>0</v>
      </c>
      <c r="Q260" s="187">
        <f t="shared" si="1458"/>
        <v>0</v>
      </c>
      <c r="R260" s="15">
        <f t="shared" si="1459"/>
        <v>0</v>
      </c>
      <c r="S260" s="15">
        <f t="shared" si="1460"/>
        <v>0</v>
      </c>
      <c r="T260" s="15">
        <f t="shared" si="1461"/>
        <v>0</v>
      </c>
      <c r="U260" s="9">
        <f t="shared" si="1462"/>
        <v>0</v>
      </c>
      <c r="V260" s="9">
        <f t="shared" si="1463"/>
        <v>0</v>
      </c>
      <c r="W260" s="28">
        <f t="shared" si="1464"/>
        <v>0</v>
      </c>
      <c r="X260" s="9">
        <f t="shared" si="1465"/>
        <v>0</v>
      </c>
      <c r="Y260" s="9">
        <f t="shared" si="1466"/>
        <v>0</v>
      </c>
      <c r="Z260" s="28">
        <f t="shared" si="1467"/>
        <v>0</v>
      </c>
      <c r="AA260" s="8"/>
      <c r="AB260" s="154">
        <f>IF(OR($M260="",$M260=0),0,IF(AB$2&lt;10,VLOOKUP(TEXT($C260,"МММ"),'Расчет нагрузки'!$AA$2:$AE$13,AB$2,0),$D260*AB$2))</f>
        <v>0</v>
      </c>
      <c r="AC260" s="154">
        <f>IF(OR($Q260="",$Q260=0),0,IF(AC$2&lt;10,VLOOKUP(TEXT($C260,"МММ"),'Расчет нагрузки'!$AA$2:$AE$13,AC$2,0),$D260*AC$2))</f>
        <v>0</v>
      </c>
      <c r="AD260" s="8"/>
      <c r="AE260" s="69">
        <v>1</v>
      </c>
      <c r="AF260" s="69">
        <v>1</v>
      </c>
      <c r="AG260" s="8"/>
      <c r="AH260" s="17">
        <f t="shared" si="1438"/>
        <v>0</v>
      </c>
      <c r="AI260" s="17">
        <f t="shared" si="1439"/>
        <v>0</v>
      </c>
      <c r="AJ260" s="17">
        <f t="shared" si="1440"/>
        <v>0</v>
      </c>
      <c r="AK260" s="17">
        <f t="shared" si="1441"/>
        <v>0</v>
      </c>
      <c r="AL260" s="17">
        <f t="shared" si="1442"/>
        <v>0</v>
      </c>
      <c r="AM260" s="17">
        <f t="shared" si="1443"/>
        <v>0</v>
      </c>
      <c r="AN260" s="17">
        <f t="shared" si="1444"/>
        <v>0</v>
      </c>
      <c r="AO260" s="17">
        <f t="shared" si="1445"/>
        <v>0</v>
      </c>
      <c r="AP260" s="18">
        <f t="shared" si="1446"/>
        <v>0</v>
      </c>
      <c r="AQ260" s="18">
        <f t="shared" si="1447"/>
        <v>0</v>
      </c>
      <c r="AR260" s="18">
        <f t="shared" si="1448"/>
        <v>0</v>
      </c>
      <c r="AS260" s="18">
        <f t="shared" si="1449"/>
        <v>0</v>
      </c>
      <c r="AT260" s="18">
        <f t="shared" si="1450"/>
        <v>0</v>
      </c>
      <c r="AU260" s="18">
        <f t="shared" si="1451"/>
        <v>0</v>
      </c>
      <c r="AV260" s="18">
        <f t="shared" si="1452"/>
        <v>0</v>
      </c>
      <c r="AW260" s="18">
        <f t="shared" si="1453"/>
        <v>0</v>
      </c>
      <c r="AX260" s="4"/>
    </row>
    <row r="261" spans="1:50" outlineLevel="1">
      <c r="A261" s="8" t="str">
        <f>IF(C261=Форма!$B$7*1,"1 месяц",IF(C261&gt;Форма!$B$7,(LEFT(A260,SEARCH(" ",A260,1)-1)+1)&amp;" месяц",""))</f>
        <v>100 месяц</v>
      </c>
      <c r="B261" s="32" t="str">
        <f>IF(SUM($E$6:$L261)=0,"-",IF(SUM($E261:$L261)&gt;0,IF(AND($C261&gt;=$B$1,$C261&lt;=$B$2)*1=1,$A$1,"факт"),"прогноз"))</f>
        <v>-</v>
      </c>
      <c r="C261" s="33">
        <v>49035</v>
      </c>
      <c r="D261" s="34">
        <f>VLOOKUP($C261,'F1'!$A:$B,2,0)</f>
        <v>20</v>
      </c>
      <c r="E261" s="60"/>
      <c r="F261" s="60"/>
      <c r="G261" s="59"/>
      <c r="H261" s="59"/>
      <c r="I261" s="60"/>
      <c r="J261" s="60"/>
      <c r="K261" s="59"/>
      <c r="L261" s="59"/>
      <c r="M261" s="187">
        <f t="shared" si="1454"/>
        <v>0</v>
      </c>
      <c r="N261" s="15">
        <f t="shared" si="1455"/>
        <v>0</v>
      </c>
      <c r="O261" s="15">
        <f t="shared" si="1456"/>
        <v>0</v>
      </c>
      <c r="P261" s="15">
        <f t="shared" si="1457"/>
        <v>0</v>
      </c>
      <c r="Q261" s="187">
        <f t="shared" si="1458"/>
        <v>0</v>
      </c>
      <c r="R261" s="15">
        <f t="shared" si="1459"/>
        <v>0</v>
      </c>
      <c r="S261" s="15">
        <f t="shared" si="1460"/>
        <v>0</v>
      </c>
      <c r="T261" s="15">
        <f t="shared" si="1461"/>
        <v>0</v>
      </c>
      <c r="U261" s="9">
        <f t="shared" si="1462"/>
        <v>0</v>
      </c>
      <c r="V261" s="9">
        <f t="shared" si="1463"/>
        <v>0</v>
      </c>
      <c r="W261" s="28">
        <f t="shared" si="1464"/>
        <v>0</v>
      </c>
      <c r="X261" s="9">
        <f t="shared" si="1465"/>
        <v>0</v>
      </c>
      <c r="Y261" s="9">
        <f t="shared" si="1466"/>
        <v>0</v>
      </c>
      <c r="Z261" s="28">
        <f t="shared" si="1467"/>
        <v>0</v>
      </c>
      <c r="AA261" s="8"/>
      <c r="AB261" s="154">
        <f>IF(OR($M261="",$M261=0),0,IF(AB$2&lt;10,VLOOKUP(TEXT($C261,"МММ"),'Расчет нагрузки'!$AA$2:$AE$13,AB$2,0),$D261*AB$2))</f>
        <v>0</v>
      </c>
      <c r="AC261" s="154">
        <f>IF(OR($Q261="",$Q261=0),0,IF(AC$2&lt;10,VLOOKUP(TEXT($C261,"МММ"),'Расчет нагрузки'!$AA$2:$AE$13,AC$2,0),$D261*AC$2))</f>
        <v>0</v>
      </c>
      <c r="AD261" s="8"/>
      <c r="AE261" s="69">
        <v>1</v>
      </c>
      <c r="AF261" s="69">
        <v>1</v>
      </c>
      <c r="AG261" s="8"/>
      <c r="AH261" s="17">
        <f t="shared" si="1438"/>
        <v>0</v>
      </c>
      <c r="AI261" s="17">
        <f t="shared" si="1439"/>
        <v>0</v>
      </c>
      <c r="AJ261" s="17">
        <f t="shared" si="1440"/>
        <v>0</v>
      </c>
      <c r="AK261" s="17">
        <f t="shared" si="1441"/>
        <v>0</v>
      </c>
      <c r="AL261" s="17">
        <f t="shared" si="1442"/>
        <v>0</v>
      </c>
      <c r="AM261" s="17">
        <f t="shared" si="1443"/>
        <v>0</v>
      </c>
      <c r="AN261" s="17">
        <f t="shared" si="1444"/>
        <v>0</v>
      </c>
      <c r="AO261" s="17">
        <f t="shared" si="1445"/>
        <v>0</v>
      </c>
      <c r="AP261" s="18">
        <f t="shared" si="1446"/>
        <v>0</v>
      </c>
      <c r="AQ261" s="18">
        <f t="shared" si="1447"/>
        <v>0</v>
      </c>
      <c r="AR261" s="18">
        <f t="shared" si="1448"/>
        <v>0</v>
      </c>
      <c r="AS261" s="18">
        <f t="shared" si="1449"/>
        <v>0</v>
      </c>
      <c r="AT261" s="18">
        <f t="shared" si="1450"/>
        <v>0</v>
      </c>
      <c r="AU261" s="18">
        <f t="shared" si="1451"/>
        <v>0</v>
      </c>
      <c r="AV261" s="18">
        <f t="shared" si="1452"/>
        <v>0</v>
      </c>
      <c r="AW261" s="18">
        <f t="shared" si="1453"/>
        <v>0</v>
      </c>
      <c r="AX261" s="4"/>
    </row>
    <row r="262" spans="1:50" outlineLevel="1">
      <c r="A262" s="8" t="str">
        <f>IF(C262=Форма!$B$7*1,"1 месяц",IF(C262&gt;Форма!$B$7,(LEFT(A261,SEARCH(" ",A261,1)-1)+1)&amp;" месяц",""))</f>
        <v>101 месяц</v>
      </c>
      <c r="B262" s="32" t="str">
        <f>IF(SUM($E$6:$L262)=0,"-",IF(SUM($E262:$L262)&gt;0,IF(AND($C262&gt;=$B$1,$C262&lt;=$B$2)*1=1,$A$1,"факт"),"прогноз"))</f>
        <v>-</v>
      </c>
      <c r="C262" s="33">
        <v>49065</v>
      </c>
      <c r="D262" s="34">
        <f>VLOOKUP($C262,'F1'!$A:$B,2,0)</f>
        <v>20</v>
      </c>
      <c r="E262" s="60"/>
      <c r="F262" s="60"/>
      <c r="G262" s="59"/>
      <c r="H262" s="59"/>
      <c r="I262" s="60"/>
      <c r="J262" s="60"/>
      <c r="K262" s="59"/>
      <c r="L262" s="59"/>
      <c r="M262" s="187">
        <f t="shared" si="1454"/>
        <v>0</v>
      </c>
      <c r="N262" s="15">
        <f t="shared" si="1455"/>
        <v>0</v>
      </c>
      <c r="O262" s="15">
        <f t="shared" si="1456"/>
        <v>0</v>
      </c>
      <c r="P262" s="15">
        <f t="shared" si="1457"/>
        <v>0</v>
      </c>
      <c r="Q262" s="187">
        <f t="shared" si="1458"/>
        <v>0</v>
      </c>
      <c r="R262" s="15">
        <f t="shared" si="1459"/>
        <v>0</v>
      </c>
      <c r="S262" s="15">
        <f t="shared" si="1460"/>
        <v>0</v>
      </c>
      <c r="T262" s="15">
        <f t="shared" si="1461"/>
        <v>0</v>
      </c>
      <c r="U262" s="9">
        <f t="shared" si="1462"/>
        <v>0</v>
      </c>
      <c r="V262" s="9">
        <f t="shared" si="1463"/>
        <v>0</v>
      </c>
      <c r="W262" s="28">
        <f t="shared" si="1464"/>
        <v>0</v>
      </c>
      <c r="X262" s="9">
        <f t="shared" si="1465"/>
        <v>0</v>
      </c>
      <c r="Y262" s="9">
        <f t="shared" si="1466"/>
        <v>0</v>
      </c>
      <c r="Z262" s="28">
        <f t="shared" si="1467"/>
        <v>0</v>
      </c>
      <c r="AA262" s="8"/>
      <c r="AB262" s="154">
        <f>IF(OR($M262="",$M262=0),0,IF(AB$2&lt;10,VLOOKUP(TEXT($C262,"МММ"),'Расчет нагрузки'!$AA$2:$AE$13,AB$2,0),$D262*AB$2))</f>
        <v>0</v>
      </c>
      <c r="AC262" s="154">
        <f>IF(OR($Q262="",$Q262=0),0,IF(AC$2&lt;10,VLOOKUP(TEXT($C262,"МММ"),'Расчет нагрузки'!$AA$2:$AE$13,AC$2,0),$D262*AC$2))</f>
        <v>0</v>
      </c>
      <c r="AD262" s="8"/>
      <c r="AE262" s="69">
        <v>1</v>
      </c>
      <c r="AF262" s="69">
        <v>1</v>
      </c>
      <c r="AG262" s="8"/>
      <c r="AH262" s="17">
        <f t="shared" ref="AH262:AH269" si="1468">ROUND(M262*$D262*AE262,0)</f>
        <v>0</v>
      </c>
      <c r="AI262" s="17">
        <f t="shared" ref="AI262:AI269" si="1469">ROUND(IF(AI$2*AH262&lt;0,0,AI$2*AH262),0)</f>
        <v>0</v>
      </c>
      <c r="AJ262" s="17">
        <f t="shared" ref="AJ262:AJ269" si="1470">ROUND(AJ$2*AH262,0)</f>
        <v>0</v>
      </c>
      <c r="AK262" s="17">
        <f t="shared" ref="AK262:AK269" si="1471">ROUND(AK$2*AH262,0)</f>
        <v>0</v>
      </c>
      <c r="AL262" s="17">
        <f t="shared" ref="AL262:AL269" si="1472">ROUND(Q262*$D262*AF262,0)</f>
        <v>0</v>
      </c>
      <c r="AM262" s="17">
        <f t="shared" ref="AM262:AM269" si="1473">ROUND(IF(AM$2*AL262&lt;0,0,AM$2*AL262),0)</f>
        <v>0</v>
      </c>
      <c r="AN262" s="17">
        <f t="shared" ref="AN262:AN269" si="1474">ROUND(AN$2*AL262,0)</f>
        <v>0</v>
      </c>
      <c r="AO262" s="17">
        <f t="shared" ref="AO262:AO269" si="1475">ROUND(AO$2*AL262,0)</f>
        <v>0</v>
      </c>
      <c r="AP262" s="18">
        <f t="shared" ref="AP262:AP269" si="1476">ROUND(MIN(AH262,AB262*AE262),0)</f>
        <v>0</v>
      </c>
      <c r="AQ262" s="18">
        <f t="shared" ref="AQ262:AQ269" si="1477">ROUND(IF(AQ$2*AP262&lt;0,0,AQ$2*AP262),0)</f>
        <v>0</v>
      </c>
      <c r="AR262" s="18">
        <f t="shared" ref="AR262:AR269" si="1478">ROUND(AR$2*AP262,0)</f>
        <v>0</v>
      </c>
      <c r="AS262" s="18">
        <f t="shared" ref="AS262:AS269" si="1479">ROUND(AS$2*AP262,0)</f>
        <v>0</v>
      </c>
      <c r="AT262" s="18">
        <f t="shared" ref="AT262:AT269" si="1480">ROUND(MIN(AL262,AC262*AF262),0)</f>
        <v>0</v>
      </c>
      <c r="AU262" s="18">
        <f t="shared" ref="AU262:AU269" si="1481">ROUND(IF(AU$2*AT262&lt;0,0,AU$2*AT262),0)</f>
        <v>0</v>
      </c>
      <c r="AV262" s="18">
        <f t="shared" ref="AV262:AV269" si="1482">ROUND(AV$2*AT262,0)</f>
        <v>0</v>
      </c>
      <c r="AW262" s="18">
        <f t="shared" ref="AW262:AW269" si="1483">ROUND(AW$2*AT262,0)</f>
        <v>0</v>
      </c>
      <c r="AX262" s="4"/>
    </row>
    <row r="263" spans="1:50" outlineLevel="1">
      <c r="A263" s="8" t="str">
        <f>IF(C263=Форма!$B$7*1,"1 месяц",IF(C263&gt;Форма!$B$7,(LEFT(A262,SEARCH(" ",A262,1)-1)+1)&amp;" месяц",""))</f>
        <v>102 месяц</v>
      </c>
      <c r="B263" s="32" t="str">
        <f>IF(SUM($E$6:$L263)=0,"-",IF(SUM($E263:$L263)&gt;0,IF(AND($C263&gt;=$B$1,$C263&lt;=$B$2)*1=1,$A$1,"факт"),"прогноз"))</f>
        <v>-</v>
      </c>
      <c r="C263" s="33">
        <v>49096</v>
      </c>
      <c r="D263" s="34">
        <f>VLOOKUP($C263,'F1'!$A:$B,2,0)</f>
        <v>21</v>
      </c>
      <c r="E263" s="60"/>
      <c r="F263" s="60"/>
      <c r="G263" s="59"/>
      <c r="H263" s="59"/>
      <c r="I263" s="60"/>
      <c r="J263" s="60"/>
      <c r="K263" s="59"/>
      <c r="L263" s="59"/>
      <c r="M263" s="187">
        <f t="shared" si="1454"/>
        <v>0</v>
      </c>
      <c r="N263" s="15">
        <f t="shared" si="1455"/>
        <v>0</v>
      </c>
      <c r="O263" s="15">
        <f t="shared" si="1456"/>
        <v>0</v>
      </c>
      <c r="P263" s="15">
        <f t="shared" si="1457"/>
        <v>0</v>
      </c>
      <c r="Q263" s="187">
        <f t="shared" si="1458"/>
        <v>0</v>
      </c>
      <c r="R263" s="15">
        <f t="shared" si="1459"/>
        <v>0</v>
      </c>
      <c r="S263" s="15">
        <f t="shared" si="1460"/>
        <v>0</v>
      </c>
      <c r="T263" s="15">
        <f t="shared" si="1461"/>
        <v>0</v>
      </c>
      <c r="U263" s="9">
        <f t="shared" si="1462"/>
        <v>0</v>
      </c>
      <c r="V263" s="9">
        <f t="shared" si="1463"/>
        <v>0</v>
      </c>
      <c r="W263" s="28">
        <f t="shared" si="1464"/>
        <v>0</v>
      </c>
      <c r="X263" s="9">
        <f t="shared" si="1465"/>
        <v>0</v>
      </c>
      <c r="Y263" s="9">
        <f t="shared" si="1466"/>
        <v>0</v>
      </c>
      <c r="Z263" s="28">
        <f t="shared" si="1467"/>
        <v>0</v>
      </c>
      <c r="AA263" s="8"/>
      <c r="AB263" s="154">
        <f>IF(OR($M263="",$M263=0),0,IF(AB$2&lt;10,VLOOKUP(TEXT($C263,"МММ"),'Расчет нагрузки'!$AA$2:$AE$13,AB$2,0),$D263*AB$2))</f>
        <v>0</v>
      </c>
      <c r="AC263" s="154">
        <f>IF(OR($Q263="",$Q263=0),0,IF(AC$2&lt;10,VLOOKUP(TEXT($C263,"МММ"),'Расчет нагрузки'!$AA$2:$AE$13,AC$2,0),$D263*AC$2))</f>
        <v>0</v>
      </c>
      <c r="AD263" s="8"/>
      <c r="AE263" s="69">
        <v>1</v>
      </c>
      <c r="AF263" s="69">
        <v>1</v>
      </c>
      <c r="AG263" s="8"/>
      <c r="AH263" s="17">
        <f t="shared" si="1468"/>
        <v>0</v>
      </c>
      <c r="AI263" s="17">
        <f t="shared" si="1469"/>
        <v>0</v>
      </c>
      <c r="AJ263" s="17">
        <f t="shared" si="1470"/>
        <v>0</v>
      </c>
      <c r="AK263" s="17">
        <f t="shared" si="1471"/>
        <v>0</v>
      </c>
      <c r="AL263" s="17">
        <f t="shared" si="1472"/>
        <v>0</v>
      </c>
      <c r="AM263" s="17">
        <f t="shared" si="1473"/>
        <v>0</v>
      </c>
      <c r="AN263" s="17">
        <f t="shared" si="1474"/>
        <v>0</v>
      </c>
      <c r="AO263" s="17">
        <f t="shared" si="1475"/>
        <v>0</v>
      </c>
      <c r="AP263" s="18">
        <f t="shared" si="1476"/>
        <v>0</v>
      </c>
      <c r="AQ263" s="18">
        <f t="shared" si="1477"/>
        <v>0</v>
      </c>
      <c r="AR263" s="18">
        <f t="shared" si="1478"/>
        <v>0</v>
      </c>
      <c r="AS263" s="18">
        <f t="shared" si="1479"/>
        <v>0</v>
      </c>
      <c r="AT263" s="18">
        <f t="shared" si="1480"/>
        <v>0</v>
      </c>
      <c r="AU263" s="18">
        <f t="shared" si="1481"/>
        <v>0</v>
      </c>
      <c r="AV263" s="18">
        <f t="shared" si="1482"/>
        <v>0</v>
      </c>
      <c r="AW263" s="18">
        <f t="shared" si="1483"/>
        <v>0</v>
      </c>
      <c r="AX263" s="4"/>
    </row>
    <row r="264" spans="1:50" outlineLevel="1">
      <c r="A264" s="8" t="str">
        <f>IF(C264=Форма!$B$7*1,"1 месяц",IF(C264&gt;Форма!$B$7,(LEFT(A263,SEARCH(" ",A263,1)-1)+1)&amp;" месяц",""))</f>
        <v>103 месяц</v>
      </c>
      <c r="B264" s="32" t="str">
        <f>IF(SUM($E$6:$L264)=0,"-",IF(SUM($E264:$L264)&gt;0,IF(AND($C264&gt;=$B$1,$C264&lt;=$B$2)*1=1,$A$1,"факт"),"прогноз"))</f>
        <v>-</v>
      </c>
      <c r="C264" s="33">
        <v>49126</v>
      </c>
      <c r="D264" s="34">
        <f>VLOOKUP($C264,'F1'!$A:$B,2,0)</f>
        <v>21</v>
      </c>
      <c r="E264" s="60"/>
      <c r="F264" s="60"/>
      <c r="G264" s="59"/>
      <c r="H264" s="59"/>
      <c r="I264" s="60"/>
      <c r="J264" s="60"/>
      <c r="K264" s="59"/>
      <c r="L264" s="59"/>
      <c r="M264" s="187">
        <f t="shared" si="1454"/>
        <v>0</v>
      </c>
      <c r="N264" s="15">
        <f t="shared" si="1455"/>
        <v>0</v>
      </c>
      <c r="O264" s="15">
        <f t="shared" si="1456"/>
        <v>0</v>
      </c>
      <c r="P264" s="15">
        <f t="shared" si="1457"/>
        <v>0</v>
      </c>
      <c r="Q264" s="187">
        <f t="shared" si="1458"/>
        <v>0</v>
      </c>
      <c r="R264" s="15">
        <f t="shared" si="1459"/>
        <v>0</v>
      </c>
      <c r="S264" s="15">
        <f t="shared" si="1460"/>
        <v>0</v>
      </c>
      <c r="T264" s="15">
        <f t="shared" si="1461"/>
        <v>0</v>
      </c>
      <c r="U264" s="9">
        <f t="shared" si="1462"/>
        <v>0</v>
      </c>
      <c r="V264" s="9">
        <f t="shared" si="1463"/>
        <v>0</v>
      </c>
      <c r="W264" s="28">
        <f t="shared" si="1464"/>
        <v>0</v>
      </c>
      <c r="X264" s="9">
        <f t="shared" si="1465"/>
        <v>0</v>
      </c>
      <c r="Y264" s="9">
        <f t="shared" si="1466"/>
        <v>0</v>
      </c>
      <c r="Z264" s="28">
        <f t="shared" si="1467"/>
        <v>0</v>
      </c>
      <c r="AA264" s="8"/>
      <c r="AB264" s="154">
        <f>IF(OR($M264="",$M264=0),0,IF(AB$2&lt;10,VLOOKUP(TEXT($C264,"МММ"),'Расчет нагрузки'!$AA$2:$AE$13,AB$2,0),$D264*AB$2))</f>
        <v>0</v>
      </c>
      <c r="AC264" s="154">
        <f>IF(OR($Q264="",$Q264=0),0,IF(AC$2&lt;10,VLOOKUP(TEXT($C264,"МММ"),'Расчет нагрузки'!$AA$2:$AE$13,AC$2,0),$D264*AC$2))</f>
        <v>0</v>
      </c>
      <c r="AD264" s="8"/>
      <c r="AE264" s="69">
        <v>1</v>
      </c>
      <c r="AF264" s="69">
        <v>1</v>
      </c>
      <c r="AG264" s="8"/>
      <c r="AH264" s="17">
        <f t="shared" si="1468"/>
        <v>0</v>
      </c>
      <c r="AI264" s="17">
        <f t="shared" si="1469"/>
        <v>0</v>
      </c>
      <c r="AJ264" s="17">
        <f t="shared" si="1470"/>
        <v>0</v>
      </c>
      <c r="AK264" s="17">
        <f t="shared" si="1471"/>
        <v>0</v>
      </c>
      <c r="AL264" s="17">
        <f t="shared" si="1472"/>
        <v>0</v>
      </c>
      <c r="AM264" s="17">
        <f t="shared" si="1473"/>
        <v>0</v>
      </c>
      <c r="AN264" s="17">
        <f t="shared" si="1474"/>
        <v>0</v>
      </c>
      <c r="AO264" s="17">
        <f t="shared" si="1475"/>
        <v>0</v>
      </c>
      <c r="AP264" s="18">
        <f t="shared" si="1476"/>
        <v>0</v>
      </c>
      <c r="AQ264" s="18">
        <f t="shared" si="1477"/>
        <v>0</v>
      </c>
      <c r="AR264" s="18">
        <f t="shared" si="1478"/>
        <v>0</v>
      </c>
      <c r="AS264" s="18">
        <f t="shared" si="1479"/>
        <v>0</v>
      </c>
      <c r="AT264" s="18">
        <f t="shared" si="1480"/>
        <v>0</v>
      </c>
      <c r="AU264" s="18">
        <f t="shared" si="1481"/>
        <v>0</v>
      </c>
      <c r="AV264" s="18">
        <f t="shared" si="1482"/>
        <v>0</v>
      </c>
      <c r="AW264" s="18">
        <f t="shared" si="1483"/>
        <v>0</v>
      </c>
      <c r="AX264" s="4"/>
    </row>
    <row r="265" spans="1:50" outlineLevel="1">
      <c r="A265" s="8" t="str">
        <f>IF(C265=Форма!$B$7*1,"1 месяц",IF(C265&gt;Форма!$B$7,(LEFT(A264,SEARCH(" ",A264,1)-1)+1)&amp;" месяц",""))</f>
        <v>104 месяц</v>
      </c>
      <c r="B265" s="32" t="str">
        <f>IF(SUM($E$6:$L265)=0,"-",IF(SUM($E265:$L265)&gt;0,IF(AND($C265&gt;=$B$1,$C265&lt;=$B$2)*1=1,$A$1,"факт"),"прогноз"))</f>
        <v>-</v>
      </c>
      <c r="C265" s="33">
        <v>49157</v>
      </c>
      <c r="D265" s="34">
        <f>VLOOKUP($C265,'F1'!$A:$B,2,0)</f>
        <v>23</v>
      </c>
      <c r="E265" s="60"/>
      <c r="F265" s="60"/>
      <c r="G265" s="59"/>
      <c r="H265" s="59"/>
      <c r="I265" s="60"/>
      <c r="J265" s="60"/>
      <c r="K265" s="59"/>
      <c r="L265" s="59"/>
      <c r="M265" s="187">
        <f t="shared" si="1454"/>
        <v>0</v>
      </c>
      <c r="N265" s="15">
        <f t="shared" si="1455"/>
        <v>0</v>
      </c>
      <c r="O265" s="15">
        <f t="shared" si="1456"/>
        <v>0</v>
      </c>
      <c r="P265" s="15">
        <f t="shared" si="1457"/>
        <v>0</v>
      </c>
      <c r="Q265" s="187">
        <f t="shared" si="1458"/>
        <v>0</v>
      </c>
      <c r="R265" s="15">
        <f t="shared" si="1459"/>
        <v>0</v>
      </c>
      <c r="S265" s="15">
        <f t="shared" si="1460"/>
        <v>0</v>
      </c>
      <c r="T265" s="15">
        <f t="shared" si="1461"/>
        <v>0</v>
      </c>
      <c r="U265" s="9">
        <f t="shared" si="1462"/>
        <v>0</v>
      </c>
      <c r="V265" s="9">
        <f t="shared" si="1463"/>
        <v>0</v>
      </c>
      <c r="W265" s="28">
        <f t="shared" si="1464"/>
        <v>0</v>
      </c>
      <c r="X265" s="9">
        <f t="shared" si="1465"/>
        <v>0</v>
      </c>
      <c r="Y265" s="9">
        <f t="shared" si="1466"/>
        <v>0</v>
      </c>
      <c r="Z265" s="28">
        <f t="shared" si="1467"/>
        <v>0</v>
      </c>
      <c r="AA265" s="8"/>
      <c r="AB265" s="154">
        <f>IF(OR($M265="",$M265=0),0,IF(AB$2&lt;10,VLOOKUP(TEXT($C265,"МММ"),'Расчет нагрузки'!$AA$2:$AE$13,AB$2,0),$D265*AB$2))</f>
        <v>0</v>
      </c>
      <c r="AC265" s="154">
        <f>IF(OR($Q265="",$Q265=0),0,IF(AC$2&lt;10,VLOOKUP(TEXT($C265,"МММ"),'Расчет нагрузки'!$AA$2:$AE$13,AC$2,0),$D265*AC$2))</f>
        <v>0</v>
      </c>
      <c r="AD265" s="8"/>
      <c r="AE265" s="69">
        <v>1</v>
      </c>
      <c r="AF265" s="69">
        <v>1</v>
      </c>
      <c r="AG265" s="8"/>
      <c r="AH265" s="17">
        <f t="shared" si="1468"/>
        <v>0</v>
      </c>
      <c r="AI265" s="17">
        <f t="shared" si="1469"/>
        <v>0</v>
      </c>
      <c r="AJ265" s="17">
        <f t="shared" si="1470"/>
        <v>0</v>
      </c>
      <c r="AK265" s="17">
        <f t="shared" si="1471"/>
        <v>0</v>
      </c>
      <c r="AL265" s="17">
        <f t="shared" si="1472"/>
        <v>0</v>
      </c>
      <c r="AM265" s="17">
        <f t="shared" si="1473"/>
        <v>0</v>
      </c>
      <c r="AN265" s="17">
        <f t="shared" si="1474"/>
        <v>0</v>
      </c>
      <c r="AO265" s="17">
        <f t="shared" si="1475"/>
        <v>0</v>
      </c>
      <c r="AP265" s="18">
        <f t="shared" si="1476"/>
        <v>0</v>
      </c>
      <c r="AQ265" s="18">
        <f t="shared" si="1477"/>
        <v>0</v>
      </c>
      <c r="AR265" s="18">
        <f t="shared" si="1478"/>
        <v>0</v>
      </c>
      <c r="AS265" s="18">
        <f t="shared" si="1479"/>
        <v>0</v>
      </c>
      <c r="AT265" s="18">
        <f t="shared" si="1480"/>
        <v>0</v>
      </c>
      <c r="AU265" s="18">
        <f t="shared" si="1481"/>
        <v>0</v>
      </c>
      <c r="AV265" s="18">
        <f t="shared" si="1482"/>
        <v>0</v>
      </c>
      <c r="AW265" s="18">
        <f t="shared" si="1483"/>
        <v>0</v>
      </c>
      <c r="AX265" s="4"/>
    </row>
    <row r="266" spans="1:50" outlineLevel="1">
      <c r="A266" s="8" t="str">
        <f>IF(C266=Форма!$B$7*1,"1 месяц",IF(C266&gt;Форма!$B$7,(LEFT(A265,SEARCH(" ",A265,1)-1)+1)&amp;" месяц",""))</f>
        <v>105 месяц</v>
      </c>
      <c r="B266" s="32" t="str">
        <f>IF(SUM($E$6:$L266)=0,"-",IF(SUM($E266:$L266)&gt;0,IF(AND($C266&gt;=$B$1,$C266&lt;=$B$2)*1=1,$A$1,"факт"),"прогноз"))</f>
        <v>-</v>
      </c>
      <c r="C266" s="33">
        <v>49188</v>
      </c>
      <c r="D266" s="34">
        <f>VLOOKUP($C266,'F1'!$A:$B,2,0)</f>
        <v>21</v>
      </c>
      <c r="E266" s="60"/>
      <c r="F266" s="60"/>
      <c r="G266" s="59"/>
      <c r="H266" s="59"/>
      <c r="I266" s="60"/>
      <c r="J266" s="60"/>
      <c r="K266" s="59"/>
      <c r="L266" s="59"/>
      <c r="M266" s="187">
        <f t="shared" si="1454"/>
        <v>0</v>
      </c>
      <c r="N266" s="15">
        <f t="shared" si="1455"/>
        <v>0</v>
      </c>
      <c r="O266" s="15">
        <f t="shared" si="1456"/>
        <v>0</v>
      </c>
      <c r="P266" s="15">
        <f t="shared" si="1457"/>
        <v>0</v>
      </c>
      <c r="Q266" s="187">
        <f t="shared" si="1458"/>
        <v>0</v>
      </c>
      <c r="R266" s="15">
        <f t="shared" si="1459"/>
        <v>0</v>
      </c>
      <c r="S266" s="15">
        <f t="shared" si="1460"/>
        <v>0</v>
      </c>
      <c r="T266" s="15">
        <f t="shared" si="1461"/>
        <v>0</v>
      </c>
      <c r="U266" s="9">
        <f t="shared" si="1462"/>
        <v>0</v>
      </c>
      <c r="V266" s="9">
        <f t="shared" si="1463"/>
        <v>0</v>
      </c>
      <c r="W266" s="28">
        <f t="shared" si="1464"/>
        <v>0</v>
      </c>
      <c r="X266" s="9">
        <f t="shared" si="1465"/>
        <v>0</v>
      </c>
      <c r="Y266" s="9">
        <f t="shared" si="1466"/>
        <v>0</v>
      </c>
      <c r="Z266" s="28">
        <f t="shared" si="1467"/>
        <v>0</v>
      </c>
      <c r="AA266" s="8"/>
      <c r="AB266" s="154">
        <f>IF(OR($M266="",$M266=0),0,IF(AB$2&lt;10,VLOOKUP(TEXT($C266,"МММ"),'Расчет нагрузки'!$AA$2:$AE$13,AB$2,0),$D266*AB$2))</f>
        <v>0</v>
      </c>
      <c r="AC266" s="154">
        <f>IF(OR($Q266="",$Q266=0),0,IF(AC$2&lt;10,VLOOKUP(TEXT($C266,"МММ"),'Расчет нагрузки'!$AA$2:$AE$13,AC$2,0),$D266*AC$2))</f>
        <v>0</v>
      </c>
      <c r="AD266" s="8"/>
      <c r="AE266" s="69">
        <v>1</v>
      </c>
      <c r="AF266" s="69">
        <v>1</v>
      </c>
      <c r="AG266" s="8"/>
      <c r="AH266" s="17">
        <f t="shared" si="1468"/>
        <v>0</v>
      </c>
      <c r="AI266" s="17">
        <f t="shared" si="1469"/>
        <v>0</v>
      </c>
      <c r="AJ266" s="17">
        <f t="shared" si="1470"/>
        <v>0</v>
      </c>
      <c r="AK266" s="17">
        <f t="shared" si="1471"/>
        <v>0</v>
      </c>
      <c r="AL266" s="17">
        <f t="shared" si="1472"/>
        <v>0</v>
      </c>
      <c r="AM266" s="17">
        <f t="shared" si="1473"/>
        <v>0</v>
      </c>
      <c r="AN266" s="17">
        <f t="shared" si="1474"/>
        <v>0</v>
      </c>
      <c r="AO266" s="17">
        <f t="shared" si="1475"/>
        <v>0</v>
      </c>
      <c r="AP266" s="18">
        <f t="shared" si="1476"/>
        <v>0</v>
      </c>
      <c r="AQ266" s="18">
        <f t="shared" si="1477"/>
        <v>0</v>
      </c>
      <c r="AR266" s="18">
        <f t="shared" si="1478"/>
        <v>0</v>
      </c>
      <c r="AS266" s="18">
        <f t="shared" si="1479"/>
        <v>0</v>
      </c>
      <c r="AT266" s="18">
        <f t="shared" si="1480"/>
        <v>0</v>
      </c>
      <c r="AU266" s="18">
        <f t="shared" si="1481"/>
        <v>0</v>
      </c>
      <c r="AV266" s="18">
        <f t="shared" si="1482"/>
        <v>0</v>
      </c>
      <c r="AW266" s="18">
        <f t="shared" si="1483"/>
        <v>0</v>
      </c>
      <c r="AX266" s="4"/>
    </row>
    <row r="267" spans="1:50" outlineLevel="1">
      <c r="A267" s="8" t="str">
        <f>IF(C267=Форма!$B$7*1,"1 месяц",IF(C267&gt;Форма!$B$7,(LEFT(A266,SEARCH(" ",A266,1)-1)+1)&amp;" месяц",""))</f>
        <v>106 месяц</v>
      </c>
      <c r="B267" s="32" t="str">
        <f>IF(SUM($E$6:$L267)=0,"-",IF(SUM($E267:$L267)&gt;0,IF(AND($C267&gt;=$B$1,$C267&lt;=$B$2)*1=1,$A$1,"факт"),"прогноз"))</f>
        <v>-</v>
      </c>
      <c r="C267" s="33">
        <v>49218</v>
      </c>
      <c r="D267" s="34">
        <f>VLOOKUP($C267,'F1'!$A:$B,2,0)</f>
        <v>22</v>
      </c>
      <c r="E267" s="60"/>
      <c r="F267" s="60"/>
      <c r="G267" s="59"/>
      <c r="H267" s="59"/>
      <c r="I267" s="60"/>
      <c r="J267" s="60"/>
      <c r="K267" s="59"/>
      <c r="L267" s="59"/>
      <c r="M267" s="187">
        <f t="shared" si="1454"/>
        <v>0</v>
      </c>
      <c r="N267" s="15">
        <f t="shared" si="1455"/>
        <v>0</v>
      </c>
      <c r="O267" s="15">
        <f t="shared" si="1456"/>
        <v>0</v>
      </c>
      <c r="P267" s="15">
        <f t="shared" si="1457"/>
        <v>0</v>
      </c>
      <c r="Q267" s="187">
        <f t="shared" si="1458"/>
        <v>0</v>
      </c>
      <c r="R267" s="15">
        <f t="shared" si="1459"/>
        <v>0</v>
      </c>
      <c r="S267" s="15">
        <f t="shared" si="1460"/>
        <v>0</v>
      </c>
      <c r="T267" s="15">
        <f t="shared" si="1461"/>
        <v>0</v>
      </c>
      <c r="U267" s="9">
        <f t="shared" si="1462"/>
        <v>0</v>
      </c>
      <c r="V267" s="9">
        <f t="shared" si="1463"/>
        <v>0</v>
      </c>
      <c r="W267" s="28">
        <f t="shared" si="1464"/>
        <v>0</v>
      </c>
      <c r="X267" s="9">
        <f t="shared" si="1465"/>
        <v>0</v>
      </c>
      <c r="Y267" s="9">
        <f t="shared" si="1466"/>
        <v>0</v>
      </c>
      <c r="Z267" s="28">
        <f t="shared" si="1467"/>
        <v>0</v>
      </c>
      <c r="AA267" s="8"/>
      <c r="AB267" s="154">
        <f>IF(OR($M267="",$M267=0),0,IF(AB$2&lt;10,VLOOKUP(TEXT($C267,"МММ"),'Расчет нагрузки'!$AA$2:$AE$13,AB$2,0),$D267*AB$2))</f>
        <v>0</v>
      </c>
      <c r="AC267" s="154">
        <f>IF(OR($Q267="",$Q267=0),0,IF(AC$2&lt;10,VLOOKUP(TEXT($C267,"МММ"),'Расчет нагрузки'!$AA$2:$AE$13,AC$2,0),$D267*AC$2))</f>
        <v>0</v>
      </c>
      <c r="AD267" s="8"/>
      <c r="AE267" s="69">
        <v>1</v>
      </c>
      <c r="AF267" s="69">
        <v>1</v>
      </c>
      <c r="AG267" s="8"/>
      <c r="AH267" s="17">
        <f t="shared" si="1468"/>
        <v>0</v>
      </c>
      <c r="AI267" s="17">
        <f t="shared" si="1469"/>
        <v>0</v>
      </c>
      <c r="AJ267" s="17">
        <f t="shared" si="1470"/>
        <v>0</v>
      </c>
      <c r="AK267" s="17">
        <f t="shared" si="1471"/>
        <v>0</v>
      </c>
      <c r="AL267" s="17">
        <f t="shared" si="1472"/>
        <v>0</v>
      </c>
      <c r="AM267" s="17">
        <f t="shared" si="1473"/>
        <v>0</v>
      </c>
      <c r="AN267" s="17">
        <f t="shared" si="1474"/>
        <v>0</v>
      </c>
      <c r="AO267" s="17">
        <f t="shared" si="1475"/>
        <v>0</v>
      </c>
      <c r="AP267" s="18">
        <f t="shared" si="1476"/>
        <v>0</v>
      </c>
      <c r="AQ267" s="18">
        <f t="shared" si="1477"/>
        <v>0</v>
      </c>
      <c r="AR267" s="18">
        <f t="shared" si="1478"/>
        <v>0</v>
      </c>
      <c r="AS267" s="18">
        <f t="shared" si="1479"/>
        <v>0</v>
      </c>
      <c r="AT267" s="18">
        <f t="shared" si="1480"/>
        <v>0</v>
      </c>
      <c r="AU267" s="18">
        <f t="shared" si="1481"/>
        <v>0</v>
      </c>
      <c r="AV267" s="18">
        <f t="shared" si="1482"/>
        <v>0</v>
      </c>
      <c r="AW267" s="18">
        <f t="shared" si="1483"/>
        <v>0</v>
      </c>
      <c r="AX267" s="4"/>
    </row>
    <row r="268" spans="1:50" outlineLevel="1">
      <c r="A268" s="8" t="str">
        <f>IF(C268=Форма!$B$7*1,"1 месяц",IF(C268&gt;Форма!$B$7,(LEFT(A267,SEARCH(" ",A267,1)-1)+1)&amp;" месяц",""))</f>
        <v>107 месяц</v>
      </c>
      <c r="B268" s="32" t="str">
        <f>IF(SUM($E$6:$L268)=0,"-",IF(SUM($E268:$L268)&gt;0,IF(AND($C268&gt;=$B$1,$C268&lt;=$B$2)*1=1,$A$1,"факт"),"прогноз"))</f>
        <v>-</v>
      </c>
      <c r="C268" s="33">
        <v>49249</v>
      </c>
      <c r="D268" s="34">
        <f>VLOOKUP($C268,'F1'!$A:$B,2,0)</f>
        <v>21</v>
      </c>
      <c r="E268" s="60"/>
      <c r="F268" s="60"/>
      <c r="G268" s="59"/>
      <c r="H268" s="59"/>
      <c r="I268" s="60"/>
      <c r="J268" s="60"/>
      <c r="K268" s="59"/>
      <c r="L268" s="59"/>
      <c r="M268" s="187">
        <f t="shared" si="1454"/>
        <v>0</v>
      </c>
      <c r="N268" s="15">
        <f t="shared" si="1455"/>
        <v>0</v>
      </c>
      <c r="O268" s="15">
        <f t="shared" si="1456"/>
        <v>0</v>
      </c>
      <c r="P268" s="15">
        <f t="shared" si="1457"/>
        <v>0</v>
      </c>
      <c r="Q268" s="187">
        <f t="shared" si="1458"/>
        <v>0</v>
      </c>
      <c r="R268" s="15">
        <f t="shared" si="1459"/>
        <v>0</v>
      </c>
      <c r="S268" s="15">
        <f t="shared" si="1460"/>
        <v>0</v>
      </c>
      <c r="T268" s="15">
        <f t="shared" si="1461"/>
        <v>0</v>
      </c>
      <c r="U268" s="9">
        <f t="shared" si="1462"/>
        <v>0</v>
      </c>
      <c r="V268" s="9">
        <f t="shared" si="1463"/>
        <v>0</v>
      </c>
      <c r="W268" s="28">
        <f t="shared" si="1464"/>
        <v>0</v>
      </c>
      <c r="X268" s="9">
        <f t="shared" si="1465"/>
        <v>0</v>
      </c>
      <c r="Y268" s="9">
        <f t="shared" si="1466"/>
        <v>0</v>
      </c>
      <c r="Z268" s="28">
        <f t="shared" si="1467"/>
        <v>0</v>
      </c>
      <c r="AA268" s="8"/>
      <c r="AB268" s="154">
        <f>IF(OR($M268="",$M268=0),0,IF(AB$2&lt;10,VLOOKUP(TEXT($C268,"МММ"),'Расчет нагрузки'!$AA$2:$AE$13,AB$2,0),$D268*AB$2))</f>
        <v>0</v>
      </c>
      <c r="AC268" s="154">
        <f>IF(OR($Q268="",$Q268=0),0,IF(AC$2&lt;10,VLOOKUP(TEXT($C268,"МММ"),'Расчет нагрузки'!$AA$2:$AE$13,AC$2,0),$D268*AC$2))</f>
        <v>0</v>
      </c>
      <c r="AD268" s="8"/>
      <c r="AE268" s="69">
        <v>1</v>
      </c>
      <c r="AF268" s="69">
        <v>1</v>
      </c>
      <c r="AG268" s="8"/>
      <c r="AH268" s="17">
        <f t="shared" si="1468"/>
        <v>0</v>
      </c>
      <c r="AI268" s="17">
        <f t="shared" si="1469"/>
        <v>0</v>
      </c>
      <c r="AJ268" s="17">
        <f t="shared" si="1470"/>
        <v>0</v>
      </c>
      <c r="AK268" s="17">
        <f t="shared" si="1471"/>
        <v>0</v>
      </c>
      <c r="AL268" s="17">
        <f t="shared" si="1472"/>
        <v>0</v>
      </c>
      <c r="AM268" s="17">
        <f t="shared" si="1473"/>
        <v>0</v>
      </c>
      <c r="AN268" s="17">
        <f t="shared" si="1474"/>
        <v>0</v>
      </c>
      <c r="AO268" s="17">
        <f t="shared" si="1475"/>
        <v>0</v>
      </c>
      <c r="AP268" s="18">
        <f t="shared" si="1476"/>
        <v>0</v>
      </c>
      <c r="AQ268" s="18">
        <f t="shared" si="1477"/>
        <v>0</v>
      </c>
      <c r="AR268" s="18">
        <f t="shared" si="1478"/>
        <v>0</v>
      </c>
      <c r="AS268" s="18">
        <f t="shared" si="1479"/>
        <v>0</v>
      </c>
      <c r="AT268" s="18">
        <f t="shared" si="1480"/>
        <v>0</v>
      </c>
      <c r="AU268" s="18">
        <f t="shared" si="1481"/>
        <v>0</v>
      </c>
      <c r="AV268" s="18">
        <f t="shared" si="1482"/>
        <v>0</v>
      </c>
      <c r="AW268" s="18">
        <f t="shared" si="1483"/>
        <v>0</v>
      </c>
      <c r="AX268" s="4"/>
    </row>
    <row r="269" spans="1:50" outlineLevel="1">
      <c r="A269" s="8" t="str">
        <f>IF(C269=Форма!$B$7*1,"1 месяц",IF(C269&gt;Форма!$B$7,(LEFT(A268,SEARCH(" ",A268,1)-1)+1)&amp;" месяц",""))</f>
        <v>108 месяц</v>
      </c>
      <c r="B269" s="32" t="str">
        <f>IF(SUM($E$6:$L269)=0,"-",IF(SUM($E269:$L269)&gt;0,IF(AND($C269&gt;=$B$1,$C269&lt;=$B$2)*1=1,$A$1,"факт"),"прогноз"))</f>
        <v>-</v>
      </c>
      <c r="C269" s="33">
        <v>49279</v>
      </c>
      <c r="D269" s="34">
        <f>VLOOKUP($C269,'F1'!$A:$B,2,0)</f>
        <v>21</v>
      </c>
      <c r="E269" s="60"/>
      <c r="F269" s="60"/>
      <c r="G269" s="59"/>
      <c r="H269" s="59"/>
      <c r="I269" s="60"/>
      <c r="J269" s="60"/>
      <c r="K269" s="59"/>
      <c r="L269" s="59"/>
      <c r="M269" s="187">
        <f t="shared" si="1454"/>
        <v>0</v>
      </c>
      <c r="N269" s="15">
        <f t="shared" si="1455"/>
        <v>0</v>
      </c>
      <c r="O269" s="15">
        <f t="shared" si="1456"/>
        <v>0</v>
      </c>
      <c r="P269" s="15">
        <f t="shared" si="1457"/>
        <v>0</v>
      </c>
      <c r="Q269" s="187">
        <f t="shared" si="1458"/>
        <v>0</v>
      </c>
      <c r="R269" s="15">
        <f t="shared" si="1459"/>
        <v>0</v>
      </c>
      <c r="S269" s="15">
        <f t="shared" si="1460"/>
        <v>0</v>
      </c>
      <c r="T269" s="15">
        <f t="shared" si="1461"/>
        <v>0</v>
      </c>
      <c r="U269" s="9">
        <f t="shared" si="1462"/>
        <v>0</v>
      </c>
      <c r="V269" s="9">
        <f t="shared" si="1463"/>
        <v>0</v>
      </c>
      <c r="W269" s="28">
        <f t="shared" si="1464"/>
        <v>0</v>
      </c>
      <c r="X269" s="9">
        <f t="shared" si="1465"/>
        <v>0</v>
      </c>
      <c r="Y269" s="9">
        <f t="shared" si="1466"/>
        <v>0</v>
      </c>
      <c r="Z269" s="28">
        <f t="shared" si="1467"/>
        <v>0</v>
      </c>
      <c r="AA269" s="8"/>
      <c r="AB269" s="154">
        <f>IF(OR($M269="",$M269=0),0,IF(AB$2&lt;10,VLOOKUP(TEXT($C269,"МММ"),'Расчет нагрузки'!$AA$2:$AE$13,AB$2,0),$D269*AB$2))</f>
        <v>0</v>
      </c>
      <c r="AC269" s="154">
        <f>IF(OR($Q269="",$Q269=0),0,IF(AC$2&lt;10,VLOOKUP(TEXT($C269,"МММ"),'Расчет нагрузки'!$AA$2:$AE$13,AC$2,0),$D269*AC$2))</f>
        <v>0</v>
      </c>
      <c r="AD269" s="8"/>
      <c r="AE269" s="69">
        <v>1</v>
      </c>
      <c r="AF269" s="69">
        <v>1</v>
      </c>
      <c r="AG269" s="8"/>
      <c r="AH269" s="17">
        <f t="shared" si="1468"/>
        <v>0</v>
      </c>
      <c r="AI269" s="17">
        <f t="shared" si="1469"/>
        <v>0</v>
      </c>
      <c r="AJ269" s="17">
        <f t="shared" si="1470"/>
        <v>0</v>
      </c>
      <c r="AK269" s="17">
        <f t="shared" si="1471"/>
        <v>0</v>
      </c>
      <c r="AL269" s="17">
        <f t="shared" si="1472"/>
        <v>0</v>
      </c>
      <c r="AM269" s="17">
        <f t="shared" si="1473"/>
        <v>0</v>
      </c>
      <c r="AN269" s="17">
        <f t="shared" si="1474"/>
        <v>0</v>
      </c>
      <c r="AO269" s="17">
        <f t="shared" si="1475"/>
        <v>0</v>
      </c>
      <c r="AP269" s="18">
        <f t="shared" si="1476"/>
        <v>0</v>
      </c>
      <c r="AQ269" s="18">
        <f t="shared" si="1477"/>
        <v>0</v>
      </c>
      <c r="AR269" s="18">
        <f t="shared" si="1478"/>
        <v>0</v>
      </c>
      <c r="AS269" s="18">
        <f t="shared" si="1479"/>
        <v>0</v>
      </c>
      <c r="AT269" s="18">
        <f t="shared" si="1480"/>
        <v>0</v>
      </c>
      <c r="AU269" s="18">
        <f t="shared" si="1481"/>
        <v>0</v>
      </c>
      <c r="AV269" s="18">
        <f t="shared" si="1482"/>
        <v>0</v>
      </c>
      <c r="AW269" s="18">
        <f t="shared" si="1483"/>
        <v>0</v>
      </c>
      <c r="AX269" s="4"/>
    </row>
    <row r="270" spans="1:50" outlineLevel="1">
      <c r="A270" s="8" t="str">
        <f>IF(C270=Форма!$B$7*1,"1 месяц",IF(C270&gt;Форма!$B$7,(LEFT(A269,SEARCH(" ",A269,1)-1)+1)&amp;" месяц",""))</f>
        <v>109 месяц</v>
      </c>
      <c r="B270" s="32" t="str">
        <f>IF(SUM($E$6:$L270)=0,"-",IF(SUM($E270:$L270)&gt;0,IF(AND($C270&gt;=$B$1,$C270&lt;=$B$2)*1=1,$A$1,"факт"),"прогноз"))</f>
        <v>-</v>
      </c>
      <c r="C270" s="33">
        <v>49310</v>
      </c>
      <c r="D270" s="34">
        <f>VLOOKUP($C270,'F1'!$A:$B,2,0)</f>
        <v>17</v>
      </c>
      <c r="E270" s="60"/>
      <c r="F270" s="60"/>
      <c r="G270" s="59"/>
      <c r="H270" s="59"/>
      <c r="I270" s="60"/>
      <c r="J270" s="60"/>
      <c r="K270" s="59"/>
      <c r="L270" s="59"/>
      <c r="M270" s="187">
        <f t="shared" ref="M270:M292" si="1484">E270/$D270</f>
        <v>0</v>
      </c>
      <c r="N270" s="15">
        <f t="shared" ref="N270:N292" si="1485">F270/$D270</f>
        <v>0</v>
      </c>
      <c r="O270" s="15">
        <f t="shared" ref="O270:O292" si="1486">G270/$D270</f>
        <v>0</v>
      </c>
      <c r="P270" s="15">
        <f t="shared" ref="P270:P292" si="1487">H270/$D270</f>
        <v>0</v>
      </c>
      <c r="Q270" s="187">
        <f t="shared" ref="Q270:Q292" si="1488">I270/$D270</f>
        <v>0</v>
      </c>
      <c r="R270" s="15">
        <f t="shared" ref="R270:R292" si="1489">J270/$D270</f>
        <v>0</v>
      </c>
      <c r="S270" s="15">
        <f t="shared" ref="S270:S292" si="1490">K270/$D270</f>
        <v>0</v>
      </c>
      <c r="T270" s="15">
        <f t="shared" ref="T270:T292" si="1491">L270/$D270</f>
        <v>0</v>
      </c>
      <c r="U270" s="9">
        <f t="shared" ref="U270:U292" si="1492">IFERROR(N270/M270,)</f>
        <v>0</v>
      </c>
      <c r="V270" s="9">
        <f t="shared" ref="V270:V292" si="1493">IFERROR(O270/M270,)</f>
        <v>0</v>
      </c>
      <c r="W270" s="28">
        <f t="shared" ref="W270:W292" si="1494">IFERROR(P270/M270,)</f>
        <v>0</v>
      </c>
      <c r="X270" s="9">
        <f t="shared" ref="X270:X292" si="1495">IFERROR(R270/Q270,)</f>
        <v>0</v>
      </c>
      <c r="Y270" s="9">
        <f t="shared" ref="Y270:Y292" si="1496">IFERROR(S270/Q270,)</f>
        <v>0</v>
      </c>
      <c r="Z270" s="28">
        <f t="shared" ref="Z270:Z292" si="1497">IFERROR(T270/Q270,)</f>
        <v>0</v>
      </c>
      <c r="AA270" s="8"/>
      <c r="AB270" s="154">
        <f>IF(OR($M270="",$M270=0),0,IF(AB$2&lt;10,VLOOKUP(TEXT($C270,"МММ"),'Расчет нагрузки'!$AA$2:$AE$13,AB$2,0),$D270*AB$2))</f>
        <v>0</v>
      </c>
      <c r="AC270" s="154">
        <f>IF(OR($Q270="",$Q270=0),0,IF(AC$2&lt;10,VLOOKUP(TEXT($C270,"МММ"),'Расчет нагрузки'!$AA$2:$AE$13,AC$2,0),$D270*AC$2))</f>
        <v>0</v>
      </c>
      <c r="AD270" s="8"/>
      <c r="AE270" s="69">
        <v>1</v>
      </c>
      <c r="AF270" s="69">
        <v>1</v>
      </c>
      <c r="AG270" s="8"/>
      <c r="AH270" s="17">
        <f t="shared" ref="AH270:AH292" si="1498">ROUND(M270*$D270*AE270,0)</f>
        <v>0</v>
      </c>
      <c r="AI270" s="17">
        <f t="shared" ref="AI270:AI292" si="1499">ROUND(IF(AI$2*AH270&lt;0,0,AI$2*AH270),0)</f>
        <v>0</v>
      </c>
      <c r="AJ270" s="17">
        <f t="shared" ref="AJ270:AJ292" si="1500">ROUND(AJ$2*AH270,0)</f>
        <v>0</v>
      </c>
      <c r="AK270" s="17">
        <f t="shared" ref="AK270:AK292" si="1501">ROUND(AK$2*AH270,0)</f>
        <v>0</v>
      </c>
      <c r="AL270" s="17">
        <f t="shared" ref="AL270:AL292" si="1502">ROUND(Q270*$D270*AF270,0)</f>
        <v>0</v>
      </c>
      <c r="AM270" s="17">
        <f t="shared" ref="AM270:AM292" si="1503">ROUND(IF(AM$2*AL270&lt;0,0,AM$2*AL270),0)</f>
        <v>0</v>
      </c>
      <c r="AN270" s="17">
        <f t="shared" ref="AN270:AN292" si="1504">ROUND(AN$2*AL270,0)</f>
        <v>0</v>
      </c>
      <c r="AO270" s="17">
        <f t="shared" ref="AO270:AO292" si="1505">ROUND(AO$2*AL270,0)</f>
        <v>0</v>
      </c>
      <c r="AP270" s="18">
        <f t="shared" ref="AP270:AP292" si="1506">ROUND(MIN(AH270,AB270*AE270),0)</f>
        <v>0</v>
      </c>
      <c r="AQ270" s="18">
        <f t="shared" ref="AQ270:AQ292" si="1507">ROUND(IF(AQ$2*AP270&lt;0,0,AQ$2*AP270),0)</f>
        <v>0</v>
      </c>
      <c r="AR270" s="18">
        <f t="shared" ref="AR270:AR292" si="1508">ROUND(AR$2*AP270,0)</f>
        <v>0</v>
      </c>
      <c r="AS270" s="18">
        <f t="shared" ref="AS270:AS292" si="1509">ROUND(AS$2*AP270,0)</f>
        <v>0</v>
      </c>
      <c r="AT270" s="18">
        <f t="shared" ref="AT270:AT292" si="1510">ROUND(MIN(AL270,AC270*AF270),0)</f>
        <v>0</v>
      </c>
      <c r="AU270" s="18">
        <f t="shared" ref="AU270:AU292" si="1511">ROUND(IF(AU$2*AT270&lt;0,0,AU$2*AT270),0)</f>
        <v>0</v>
      </c>
      <c r="AV270" s="18">
        <f t="shared" ref="AV270:AV292" si="1512">ROUND(AV$2*AT270,0)</f>
        <v>0</v>
      </c>
      <c r="AW270" s="18">
        <f t="shared" ref="AW270:AW292" si="1513">ROUND(AW$2*AT270,0)</f>
        <v>0</v>
      </c>
      <c r="AX270" s="4"/>
    </row>
    <row r="271" spans="1:50" outlineLevel="1">
      <c r="A271" s="8" t="str">
        <f>IF(C271=Форма!$B$7*1,"1 месяц",IF(C271&gt;Форма!$B$7,(LEFT(A270,SEARCH(" ",A270,1)-1)+1)&amp;" месяц",""))</f>
        <v>110 месяц</v>
      </c>
      <c r="B271" s="32" t="str">
        <f>IF(SUM($E$6:$L271)=0,"-",IF(SUM($E271:$L271)&gt;0,IF(AND($C271&gt;=$B$1,$C271&lt;=$B$2)*1=1,$A$1,"факт"),"прогноз"))</f>
        <v>-</v>
      </c>
      <c r="C271" s="33">
        <v>49341</v>
      </c>
      <c r="D271" s="34">
        <f>VLOOKUP($C271,'F1'!$A:$B,2,0)</f>
        <v>19</v>
      </c>
      <c r="E271" s="60"/>
      <c r="F271" s="60"/>
      <c r="G271" s="59"/>
      <c r="H271" s="59"/>
      <c r="I271" s="60"/>
      <c r="J271" s="60"/>
      <c r="K271" s="59"/>
      <c r="L271" s="59"/>
      <c r="M271" s="187">
        <f t="shared" si="1484"/>
        <v>0</v>
      </c>
      <c r="N271" s="15">
        <f t="shared" si="1485"/>
        <v>0</v>
      </c>
      <c r="O271" s="15">
        <f t="shared" si="1486"/>
        <v>0</v>
      </c>
      <c r="P271" s="15">
        <f t="shared" si="1487"/>
        <v>0</v>
      </c>
      <c r="Q271" s="187">
        <f t="shared" si="1488"/>
        <v>0</v>
      </c>
      <c r="R271" s="15">
        <f t="shared" si="1489"/>
        <v>0</v>
      </c>
      <c r="S271" s="15">
        <f t="shared" si="1490"/>
        <v>0</v>
      </c>
      <c r="T271" s="15">
        <f t="shared" si="1491"/>
        <v>0</v>
      </c>
      <c r="U271" s="9">
        <f t="shared" si="1492"/>
        <v>0</v>
      </c>
      <c r="V271" s="9">
        <f t="shared" si="1493"/>
        <v>0</v>
      </c>
      <c r="W271" s="28">
        <f t="shared" si="1494"/>
        <v>0</v>
      </c>
      <c r="X271" s="9">
        <f t="shared" si="1495"/>
        <v>0</v>
      </c>
      <c r="Y271" s="9">
        <f t="shared" si="1496"/>
        <v>0</v>
      </c>
      <c r="Z271" s="28">
        <f t="shared" si="1497"/>
        <v>0</v>
      </c>
      <c r="AA271" s="8"/>
      <c r="AB271" s="154">
        <f>IF(OR($M271="",$M271=0),0,IF(AB$2&lt;10,VLOOKUP(TEXT($C271,"МММ"),'Расчет нагрузки'!$AA$2:$AE$13,AB$2,0),$D271*AB$2))</f>
        <v>0</v>
      </c>
      <c r="AC271" s="154">
        <f>IF(OR($Q271="",$Q271=0),0,IF(AC$2&lt;10,VLOOKUP(TEXT($C271,"МММ"),'Расчет нагрузки'!$AA$2:$AE$13,AC$2,0),$D271*AC$2))</f>
        <v>0</v>
      </c>
      <c r="AD271" s="8"/>
      <c r="AE271" s="69">
        <v>1</v>
      </c>
      <c r="AF271" s="69">
        <v>1</v>
      </c>
      <c r="AG271" s="8"/>
      <c r="AH271" s="17">
        <f t="shared" si="1498"/>
        <v>0</v>
      </c>
      <c r="AI271" s="17">
        <f t="shared" si="1499"/>
        <v>0</v>
      </c>
      <c r="AJ271" s="17">
        <f t="shared" si="1500"/>
        <v>0</v>
      </c>
      <c r="AK271" s="17">
        <f t="shared" si="1501"/>
        <v>0</v>
      </c>
      <c r="AL271" s="17">
        <f t="shared" si="1502"/>
        <v>0</v>
      </c>
      <c r="AM271" s="17">
        <f t="shared" si="1503"/>
        <v>0</v>
      </c>
      <c r="AN271" s="17">
        <f t="shared" si="1504"/>
        <v>0</v>
      </c>
      <c r="AO271" s="17">
        <f t="shared" si="1505"/>
        <v>0</v>
      </c>
      <c r="AP271" s="18">
        <f t="shared" si="1506"/>
        <v>0</v>
      </c>
      <c r="AQ271" s="18">
        <f t="shared" si="1507"/>
        <v>0</v>
      </c>
      <c r="AR271" s="18">
        <f t="shared" si="1508"/>
        <v>0</v>
      </c>
      <c r="AS271" s="18">
        <f t="shared" si="1509"/>
        <v>0</v>
      </c>
      <c r="AT271" s="18">
        <f t="shared" si="1510"/>
        <v>0</v>
      </c>
      <c r="AU271" s="18">
        <f t="shared" si="1511"/>
        <v>0</v>
      </c>
      <c r="AV271" s="18">
        <f t="shared" si="1512"/>
        <v>0</v>
      </c>
      <c r="AW271" s="18">
        <f t="shared" si="1513"/>
        <v>0</v>
      </c>
      <c r="AX271" s="4"/>
    </row>
    <row r="272" spans="1:50" outlineLevel="1">
      <c r="A272" s="8" t="str">
        <f>IF(C272=Форма!$B$7*1,"1 месяц",IF(C272&gt;Форма!$B$7,(LEFT(A271,SEARCH(" ",A271,1)-1)+1)&amp;" месяц",""))</f>
        <v>111 месяц</v>
      </c>
      <c r="B272" s="32" t="str">
        <f>IF(SUM($E$6:$L272)=0,"-",IF(SUM($E272:$L272)&gt;0,IF(AND($C272&gt;=$B$1,$C272&lt;=$B$2)*1=1,$A$1,"факт"),"прогноз"))</f>
        <v>-</v>
      </c>
      <c r="C272" s="33">
        <v>49369</v>
      </c>
      <c r="D272" s="34">
        <f>VLOOKUP($C272,'F1'!$A:$B,2,0)</f>
        <v>20</v>
      </c>
      <c r="E272" s="60"/>
      <c r="F272" s="60"/>
      <c r="G272" s="59"/>
      <c r="H272" s="59"/>
      <c r="I272" s="60"/>
      <c r="J272" s="60"/>
      <c r="K272" s="59"/>
      <c r="L272" s="59"/>
      <c r="M272" s="187">
        <f t="shared" si="1484"/>
        <v>0</v>
      </c>
      <c r="N272" s="15">
        <f t="shared" si="1485"/>
        <v>0</v>
      </c>
      <c r="O272" s="15">
        <f t="shared" si="1486"/>
        <v>0</v>
      </c>
      <c r="P272" s="15">
        <f t="shared" si="1487"/>
        <v>0</v>
      </c>
      <c r="Q272" s="187">
        <f t="shared" si="1488"/>
        <v>0</v>
      </c>
      <c r="R272" s="15">
        <f t="shared" si="1489"/>
        <v>0</v>
      </c>
      <c r="S272" s="15">
        <f t="shared" si="1490"/>
        <v>0</v>
      </c>
      <c r="T272" s="15">
        <f t="shared" si="1491"/>
        <v>0</v>
      </c>
      <c r="U272" s="9">
        <f t="shared" si="1492"/>
        <v>0</v>
      </c>
      <c r="V272" s="9">
        <f t="shared" si="1493"/>
        <v>0</v>
      </c>
      <c r="W272" s="28">
        <f t="shared" si="1494"/>
        <v>0</v>
      </c>
      <c r="X272" s="9">
        <f t="shared" si="1495"/>
        <v>0</v>
      </c>
      <c r="Y272" s="9">
        <f t="shared" si="1496"/>
        <v>0</v>
      </c>
      <c r="Z272" s="28">
        <f t="shared" si="1497"/>
        <v>0</v>
      </c>
      <c r="AA272" s="8"/>
      <c r="AB272" s="154">
        <f>IF(OR($M272="",$M272=0),0,IF(AB$2&lt;10,VLOOKUP(TEXT($C272,"МММ"),'Расчет нагрузки'!$AA$2:$AE$13,AB$2,0),$D272*AB$2))</f>
        <v>0</v>
      </c>
      <c r="AC272" s="154">
        <f>IF(OR($Q272="",$Q272=0),0,IF(AC$2&lt;10,VLOOKUP(TEXT($C272,"МММ"),'Расчет нагрузки'!$AA$2:$AE$13,AC$2,0),$D272*AC$2))</f>
        <v>0</v>
      </c>
      <c r="AD272" s="8"/>
      <c r="AE272" s="69">
        <v>1</v>
      </c>
      <c r="AF272" s="69">
        <v>1</v>
      </c>
      <c r="AG272" s="8"/>
      <c r="AH272" s="17">
        <f t="shared" si="1498"/>
        <v>0</v>
      </c>
      <c r="AI272" s="17">
        <f t="shared" si="1499"/>
        <v>0</v>
      </c>
      <c r="AJ272" s="17">
        <f t="shared" si="1500"/>
        <v>0</v>
      </c>
      <c r="AK272" s="17">
        <f t="shared" si="1501"/>
        <v>0</v>
      </c>
      <c r="AL272" s="17">
        <f t="shared" si="1502"/>
        <v>0</v>
      </c>
      <c r="AM272" s="17">
        <f t="shared" si="1503"/>
        <v>0</v>
      </c>
      <c r="AN272" s="17">
        <f t="shared" si="1504"/>
        <v>0</v>
      </c>
      <c r="AO272" s="17">
        <f t="shared" si="1505"/>
        <v>0</v>
      </c>
      <c r="AP272" s="18">
        <f t="shared" si="1506"/>
        <v>0</v>
      </c>
      <c r="AQ272" s="18">
        <f t="shared" si="1507"/>
        <v>0</v>
      </c>
      <c r="AR272" s="18">
        <f t="shared" si="1508"/>
        <v>0</v>
      </c>
      <c r="AS272" s="18">
        <f t="shared" si="1509"/>
        <v>0</v>
      </c>
      <c r="AT272" s="18">
        <f t="shared" si="1510"/>
        <v>0</v>
      </c>
      <c r="AU272" s="18">
        <f t="shared" si="1511"/>
        <v>0</v>
      </c>
      <c r="AV272" s="18">
        <f t="shared" si="1512"/>
        <v>0</v>
      </c>
      <c r="AW272" s="18">
        <f t="shared" si="1513"/>
        <v>0</v>
      </c>
      <c r="AX272" s="4"/>
    </row>
    <row r="273" spans="1:50" outlineLevel="1">
      <c r="A273" s="8" t="str">
        <f>IF(C273=Форма!$B$7*1,"1 месяц",IF(C273&gt;Форма!$B$7,(LEFT(A272,SEARCH(" ",A272,1)-1)+1)&amp;" месяц",""))</f>
        <v>112 месяц</v>
      </c>
      <c r="B273" s="32" t="str">
        <f>IF(SUM($E$6:$L273)=0,"-",IF(SUM($E273:$L273)&gt;0,IF(AND($C273&gt;=$B$1,$C273&lt;=$B$2)*1=1,$A$1,"факт"),"прогноз"))</f>
        <v>-</v>
      </c>
      <c r="C273" s="33">
        <v>49400</v>
      </c>
      <c r="D273" s="34">
        <f>VLOOKUP($C273,'F1'!$A:$B,2,0)</f>
        <v>21</v>
      </c>
      <c r="E273" s="60"/>
      <c r="F273" s="60"/>
      <c r="G273" s="59"/>
      <c r="H273" s="59"/>
      <c r="I273" s="60"/>
      <c r="J273" s="60"/>
      <c r="K273" s="59"/>
      <c r="L273" s="59"/>
      <c r="M273" s="187">
        <f t="shared" si="1484"/>
        <v>0</v>
      </c>
      <c r="N273" s="15">
        <f t="shared" si="1485"/>
        <v>0</v>
      </c>
      <c r="O273" s="15">
        <f t="shared" si="1486"/>
        <v>0</v>
      </c>
      <c r="P273" s="15">
        <f t="shared" si="1487"/>
        <v>0</v>
      </c>
      <c r="Q273" s="187">
        <f t="shared" si="1488"/>
        <v>0</v>
      </c>
      <c r="R273" s="15">
        <f t="shared" si="1489"/>
        <v>0</v>
      </c>
      <c r="S273" s="15">
        <f t="shared" si="1490"/>
        <v>0</v>
      </c>
      <c r="T273" s="15">
        <f t="shared" si="1491"/>
        <v>0</v>
      </c>
      <c r="U273" s="9">
        <f t="shared" si="1492"/>
        <v>0</v>
      </c>
      <c r="V273" s="9">
        <f t="shared" si="1493"/>
        <v>0</v>
      </c>
      <c r="W273" s="28">
        <f t="shared" si="1494"/>
        <v>0</v>
      </c>
      <c r="X273" s="9">
        <f t="shared" si="1495"/>
        <v>0</v>
      </c>
      <c r="Y273" s="9">
        <f t="shared" si="1496"/>
        <v>0</v>
      </c>
      <c r="Z273" s="28">
        <f t="shared" si="1497"/>
        <v>0</v>
      </c>
      <c r="AA273" s="8"/>
      <c r="AB273" s="154">
        <f>IF(OR($M273="",$M273=0),0,IF(AB$2&lt;10,VLOOKUP(TEXT($C273,"МММ"),'Расчет нагрузки'!$AA$2:$AE$13,AB$2,0),$D273*AB$2))</f>
        <v>0</v>
      </c>
      <c r="AC273" s="154">
        <f>IF(OR($Q273="",$Q273=0),0,IF(AC$2&lt;10,VLOOKUP(TEXT($C273,"МММ"),'Расчет нагрузки'!$AA$2:$AE$13,AC$2,0),$D273*AC$2))</f>
        <v>0</v>
      </c>
      <c r="AD273" s="8"/>
      <c r="AE273" s="69">
        <v>1</v>
      </c>
      <c r="AF273" s="69">
        <v>1</v>
      </c>
      <c r="AG273" s="8"/>
      <c r="AH273" s="17">
        <f t="shared" si="1498"/>
        <v>0</v>
      </c>
      <c r="AI273" s="17">
        <f t="shared" si="1499"/>
        <v>0</v>
      </c>
      <c r="AJ273" s="17">
        <f t="shared" si="1500"/>
        <v>0</v>
      </c>
      <c r="AK273" s="17">
        <f t="shared" si="1501"/>
        <v>0</v>
      </c>
      <c r="AL273" s="17">
        <f t="shared" si="1502"/>
        <v>0</v>
      </c>
      <c r="AM273" s="17">
        <f t="shared" si="1503"/>
        <v>0</v>
      </c>
      <c r="AN273" s="17">
        <f t="shared" si="1504"/>
        <v>0</v>
      </c>
      <c r="AO273" s="17">
        <f t="shared" si="1505"/>
        <v>0</v>
      </c>
      <c r="AP273" s="18">
        <f t="shared" si="1506"/>
        <v>0</v>
      </c>
      <c r="AQ273" s="18">
        <f t="shared" si="1507"/>
        <v>0</v>
      </c>
      <c r="AR273" s="18">
        <f t="shared" si="1508"/>
        <v>0</v>
      </c>
      <c r="AS273" s="18">
        <f t="shared" si="1509"/>
        <v>0</v>
      </c>
      <c r="AT273" s="18">
        <f t="shared" si="1510"/>
        <v>0</v>
      </c>
      <c r="AU273" s="18">
        <f t="shared" si="1511"/>
        <v>0</v>
      </c>
      <c r="AV273" s="18">
        <f t="shared" si="1512"/>
        <v>0</v>
      </c>
      <c r="AW273" s="18">
        <f t="shared" si="1513"/>
        <v>0</v>
      </c>
      <c r="AX273" s="4"/>
    </row>
    <row r="274" spans="1:50" outlineLevel="1">
      <c r="A274" s="8" t="str">
        <f>IF(C274=Форма!$B$7*1,"1 месяц",IF(C274&gt;Форма!$B$7,(LEFT(A273,SEARCH(" ",A273,1)-1)+1)&amp;" месяц",""))</f>
        <v>113 месяц</v>
      </c>
      <c r="B274" s="32" t="str">
        <f>IF(SUM($E$6:$L274)=0,"-",IF(SUM($E274:$L274)&gt;0,IF(AND($C274&gt;=$B$1,$C274&lt;=$B$2)*1=1,$A$1,"факт"),"прогноз"))</f>
        <v>-</v>
      </c>
      <c r="C274" s="33">
        <v>49430</v>
      </c>
      <c r="D274" s="34">
        <f>VLOOKUP($C274,'F1'!$A:$B,2,0)</f>
        <v>20</v>
      </c>
      <c r="E274" s="60"/>
      <c r="F274" s="60"/>
      <c r="G274" s="59"/>
      <c r="H274" s="59"/>
      <c r="I274" s="60"/>
      <c r="J274" s="60"/>
      <c r="K274" s="59"/>
      <c r="L274" s="59"/>
      <c r="M274" s="187">
        <f t="shared" si="1484"/>
        <v>0</v>
      </c>
      <c r="N274" s="15">
        <f t="shared" si="1485"/>
        <v>0</v>
      </c>
      <c r="O274" s="15">
        <f t="shared" si="1486"/>
        <v>0</v>
      </c>
      <c r="P274" s="15">
        <f t="shared" si="1487"/>
        <v>0</v>
      </c>
      <c r="Q274" s="187">
        <f t="shared" si="1488"/>
        <v>0</v>
      </c>
      <c r="R274" s="15">
        <f t="shared" si="1489"/>
        <v>0</v>
      </c>
      <c r="S274" s="15">
        <f t="shared" si="1490"/>
        <v>0</v>
      </c>
      <c r="T274" s="15">
        <f t="shared" si="1491"/>
        <v>0</v>
      </c>
      <c r="U274" s="9">
        <f t="shared" si="1492"/>
        <v>0</v>
      </c>
      <c r="V274" s="9">
        <f t="shared" si="1493"/>
        <v>0</v>
      </c>
      <c r="W274" s="28">
        <f t="shared" si="1494"/>
        <v>0</v>
      </c>
      <c r="X274" s="9">
        <f t="shared" si="1495"/>
        <v>0</v>
      </c>
      <c r="Y274" s="9">
        <f t="shared" si="1496"/>
        <v>0</v>
      </c>
      <c r="Z274" s="28">
        <f t="shared" si="1497"/>
        <v>0</v>
      </c>
      <c r="AA274" s="8"/>
      <c r="AB274" s="154">
        <f>IF(OR($M274="",$M274=0),0,IF(AB$2&lt;10,VLOOKUP(TEXT($C274,"МММ"),'Расчет нагрузки'!$AA$2:$AE$13,AB$2,0),$D274*AB$2))</f>
        <v>0</v>
      </c>
      <c r="AC274" s="154">
        <f>IF(OR($Q274="",$Q274=0),0,IF(AC$2&lt;10,VLOOKUP(TEXT($C274,"МММ"),'Расчет нагрузки'!$AA$2:$AE$13,AC$2,0),$D274*AC$2))</f>
        <v>0</v>
      </c>
      <c r="AD274" s="8"/>
      <c r="AE274" s="69">
        <v>1</v>
      </c>
      <c r="AF274" s="69">
        <v>1</v>
      </c>
      <c r="AG274" s="8"/>
      <c r="AH274" s="17">
        <f t="shared" si="1498"/>
        <v>0</v>
      </c>
      <c r="AI274" s="17">
        <f t="shared" si="1499"/>
        <v>0</v>
      </c>
      <c r="AJ274" s="17">
        <f t="shared" si="1500"/>
        <v>0</v>
      </c>
      <c r="AK274" s="17">
        <f t="shared" si="1501"/>
        <v>0</v>
      </c>
      <c r="AL274" s="17">
        <f t="shared" si="1502"/>
        <v>0</v>
      </c>
      <c r="AM274" s="17">
        <f t="shared" si="1503"/>
        <v>0</v>
      </c>
      <c r="AN274" s="17">
        <f t="shared" si="1504"/>
        <v>0</v>
      </c>
      <c r="AO274" s="17">
        <f t="shared" si="1505"/>
        <v>0</v>
      </c>
      <c r="AP274" s="18">
        <f t="shared" si="1506"/>
        <v>0</v>
      </c>
      <c r="AQ274" s="18">
        <f t="shared" si="1507"/>
        <v>0</v>
      </c>
      <c r="AR274" s="18">
        <f t="shared" si="1508"/>
        <v>0</v>
      </c>
      <c r="AS274" s="18">
        <f t="shared" si="1509"/>
        <v>0</v>
      </c>
      <c r="AT274" s="18">
        <f t="shared" si="1510"/>
        <v>0</v>
      </c>
      <c r="AU274" s="18">
        <f t="shared" si="1511"/>
        <v>0</v>
      </c>
      <c r="AV274" s="18">
        <f t="shared" si="1512"/>
        <v>0</v>
      </c>
      <c r="AW274" s="18">
        <f t="shared" si="1513"/>
        <v>0</v>
      </c>
      <c r="AX274" s="4"/>
    </row>
    <row r="275" spans="1:50" outlineLevel="1">
      <c r="A275" s="8" t="str">
        <f>IF(C275=Форма!$B$7*1,"1 месяц",IF(C275&gt;Форма!$B$7,(LEFT(A274,SEARCH(" ",A274,1)-1)+1)&amp;" месяц",""))</f>
        <v>114 месяц</v>
      </c>
      <c r="B275" s="32" t="str">
        <f>IF(SUM($E$6:$L275)=0,"-",IF(SUM($E275:$L275)&gt;0,IF(AND($C275&gt;=$B$1,$C275&lt;=$B$2)*1=1,$A$1,"факт"),"прогноз"))</f>
        <v>-</v>
      </c>
      <c r="C275" s="33">
        <v>49461</v>
      </c>
      <c r="D275" s="34">
        <f>VLOOKUP($C275,'F1'!$A:$B,2,0)</f>
        <v>20</v>
      </c>
      <c r="E275" s="60"/>
      <c r="F275" s="60"/>
      <c r="G275" s="59"/>
      <c r="H275" s="59"/>
      <c r="I275" s="60"/>
      <c r="J275" s="60"/>
      <c r="K275" s="59"/>
      <c r="L275" s="59"/>
      <c r="M275" s="187">
        <f t="shared" si="1484"/>
        <v>0</v>
      </c>
      <c r="N275" s="15">
        <f t="shared" si="1485"/>
        <v>0</v>
      </c>
      <c r="O275" s="15">
        <f t="shared" si="1486"/>
        <v>0</v>
      </c>
      <c r="P275" s="15">
        <f t="shared" si="1487"/>
        <v>0</v>
      </c>
      <c r="Q275" s="187">
        <f t="shared" si="1488"/>
        <v>0</v>
      </c>
      <c r="R275" s="15">
        <f t="shared" si="1489"/>
        <v>0</v>
      </c>
      <c r="S275" s="15">
        <f t="shared" si="1490"/>
        <v>0</v>
      </c>
      <c r="T275" s="15">
        <f t="shared" si="1491"/>
        <v>0</v>
      </c>
      <c r="U275" s="9">
        <f t="shared" si="1492"/>
        <v>0</v>
      </c>
      <c r="V275" s="9">
        <f t="shared" si="1493"/>
        <v>0</v>
      </c>
      <c r="W275" s="28">
        <f t="shared" si="1494"/>
        <v>0</v>
      </c>
      <c r="X275" s="9">
        <f t="shared" si="1495"/>
        <v>0</v>
      </c>
      <c r="Y275" s="9">
        <f t="shared" si="1496"/>
        <v>0</v>
      </c>
      <c r="Z275" s="28">
        <f t="shared" si="1497"/>
        <v>0</v>
      </c>
      <c r="AA275" s="8"/>
      <c r="AB275" s="154">
        <f>IF(OR($M275="",$M275=0),0,IF(AB$2&lt;10,VLOOKUP(TEXT($C275,"МММ"),'Расчет нагрузки'!$AA$2:$AE$13,AB$2,0),$D275*AB$2))</f>
        <v>0</v>
      </c>
      <c r="AC275" s="154">
        <f>IF(OR($Q275="",$Q275=0),0,IF(AC$2&lt;10,VLOOKUP(TEXT($C275,"МММ"),'Расчет нагрузки'!$AA$2:$AE$13,AC$2,0),$D275*AC$2))</f>
        <v>0</v>
      </c>
      <c r="AD275" s="8"/>
      <c r="AE275" s="69">
        <v>1</v>
      </c>
      <c r="AF275" s="69">
        <v>1</v>
      </c>
      <c r="AG275" s="8"/>
      <c r="AH275" s="17">
        <f t="shared" si="1498"/>
        <v>0</v>
      </c>
      <c r="AI275" s="17">
        <f t="shared" si="1499"/>
        <v>0</v>
      </c>
      <c r="AJ275" s="17">
        <f t="shared" si="1500"/>
        <v>0</v>
      </c>
      <c r="AK275" s="17">
        <f t="shared" si="1501"/>
        <v>0</v>
      </c>
      <c r="AL275" s="17">
        <f t="shared" si="1502"/>
        <v>0</v>
      </c>
      <c r="AM275" s="17">
        <f t="shared" si="1503"/>
        <v>0</v>
      </c>
      <c r="AN275" s="17">
        <f t="shared" si="1504"/>
        <v>0</v>
      </c>
      <c r="AO275" s="17">
        <f t="shared" si="1505"/>
        <v>0</v>
      </c>
      <c r="AP275" s="18">
        <f t="shared" si="1506"/>
        <v>0</v>
      </c>
      <c r="AQ275" s="18">
        <f t="shared" si="1507"/>
        <v>0</v>
      </c>
      <c r="AR275" s="18">
        <f t="shared" si="1508"/>
        <v>0</v>
      </c>
      <c r="AS275" s="18">
        <f t="shared" si="1509"/>
        <v>0</v>
      </c>
      <c r="AT275" s="18">
        <f t="shared" si="1510"/>
        <v>0</v>
      </c>
      <c r="AU275" s="18">
        <f t="shared" si="1511"/>
        <v>0</v>
      </c>
      <c r="AV275" s="18">
        <f t="shared" si="1512"/>
        <v>0</v>
      </c>
      <c r="AW275" s="18">
        <f t="shared" si="1513"/>
        <v>0</v>
      </c>
      <c r="AX275" s="4"/>
    </row>
    <row r="276" spans="1:50" outlineLevel="1">
      <c r="A276" s="8" t="str">
        <f>IF(C276=Форма!$B$7*1,"1 месяц",IF(C276&gt;Форма!$B$7,(LEFT(A275,SEARCH(" ",A275,1)-1)+1)&amp;" месяц",""))</f>
        <v>115 месяц</v>
      </c>
      <c r="B276" s="32" t="str">
        <f>IF(SUM($E$6:$L276)=0,"-",IF(SUM($E276:$L276)&gt;0,IF(AND($C276&gt;=$B$1,$C276&lt;=$B$2)*1=1,$A$1,"факт"),"прогноз"))</f>
        <v>-</v>
      </c>
      <c r="C276" s="33">
        <v>49491</v>
      </c>
      <c r="D276" s="34">
        <f>VLOOKUP($C276,'F1'!$A:$B,2,0)</f>
        <v>22</v>
      </c>
      <c r="E276" s="60"/>
      <c r="F276" s="60"/>
      <c r="G276" s="59"/>
      <c r="H276" s="59"/>
      <c r="I276" s="60"/>
      <c r="J276" s="60"/>
      <c r="K276" s="59"/>
      <c r="L276" s="59"/>
      <c r="M276" s="187">
        <f t="shared" si="1484"/>
        <v>0</v>
      </c>
      <c r="N276" s="15">
        <f t="shared" si="1485"/>
        <v>0</v>
      </c>
      <c r="O276" s="15">
        <f t="shared" si="1486"/>
        <v>0</v>
      </c>
      <c r="P276" s="15">
        <f t="shared" si="1487"/>
        <v>0</v>
      </c>
      <c r="Q276" s="187">
        <f t="shared" si="1488"/>
        <v>0</v>
      </c>
      <c r="R276" s="15">
        <f t="shared" si="1489"/>
        <v>0</v>
      </c>
      <c r="S276" s="15">
        <f t="shared" si="1490"/>
        <v>0</v>
      </c>
      <c r="T276" s="15">
        <f t="shared" si="1491"/>
        <v>0</v>
      </c>
      <c r="U276" s="9">
        <f t="shared" si="1492"/>
        <v>0</v>
      </c>
      <c r="V276" s="9">
        <f t="shared" si="1493"/>
        <v>0</v>
      </c>
      <c r="W276" s="28">
        <f t="shared" si="1494"/>
        <v>0</v>
      </c>
      <c r="X276" s="9">
        <f t="shared" si="1495"/>
        <v>0</v>
      </c>
      <c r="Y276" s="9">
        <f t="shared" si="1496"/>
        <v>0</v>
      </c>
      <c r="Z276" s="28">
        <f t="shared" si="1497"/>
        <v>0</v>
      </c>
      <c r="AA276" s="8"/>
      <c r="AB276" s="154">
        <f>IF(OR($M276="",$M276=0),0,IF(AB$2&lt;10,VLOOKUP(TEXT($C276,"МММ"),'Расчет нагрузки'!$AA$2:$AE$13,AB$2,0),$D276*AB$2))</f>
        <v>0</v>
      </c>
      <c r="AC276" s="154">
        <f>IF(OR($Q276="",$Q276=0),0,IF(AC$2&lt;10,VLOOKUP(TEXT($C276,"МММ"),'Расчет нагрузки'!$AA$2:$AE$13,AC$2,0),$D276*AC$2))</f>
        <v>0</v>
      </c>
      <c r="AD276" s="8"/>
      <c r="AE276" s="69">
        <v>1</v>
      </c>
      <c r="AF276" s="69">
        <v>1</v>
      </c>
      <c r="AG276" s="8"/>
      <c r="AH276" s="17">
        <f t="shared" si="1498"/>
        <v>0</v>
      </c>
      <c r="AI276" s="17">
        <f t="shared" si="1499"/>
        <v>0</v>
      </c>
      <c r="AJ276" s="17">
        <f t="shared" si="1500"/>
        <v>0</v>
      </c>
      <c r="AK276" s="17">
        <f t="shared" si="1501"/>
        <v>0</v>
      </c>
      <c r="AL276" s="17">
        <f t="shared" si="1502"/>
        <v>0</v>
      </c>
      <c r="AM276" s="17">
        <f t="shared" si="1503"/>
        <v>0</v>
      </c>
      <c r="AN276" s="17">
        <f t="shared" si="1504"/>
        <v>0</v>
      </c>
      <c r="AO276" s="17">
        <f t="shared" si="1505"/>
        <v>0</v>
      </c>
      <c r="AP276" s="18">
        <f t="shared" si="1506"/>
        <v>0</v>
      </c>
      <c r="AQ276" s="18">
        <f t="shared" si="1507"/>
        <v>0</v>
      </c>
      <c r="AR276" s="18">
        <f t="shared" si="1508"/>
        <v>0</v>
      </c>
      <c r="AS276" s="18">
        <f t="shared" si="1509"/>
        <v>0</v>
      </c>
      <c r="AT276" s="18">
        <f t="shared" si="1510"/>
        <v>0</v>
      </c>
      <c r="AU276" s="18">
        <f t="shared" si="1511"/>
        <v>0</v>
      </c>
      <c r="AV276" s="18">
        <f t="shared" si="1512"/>
        <v>0</v>
      </c>
      <c r="AW276" s="18">
        <f t="shared" si="1513"/>
        <v>0</v>
      </c>
      <c r="AX276" s="4"/>
    </row>
    <row r="277" spans="1:50" outlineLevel="1">
      <c r="A277" s="8" t="str">
        <f>IF(C277=Форма!$B$7*1,"1 месяц",IF(C277&gt;Форма!$B$7,(LEFT(A276,SEARCH(" ",A276,1)-1)+1)&amp;" месяц",""))</f>
        <v>116 месяц</v>
      </c>
      <c r="B277" s="32" t="str">
        <f>IF(SUM($E$6:$L277)=0,"-",IF(SUM($E277:$L277)&gt;0,IF(AND($C277&gt;=$B$1,$C277&lt;=$B$2)*1=1,$A$1,"факт"),"прогноз"))</f>
        <v>-</v>
      </c>
      <c r="C277" s="33">
        <v>49522</v>
      </c>
      <c r="D277" s="34">
        <f>VLOOKUP($C277,'F1'!$A:$B,2,0)</f>
        <v>23</v>
      </c>
      <c r="E277" s="60"/>
      <c r="F277" s="60"/>
      <c r="G277" s="59"/>
      <c r="H277" s="59"/>
      <c r="I277" s="60"/>
      <c r="J277" s="60"/>
      <c r="K277" s="59"/>
      <c r="L277" s="59"/>
      <c r="M277" s="187">
        <f t="shared" si="1484"/>
        <v>0</v>
      </c>
      <c r="N277" s="15">
        <f t="shared" si="1485"/>
        <v>0</v>
      </c>
      <c r="O277" s="15">
        <f t="shared" si="1486"/>
        <v>0</v>
      </c>
      <c r="P277" s="15">
        <f t="shared" si="1487"/>
        <v>0</v>
      </c>
      <c r="Q277" s="187">
        <f t="shared" si="1488"/>
        <v>0</v>
      </c>
      <c r="R277" s="15">
        <f t="shared" si="1489"/>
        <v>0</v>
      </c>
      <c r="S277" s="15">
        <f t="shared" si="1490"/>
        <v>0</v>
      </c>
      <c r="T277" s="15">
        <f t="shared" si="1491"/>
        <v>0</v>
      </c>
      <c r="U277" s="9">
        <f t="shared" si="1492"/>
        <v>0</v>
      </c>
      <c r="V277" s="9">
        <f t="shared" si="1493"/>
        <v>0</v>
      </c>
      <c r="W277" s="28">
        <f t="shared" si="1494"/>
        <v>0</v>
      </c>
      <c r="X277" s="9">
        <f t="shared" si="1495"/>
        <v>0</v>
      </c>
      <c r="Y277" s="9">
        <f t="shared" si="1496"/>
        <v>0</v>
      </c>
      <c r="Z277" s="28">
        <f t="shared" si="1497"/>
        <v>0</v>
      </c>
      <c r="AA277" s="8"/>
      <c r="AB277" s="154">
        <f>IF(OR($M277="",$M277=0),0,IF(AB$2&lt;10,VLOOKUP(TEXT($C277,"МММ"),'Расчет нагрузки'!$AA$2:$AE$13,AB$2,0),$D277*AB$2))</f>
        <v>0</v>
      </c>
      <c r="AC277" s="154">
        <f>IF(OR($Q277="",$Q277=0),0,IF(AC$2&lt;10,VLOOKUP(TEXT($C277,"МММ"),'Расчет нагрузки'!$AA$2:$AE$13,AC$2,0),$D277*AC$2))</f>
        <v>0</v>
      </c>
      <c r="AD277" s="8"/>
      <c r="AE277" s="69">
        <v>1</v>
      </c>
      <c r="AF277" s="69">
        <v>1</v>
      </c>
      <c r="AG277" s="8"/>
      <c r="AH277" s="17">
        <f t="shared" si="1498"/>
        <v>0</v>
      </c>
      <c r="AI277" s="17">
        <f t="shared" si="1499"/>
        <v>0</v>
      </c>
      <c r="AJ277" s="17">
        <f t="shared" si="1500"/>
        <v>0</v>
      </c>
      <c r="AK277" s="17">
        <f t="shared" si="1501"/>
        <v>0</v>
      </c>
      <c r="AL277" s="17">
        <f t="shared" si="1502"/>
        <v>0</v>
      </c>
      <c r="AM277" s="17">
        <f t="shared" si="1503"/>
        <v>0</v>
      </c>
      <c r="AN277" s="17">
        <f t="shared" si="1504"/>
        <v>0</v>
      </c>
      <c r="AO277" s="17">
        <f t="shared" si="1505"/>
        <v>0</v>
      </c>
      <c r="AP277" s="18">
        <f t="shared" si="1506"/>
        <v>0</v>
      </c>
      <c r="AQ277" s="18">
        <f t="shared" si="1507"/>
        <v>0</v>
      </c>
      <c r="AR277" s="18">
        <f t="shared" si="1508"/>
        <v>0</v>
      </c>
      <c r="AS277" s="18">
        <f t="shared" si="1509"/>
        <v>0</v>
      </c>
      <c r="AT277" s="18">
        <f t="shared" si="1510"/>
        <v>0</v>
      </c>
      <c r="AU277" s="18">
        <f t="shared" si="1511"/>
        <v>0</v>
      </c>
      <c r="AV277" s="18">
        <f t="shared" si="1512"/>
        <v>0</v>
      </c>
      <c r="AW277" s="18">
        <f t="shared" si="1513"/>
        <v>0</v>
      </c>
      <c r="AX277" s="4"/>
    </row>
    <row r="278" spans="1:50" outlineLevel="1">
      <c r="A278" s="8" t="str">
        <f>IF(C278=Форма!$B$7*1,"1 месяц",IF(C278&gt;Форма!$B$7,(LEFT(A277,SEARCH(" ",A277,1)-1)+1)&amp;" месяц",""))</f>
        <v>117 месяц</v>
      </c>
      <c r="B278" s="32" t="str">
        <f>IF(SUM($E$6:$L278)=0,"-",IF(SUM($E278:$L278)&gt;0,IF(AND($C278&gt;=$B$1,$C278&lt;=$B$2)*1=1,$A$1,"факт"),"прогноз"))</f>
        <v>-</v>
      </c>
      <c r="C278" s="33">
        <v>49553</v>
      </c>
      <c r="D278" s="34">
        <f>VLOOKUP($C278,'F1'!$A:$B,2,0)</f>
        <v>20</v>
      </c>
      <c r="E278" s="60"/>
      <c r="F278" s="60"/>
      <c r="G278" s="59"/>
      <c r="H278" s="59"/>
      <c r="I278" s="60"/>
      <c r="J278" s="60"/>
      <c r="K278" s="59"/>
      <c r="L278" s="59"/>
      <c r="M278" s="187">
        <f t="shared" si="1484"/>
        <v>0</v>
      </c>
      <c r="N278" s="15">
        <f t="shared" si="1485"/>
        <v>0</v>
      </c>
      <c r="O278" s="15">
        <f t="shared" si="1486"/>
        <v>0</v>
      </c>
      <c r="P278" s="15">
        <f t="shared" si="1487"/>
        <v>0</v>
      </c>
      <c r="Q278" s="187">
        <f t="shared" si="1488"/>
        <v>0</v>
      </c>
      <c r="R278" s="15">
        <f t="shared" si="1489"/>
        <v>0</v>
      </c>
      <c r="S278" s="15">
        <f t="shared" si="1490"/>
        <v>0</v>
      </c>
      <c r="T278" s="15">
        <f t="shared" si="1491"/>
        <v>0</v>
      </c>
      <c r="U278" s="9">
        <f t="shared" si="1492"/>
        <v>0</v>
      </c>
      <c r="V278" s="9">
        <f t="shared" si="1493"/>
        <v>0</v>
      </c>
      <c r="W278" s="28">
        <f t="shared" si="1494"/>
        <v>0</v>
      </c>
      <c r="X278" s="9">
        <f t="shared" si="1495"/>
        <v>0</v>
      </c>
      <c r="Y278" s="9">
        <f t="shared" si="1496"/>
        <v>0</v>
      </c>
      <c r="Z278" s="28">
        <f t="shared" si="1497"/>
        <v>0</v>
      </c>
      <c r="AA278" s="8"/>
      <c r="AB278" s="154">
        <f>IF(OR($M278="",$M278=0),0,IF(AB$2&lt;10,VLOOKUP(TEXT($C278,"МММ"),'Расчет нагрузки'!$AA$2:$AE$13,AB$2,0),$D278*AB$2))</f>
        <v>0</v>
      </c>
      <c r="AC278" s="154">
        <f>IF(OR($Q278="",$Q278=0),0,IF(AC$2&lt;10,VLOOKUP(TEXT($C278,"МММ"),'Расчет нагрузки'!$AA$2:$AE$13,AC$2,0),$D278*AC$2))</f>
        <v>0</v>
      </c>
      <c r="AD278" s="8"/>
      <c r="AE278" s="69">
        <v>1</v>
      </c>
      <c r="AF278" s="69">
        <v>1</v>
      </c>
      <c r="AG278" s="8"/>
      <c r="AH278" s="17">
        <f t="shared" si="1498"/>
        <v>0</v>
      </c>
      <c r="AI278" s="17">
        <f t="shared" si="1499"/>
        <v>0</v>
      </c>
      <c r="AJ278" s="17">
        <f t="shared" si="1500"/>
        <v>0</v>
      </c>
      <c r="AK278" s="17">
        <f t="shared" si="1501"/>
        <v>0</v>
      </c>
      <c r="AL278" s="17">
        <f t="shared" si="1502"/>
        <v>0</v>
      </c>
      <c r="AM278" s="17">
        <f t="shared" si="1503"/>
        <v>0</v>
      </c>
      <c r="AN278" s="17">
        <f t="shared" si="1504"/>
        <v>0</v>
      </c>
      <c r="AO278" s="17">
        <f t="shared" si="1505"/>
        <v>0</v>
      </c>
      <c r="AP278" s="18">
        <f t="shared" si="1506"/>
        <v>0</v>
      </c>
      <c r="AQ278" s="18">
        <f t="shared" si="1507"/>
        <v>0</v>
      </c>
      <c r="AR278" s="18">
        <f t="shared" si="1508"/>
        <v>0</v>
      </c>
      <c r="AS278" s="18">
        <f t="shared" si="1509"/>
        <v>0</v>
      </c>
      <c r="AT278" s="18">
        <f t="shared" si="1510"/>
        <v>0</v>
      </c>
      <c r="AU278" s="18">
        <f t="shared" si="1511"/>
        <v>0</v>
      </c>
      <c r="AV278" s="18">
        <f t="shared" si="1512"/>
        <v>0</v>
      </c>
      <c r="AW278" s="18">
        <f t="shared" si="1513"/>
        <v>0</v>
      </c>
      <c r="AX278" s="4"/>
    </row>
    <row r="279" spans="1:50" outlineLevel="1">
      <c r="A279" s="8" t="str">
        <f>IF(C279=Форма!$B$7*1,"1 месяц",IF(C279&gt;Форма!$B$7,(LEFT(A278,SEARCH(" ",A278,1)-1)+1)&amp;" месяц",""))</f>
        <v>118 месяц</v>
      </c>
      <c r="B279" s="32" t="str">
        <f>IF(SUM($E$6:$L279)=0,"-",IF(SUM($E279:$L279)&gt;0,IF(AND($C279&gt;=$B$1,$C279&lt;=$B$2)*1=1,$A$1,"факт"),"прогноз"))</f>
        <v>-</v>
      </c>
      <c r="C279" s="33">
        <v>49583</v>
      </c>
      <c r="D279" s="34">
        <f>VLOOKUP($C279,'F1'!$A:$B,2,0)</f>
        <v>23</v>
      </c>
      <c r="E279" s="60"/>
      <c r="F279" s="60"/>
      <c r="G279" s="59"/>
      <c r="H279" s="59"/>
      <c r="I279" s="60"/>
      <c r="J279" s="60"/>
      <c r="K279" s="59"/>
      <c r="L279" s="59"/>
      <c r="M279" s="187">
        <f t="shared" si="1484"/>
        <v>0</v>
      </c>
      <c r="N279" s="15">
        <f t="shared" si="1485"/>
        <v>0</v>
      </c>
      <c r="O279" s="15">
        <f t="shared" si="1486"/>
        <v>0</v>
      </c>
      <c r="P279" s="15">
        <f t="shared" si="1487"/>
        <v>0</v>
      </c>
      <c r="Q279" s="187">
        <f t="shared" si="1488"/>
        <v>0</v>
      </c>
      <c r="R279" s="15">
        <f t="shared" si="1489"/>
        <v>0</v>
      </c>
      <c r="S279" s="15">
        <f t="shared" si="1490"/>
        <v>0</v>
      </c>
      <c r="T279" s="15">
        <f t="shared" si="1491"/>
        <v>0</v>
      </c>
      <c r="U279" s="9">
        <f t="shared" si="1492"/>
        <v>0</v>
      </c>
      <c r="V279" s="9">
        <f t="shared" si="1493"/>
        <v>0</v>
      </c>
      <c r="W279" s="28">
        <f t="shared" si="1494"/>
        <v>0</v>
      </c>
      <c r="X279" s="9">
        <f t="shared" si="1495"/>
        <v>0</v>
      </c>
      <c r="Y279" s="9">
        <f t="shared" si="1496"/>
        <v>0</v>
      </c>
      <c r="Z279" s="28">
        <f t="shared" si="1497"/>
        <v>0</v>
      </c>
      <c r="AA279" s="8"/>
      <c r="AB279" s="154">
        <f>IF(OR($M279="",$M279=0),0,IF(AB$2&lt;10,VLOOKUP(TEXT($C279,"МММ"),'Расчет нагрузки'!$AA$2:$AE$13,AB$2,0),$D279*AB$2))</f>
        <v>0</v>
      </c>
      <c r="AC279" s="154">
        <f>IF(OR($Q279="",$Q279=0),0,IF(AC$2&lt;10,VLOOKUP(TEXT($C279,"МММ"),'Расчет нагрузки'!$AA$2:$AE$13,AC$2,0),$D279*AC$2))</f>
        <v>0</v>
      </c>
      <c r="AD279" s="8"/>
      <c r="AE279" s="69">
        <v>1</v>
      </c>
      <c r="AF279" s="69">
        <v>1</v>
      </c>
      <c r="AG279" s="8"/>
      <c r="AH279" s="17">
        <f t="shared" si="1498"/>
        <v>0</v>
      </c>
      <c r="AI279" s="17">
        <f t="shared" si="1499"/>
        <v>0</v>
      </c>
      <c r="AJ279" s="17">
        <f t="shared" si="1500"/>
        <v>0</v>
      </c>
      <c r="AK279" s="17">
        <f t="shared" si="1501"/>
        <v>0</v>
      </c>
      <c r="AL279" s="17">
        <f t="shared" si="1502"/>
        <v>0</v>
      </c>
      <c r="AM279" s="17">
        <f t="shared" si="1503"/>
        <v>0</v>
      </c>
      <c r="AN279" s="17">
        <f t="shared" si="1504"/>
        <v>0</v>
      </c>
      <c r="AO279" s="17">
        <f t="shared" si="1505"/>
        <v>0</v>
      </c>
      <c r="AP279" s="18">
        <f t="shared" si="1506"/>
        <v>0</v>
      </c>
      <c r="AQ279" s="18">
        <f t="shared" si="1507"/>
        <v>0</v>
      </c>
      <c r="AR279" s="18">
        <f t="shared" si="1508"/>
        <v>0</v>
      </c>
      <c r="AS279" s="18">
        <f t="shared" si="1509"/>
        <v>0</v>
      </c>
      <c r="AT279" s="18">
        <f t="shared" si="1510"/>
        <v>0</v>
      </c>
      <c r="AU279" s="18">
        <f t="shared" si="1511"/>
        <v>0</v>
      </c>
      <c r="AV279" s="18">
        <f t="shared" si="1512"/>
        <v>0</v>
      </c>
      <c r="AW279" s="18">
        <f t="shared" si="1513"/>
        <v>0</v>
      </c>
      <c r="AX279" s="4"/>
    </row>
    <row r="280" spans="1:50" outlineLevel="1">
      <c r="A280" s="8" t="str">
        <f>IF(C280=Форма!$B$7*1,"1 месяц",IF(C280&gt;Форма!$B$7,(LEFT(A279,SEARCH(" ",A279,1)-1)+1)&amp;" месяц",""))</f>
        <v>119 месяц</v>
      </c>
      <c r="B280" s="32" t="str">
        <f>IF(SUM($E$6:$L280)=0,"-",IF(SUM($E280:$L280)&gt;0,IF(AND($C280&gt;=$B$1,$C280&lt;=$B$2)*1=1,$A$1,"факт"),"прогноз"))</f>
        <v>-</v>
      </c>
      <c r="C280" s="33">
        <v>49614</v>
      </c>
      <c r="D280" s="34">
        <f>VLOOKUP($C280,'F1'!$A:$B,2,0)</f>
        <v>21</v>
      </c>
      <c r="E280" s="60"/>
      <c r="F280" s="60"/>
      <c r="G280" s="59"/>
      <c r="H280" s="59"/>
      <c r="I280" s="60"/>
      <c r="J280" s="60"/>
      <c r="K280" s="59"/>
      <c r="L280" s="59"/>
      <c r="M280" s="187">
        <f t="shared" si="1484"/>
        <v>0</v>
      </c>
      <c r="N280" s="15">
        <f t="shared" si="1485"/>
        <v>0</v>
      </c>
      <c r="O280" s="15">
        <f t="shared" si="1486"/>
        <v>0</v>
      </c>
      <c r="P280" s="15">
        <f t="shared" si="1487"/>
        <v>0</v>
      </c>
      <c r="Q280" s="187">
        <f t="shared" si="1488"/>
        <v>0</v>
      </c>
      <c r="R280" s="15">
        <f t="shared" si="1489"/>
        <v>0</v>
      </c>
      <c r="S280" s="15">
        <f t="shared" si="1490"/>
        <v>0</v>
      </c>
      <c r="T280" s="15">
        <f t="shared" si="1491"/>
        <v>0</v>
      </c>
      <c r="U280" s="9">
        <f t="shared" si="1492"/>
        <v>0</v>
      </c>
      <c r="V280" s="9">
        <f t="shared" si="1493"/>
        <v>0</v>
      </c>
      <c r="W280" s="28">
        <f t="shared" si="1494"/>
        <v>0</v>
      </c>
      <c r="X280" s="9">
        <f t="shared" si="1495"/>
        <v>0</v>
      </c>
      <c r="Y280" s="9">
        <f t="shared" si="1496"/>
        <v>0</v>
      </c>
      <c r="Z280" s="28">
        <f t="shared" si="1497"/>
        <v>0</v>
      </c>
      <c r="AA280" s="8"/>
      <c r="AB280" s="154">
        <f>IF(OR($M280="",$M280=0),0,IF(AB$2&lt;10,VLOOKUP(TEXT($C280,"МММ"),'Расчет нагрузки'!$AA$2:$AE$13,AB$2,0),$D280*AB$2))</f>
        <v>0</v>
      </c>
      <c r="AC280" s="154">
        <f>IF(OR($Q280="",$Q280=0),0,IF(AC$2&lt;10,VLOOKUP(TEXT($C280,"МММ"),'Расчет нагрузки'!$AA$2:$AE$13,AC$2,0),$D280*AC$2))</f>
        <v>0</v>
      </c>
      <c r="AD280" s="8"/>
      <c r="AE280" s="69">
        <v>1</v>
      </c>
      <c r="AF280" s="69">
        <v>1</v>
      </c>
      <c r="AG280" s="8"/>
      <c r="AH280" s="17">
        <f t="shared" si="1498"/>
        <v>0</v>
      </c>
      <c r="AI280" s="17">
        <f t="shared" si="1499"/>
        <v>0</v>
      </c>
      <c r="AJ280" s="17">
        <f t="shared" si="1500"/>
        <v>0</v>
      </c>
      <c r="AK280" s="17">
        <f t="shared" si="1501"/>
        <v>0</v>
      </c>
      <c r="AL280" s="17">
        <f t="shared" si="1502"/>
        <v>0</v>
      </c>
      <c r="AM280" s="17">
        <f t="shared" si="1503"/>
        <v>0</v>
      </c>
      <c r="AN280" s="17">
        <f t="shared" si="1504"/>
        <v>0</v>
      </c>
      <c r="AO280" s="17">
        <f t="shared" si="1505"/>
        <v>0</v>
      </c>
      <c r="AP280" s="18">
        <f t="shared" si="1506"/>
        <v>0</v>
      </c>
      <c r="AQ280" s="18">
        <f t="shared" si="1507"/>
        <v>0</v>
      </c>
      <c r="AR280" s="18">
        <f t="shared" si="1508"/>
        <v>0</v>
      </c>
      <c r="AS280" s="18">
        <f t="shared" si="1509"/>
        <v>0</v>
      </c>
      <c r="AT280" s="18">
        <f t="shared" si="1510"/>
        <v>0</v>
      </c>
      <c r="AU280" s="18">
        <f t="shared" si="1511"/>
        <v>0</v>
      </c>
      <c r="AV280" s="18">
        <f t="shared" si="1512"/>
        <v>0</v>
      </c>
      <c r="AW280" s="18">
        <f t="shared" si="1513"/>
        <v>0</v>
      </c>
      <c r="AX280" s="4"/>
    </row>
    <row r="281" spans="1:50" outlineLevel="1">
      <c r="A281" s="8" t="str">
        <f>IF(C281=Форма!$B$7*1,"1 месяц",IF(C281&gt;Форма!$B$7,(LEFT(A280,SEARCH(" ",A280,1)-1)+1)&amp;" месяц",""))</f>
        <v>120 месяц</v>
      </c>
      <c r="B281" s="32" t="str">
        <f>IF(SUM($E$6:$L281)=0,"-",IF(SUM($E281:$L281)&gt;0,IF(AND($C281&gt;=$B$1,$C281&lt;=$B$2)*1=1,$A$1,"факт"),"прогноз"))</f>
        <v>-</v>
      </c>
      <c r="C281" s="33">
        <v>49644</v>
      </c>
      <c r="D281" s="34">
        <f>VLOOKUP($C281,'F1'!$A:$B,2,0)</f>
        <v>21</v>
      </c>
      <c r="E281" s="60"/>
      <c r="F281" s="60"/>
      <c r="G281" s="59"/>
      <c r="H281" s="59"/>
      <c r="I281" s="60"/>
      <c r="J281" s="60"/>
      <c r="K281" s="59"/>
      <c r="L281" s="59"/>
      <c r="M281" s="187">
        <f t="shared" si="1484"/>
        <v>0</v>
      </c>
      <c r="N281" s="15">
        <f t="shared" si="1485"/>
        <v>0</v>
      </c>
      <c r="O281" s="15">
        <f t="shared" si="1486"/>
        <v>0</v>
      </c>
      <c r="P281" s="15">
        <f t="shared" si="1487"/>
        <v>0</v>
      </c>
      <c r="Q281" s="187">
        <f t="shared" si="1488"/>
        <v>0</v>
      </c>
      <c r="R281" s="15">
        <f t="shared" si="1489"/>
        <v>0</v>
      </c>
      <c r="S281" s="15">
        <f t="shared" si="1490"/>
        <v>0</v>
      </c>
      <c r="T281" s="15">
        <f t="shared" si="1491"/>
        <v>0</v>
      </c>
      <c r="U281" s="9">
        <f t="shared" si="1492"/>
        <v>0</v>
      </c>
      <c r="V281" s="9">
        <f t="shared" si="1493"/>
        <v>0</v>
      </c>
      <c r="W281" s="28">
        <f t="shared" si="1494"/>
        <v>0</v>
      </c>
      <c r="X281" s="9">
        <f t="shared" si="1495"/>
        <v>0</v>
      </c>
      <c r="Y281" s="9">
        <f t="shared" si="1496"/>
        <v>0</v>
      </c>
      <c r="Z281" s="28">
        <f t="shared" si="1497"/>
        <v>0</v>
      </c>
      <c r="AA281" s="8"/>
      <c r="AB281" s="154">
        <f>IF(OR($M281="",$M281=0),0,IF(AB$2&lt;10,VLOOKUP(TEXT($C281,"МММ"),'Расчет нагрузки'!$AA$2:$AE$13,AB$2,0),$D281*AB$2))</f>
        <v>0</v>
      </c>
      <c r="AC281" s="154">
        <f>IF(OR($Q281="",$Q281=0),0,IF(AC$2&lt;10,VLOOKUP(TEXT($C281,"МММ"),'Расчет нагрузки'!$AA$2:$AE$13,AC$2,0),$D281*AC$2))</f>
        <v>0</v>
      </c>
      <c r="AD281" s="8"/>
      <c r="AE281" s="69">
        <v>1</v>
      </c>
      <c r="AF281" s="69">
        <v>1</v>
      </c>
      <c r="AG281" s="8"/>
      <c r="AH281" s="17">
        <f t="shared" si="1498"/>
        <v>0</v>
      </c>
      <c r="AI281" s="17">
        <f t="shared" si="1499"/>
        <v>0</v>
      </c>
      <c r="AJ281" s="17">
        <f t="shared" si="1500"/>
        <v>0</v>
      </c>
      <c r="AK281" s="17">
        <f t="shared" si="1501"/>
        <v>0</v>
      </c>
      <c r="AL281" s="17">
        <f t="shared" si="1502"/>
        <v>0</v>
      </c>
      <c r="AM281" s="17">
        <f t="shared" si="1503"/>
        <v>0</v>
      </c>
      <c r="AN281" s="17">
        <f t="shared" si="1504"/>
        <v>0</v>
      </c>
      <c r="AO281" s="17">
        <f t="shared" si="1505"/>
        <v>0</v>
      </c>
      <c r="AP281" s="18">
        <f t="shared" si="1506"/>
        <v>0</v>
      </c>
      <c r="AQ281" s="18">
        <f t="shared" si="1507"/>
        <v>0</v>
      </c>
      <c r="AR281" s="18">
        <f t="shared" si="1508"/>
        <v>0</v>
      </c>
      <c r="AS281" s="18">
        <f t="shared" si="1509"/>
        <v>0</v>
      </c>
      <c r="AT281" s="18">
        <f t="shared" si="1510"/>
        <v>0</v>
      </c>
      <c r="AU281" s="18">
        <f t="shared" si="1511"/>
        <v>0</v>
      </c>
      <c r="AV281" s="18">
        <f t="shared" si="1512"/>
        <v>0</v>
      </c>
      <c r="AW281" s="18">
        <f t="shared" si="1513"/>
        <v>0</v>
      </c>
      <c r="AX281" s="4"/>
    </row>
    <row r="282" spans="1:50" outlineLevel="1">
      <c r="A282" s="8" t="str">
        <f>IF(C282=Форма!$B$7*1,"1 месяц",IF(C282&gt;Форма!$B$7,(LEFT(A281,SEARCH(" ",A281,1)-1)+1)&amp;" месяц",""))</f>
        <v>121 месяц</v>
      </c>
      <c r="B282" s="32" t="str">
        <f>IF(SUM($E$6:$L282)=0,"-",IF(SUM($E282:$L282)&gt;0,IF(AND($C282&gt;=$B$1,$C282&lt;=$B$2)*1=1,$A$1,"факт"),"прогноз"))</f>
        <v>-</v>
      </c>
      <c r="C282" s="33">
        <v>49675</v>
      </c>
      <c r="D282" s="34">
        <f>VLOOKUP($C282,'F1'!$A:$B,2,0)</f>
        <v>17</v>
      </c>
      <c r="E282" s="60"/>
      <c r="F282" s="60"/>
      <c r="G282" s="59"/>
      <c r="H282" s="59"/>
      <c r="I282" s="60"/>
      <c r="J282" s="60"/>
      <c r="K282" s="59"/>
      <c r="L282" s="59"/>
      <c r="M282" s="187">
        <f t="shared" si="1484"/>
        <v>0</v>
      </c>
      <c r="N282" s="15">
        <f t="shared" si="1485"/>
        <v>0</v>
      </c>
      <c r="O282" s="15">
        <f t="shared" si="1486"/>
        <v>0</v>
      </c>
      <c r="P282" s="15">
        <f t="shared" si="1487"/>
        <v>0</v>
      </c>
      <c r="Q282" s="187">
        <f t="shared" si="1488"/>
        <v>0</v>
      </c>
      <c r="R282" s="15">
        <f t="shared" si="1489"/>
        <v>0</v>
      </c>
      <c r="S282" s="15">
        <f t="shared" si="1490"/>
        <v>0</v>
      </c>
      <c r="T282" s="15">
        <f t="shared" si="1491"/>
        <v>0</v>
      </c>
      <c r="U282" s="9">
        <f t="shared" si="1492"/>
        <v>0</v>
      </c>
      <c r="V282" s="9">
        <f t="shared" si="1493"/>
        <v>0</v>
      </c>
      <c r="W282" s="28">
        <f t="shared" si="1494"/>
        <v>0</v>
      </c>
      <c r="X282" s="9">
        <f t="shared" si="1495"/>
        <v>0</v>
      </c>
      <c r="Y282" s="9">
        <f t="shared" si="1496"/>
        <v>0</v>
      </c>
      <c r="Z282" s="28">
        <f t="shared" si="1497"/>
        <v>0</v>
      </c>
      <c r="AA282" s="8"/>
      <c r="AB282" s="154">
        <f>IF(OR($M282="",$M282=0),0,IF(AB$2&lt;10,VLOOKUP(TEXT($C282,"МММ"),'Расчет нагрузки'!$AA$2:$AE$13,AB$2,0),$D282*AB$2))</f>
        <v>0</v>
      </c>
      <c r="AC282" s="154">
        <f>IF(OR($Q282="",$Q282=0),0,IF(AC$2&lt;10,VLOOKUP(TEXT($C282,"МММ"),'Расчет нагрузки'!$AA$2:$AE$13,AC$2,0),$D282*AC$2))</f>
        <v>0</v>
      </c>
      <c r="AD282" s="8"/>
      <c r="AE282" s="69">
        <v>1</v>
      </c>
      <c r="AF282" s="69">
        <v>1</v>
      </c>
      <c r="AG282" s="8"/>
      <c r="AH282" s="17">
        <f t="shared" si="1498"/>
        <v>0</v>
      </c>
      <c r="AI282" s="17">
        <f t="shared" si="1499"/>
        <v>0</v>
      </c>
      <c r="AJ282" s="17">
        <f t="shared" si="1500"/>
        <v>0</v>
      </c>
      <c r="AK282" s="17">
        <f t="shared" si="1501"/>
        <v>0</v>
      </c>
      <c r="AL282" s="17">
        <f t="shared" si="1502"/>
        <v>0</v>
      </c>
      <c r="AM282" s="17">
        <f t="shared" si="1503"/>
        <v>0</v>
      </c>
      <c r="AN282" s="17">
        <f t="shared" si="1504"/>
        <v>0</v>
      </c>
      <c r="AO282" s="17">
        <f t="shared" si="1505"/>
        <v>0</v>
      </c>
      <c r="AP282" s="18">
        <f t="shared" si="1506"/>
        <v>0</v>
      </c>
      <c r="AQ282" s="18">
        <f t="shared" si="1507"/>
        <v>0</v>
      </c>
      <c r="AR282" s="18">
        <f t="shared" si="1508"/>
        <v>0</v>
      </c>
      <c r="AS282" s="18">
        <f t="shared" si="1509"/>
        <v>0</v>
      </c>
      <c r="AT282" s="18">
        <f t="shared" si="1510"/>
        <v>0</v>
      </c>
      <c r="AU282" s="18">
        <f t="shared" si="1511"/>
        <v>0</v>
      </c>
      <c r="AV282" s="18">
        <f t="shared" si="1512"/>
        <v>0</v>
      </c>
      <c r="AW282" s="18">
        <f t="shared" si="1513"/>
        <v>0</v>
      </c>
      <c r="AX282" s="4"/>
    </row>
    <row r="283" spans="1:50" outlineLevel="1">
      <c r="A283" s="8" t="str">
        <f>IF(C283=Форма!$B$7*1,"1 месяц",IF(C283&gt;Форма!$B$7,(LEFT(A282,SEARCH(" ",A282,1)-1)+1)&amp;" месяц",""))</f>
        <v>122 месяц</v>
      </c>
      <c r="B283" s="32" t="str">
        <f>IF(SUM($E$6:$L283)=0,"-",IF(SUM($E283:$L283)&gt;0,IF(AND($C283&gt;=$B$1,$C283&lt;=$B$2)*1=1,$A$1,"факт"),"прогноз"))</f>
        <v>-</v>
      </c>
      <c r="C283" s="33">
        <v>49706</v>
      </c>
      <c r="D283" s="34">
        <f>VLOOKUP($C283,'F1'!$A:$B,2,0)</f>
        <v>21</v>
      </c>
      <c r="E283" s="60"/>
      <c r="F283" s="60"/>
      <c r="G283" s="59"/>
      <c r="H283" s="59"/>
      <c r="I283" s="60"/>
      <c r="J283" s="60"/>
      <c r="K283" s="59"/>
      <c r="L283" s="59"/>
      <c r="M283" s="187">
        <f t="shared" si="1484"/>
        <v>0</v>
      </c>
      <c r="N283" s="15">
        <f t="shared" si="1485"/>
        <v>0</v>
      </c>
      <c r="O283" s="15">
        <f t="shared" si="1486"/>
        <v>0</v>
      </c>
      <c r="P283" s="15">
        <f t="shared" si="1487"/>
        <v>0</v>
      </c>
      <c r="Q283" s="187">
        <f t="shared" si="1488"/>
        <v>0</v>
      </c>
      <c r="R283" s="15">
        <f t="shared" si="1489"/>
        <v>0</v>
      </c>
      <c r="S283" s="15">
        <f t="shared" si="1490"/>
        <v>0</v>
      </c>
      <c r="T283" s="15">
        <f t="shared" si="1491"/>
        <v>0</v>
      </c>
      <c r="U283" s="9">
        <f t="shared" si="1492"/>
        <v>0</v>
      </c>
      <c r="V283" s="9">
        <f t="shared" si="1493"/>
        <v>0</v>
      </c>
      <c r="W283" s="28">
        <f t="shared" si="1494"/>
        <v>0</v>
      </c>
      <c r="X283" s="9">
        <f t="shared" si="1495"/>
        <v>0</v>
      </c>
      <c r="Y283" s="9">
        <f t="shared" si="1496"/>
        <v>0</v>
      </c>
      <c r="Z283" s="28">
        <f t="shared" si="1497"/>
        <v>0</v>
      </c>
      <c r="AA283" s="8"/>
      <c r="AB283" s="154">
        <f>IF(OR($M283="",$M283=0),0,IF(AB$2&lt;10,VLOOKUP(TEXT($C283,"МММ"),'Расчет нагрузки'!$AA$2:$AE$13,AB$2,0),$D283*AB$2))</f>
        <v>0</v>
      </c>
      <c r="AC283" s="154">
        <f>IF(OR($Q283="",$Q283=0),0,IF(AC$2&lt;10,VLOOKUP(TEXT($C283,"МММ"),'Расчет нагрузки'!$AA$2:$AE$13,AC$2,0),$D283*AC$2))</f>
        <v>0</v>
      </c>
      <c r="AD283" s="8"/>
      <c r="AE283" s="69">
        <v>1</v>
      </c>
      <c r="AF283" s="69">
        <v>1</v>
      </c>
      <c r="AG283" s="8"/>
      <c r="AH283" s="17">
        <f t="shared" si="1498"/>
        <v>0</v>
      </c>
      <c r="AI283" s="17">
        <f t="shared" si="1499"/>
        <v>0</v>
      </c>
      <c r="AJ283" s="17">
        <f t="shared" si="1500"/>
        <v>0</v>
      </c>
      <c r="AK283" s="17">
        <f t="shared" si="1501"/>
        <v>0</v>
      </c>
      <c r="AL283" s="17">
        <f t="shared" si="1502"/>
        <v>0</v>
      </c>
      <c r="AM283" s="17">
        <f t="shared" si="1503"/>
        <v>0</v>
      </c>
      <c r="AN283" s="17">
        <f t="shared" si="1504"/>
        <v>0</v>
      </c>
      <c r="AO283" s="17">
        <f t="shared" si="1505"/>
        <v>0</v>
      </c>
      <c r="AP283" s="18">
        <f t="shared" si="1506"/>
        <v>0</v>
      </c>
      <c r="AQ283" s="18">
        <f t="shared" si="1507"/>
        <v>0</v>
      </c>
      <c r="AR283" s="18">
        <f t="shared" si="1508"/>
        <v>0</v>
      </c>
      <c r="AS283" s="18">
        <f t="shared" si="1509"/>
        <v>0</v>
      </c>
      <c r="AT283" s="18">
        <f t="shared" si="1510"/>
        <v>0</v>
      </c>
      <c r="AU283" s="18">
        <f t="shared" si="1511"/>
        <v>0</v>
      </c>
      <c r="AV283" s="18">
        <f t="shared" si="1512"/>
        <v>0</v>
      </c>
      <c r="AW283" s="18">
        <f t="shared" si="1513"/>
        <v>0</v>
      </c>
      <c r="AX283" s="4"/>
    </row>
    <row r="284" spans="1:50" outlineLevel="1">
      <c r="A284" s="8" t="str">
        <f>IF(C284=Форма!$B$7*1,"1 месяц",IF(C284&gt;Форма!$B$7,(LEFT(A283,SEARCH(" ",A283,1)-1)+1)&amp;" месяц",""))</f>
        <v>123 месяц</v>
      </c>
      <c r="B284" s="32" t="str">
        <f>IF(SUM($E$6:$L284)=0,"-",IF(SUM($E284:$L284)&gt;0,IF(AND($C284&gt;=$B$1,$C284&lt;=$B$2)*1=1,$A$1,"факт"),"прогноз"))</f>
        <v>-</v>
      </c>
      <c r="C284" s="33">
        <v>49735</v>
      </c>
      <c r="D284" s="34">
        <f>VLOOKUP($C284,'F1'!$A:$B,2,0)</f>
        <v>20</v>
      </c>
      <c r="E284" s="60"/>
      <c r="F284" s="60"/>
      <c r="G284" s="59"/>
      <c r="H284" s="59"/>
      <c r="I284" s="60"/>
      <c r="J284" s="60"/>
      <c r="K284" s="59"/>
      <c r="L284" s="59"/>
      <c r="M284" s="187">
        <f t="shared" si="1484"/>
        <v>0</v>
      </c>
      <c r="N284" s="15">
        <f t="shared" si="1485"/>
        <v>0</v>
      </c>
      <c r="O284" s="15">
        <f t="shared" si="1486"/>
        <v>0</v>
      </c>
      <c r="P284" s="15">
        <f t="shared" si="1487"/>
        <v>0</v>
      </c>
      <c r="Q284" s="187">
        <f t="shared" si="1488"/>
        <v>0</v>
      </c>
      <c r="R284" s="15">
        <f t="shared" si="1489"/>
        <v>0</v>
      </c>
      <c r="S284" s="15">
        <f t="shared" si="1490"/>
        <v>0</v>
      </c>
      <c r="T284" s="15">
        <f t="shared" si="1491"/>
        <v>0</v>
      </c>
      <c r="U284" s="9">
        <f t="shared" si="1492"/>
        <v>0</v>
      </c>
      <c r="V284" s="9">
        <f t="shared" si="1493"/>
        <v>0</v>
      </c>
      <c r="W284" s="28">
        <f t="shared" si="1494"/>
        <v>0</v>
      </c>
      <c r="X284" s="9">
        <f t="shared" si="1495"/>
        <v>0</v>
      </c>
      <c r="Y284" s="9">
        <f t="shared" si="1496"/>
        <v>0</v>
      </c>
      <c r="Z284" s="28">
        <f t="shared" si="1497"/>
        <v>0</v>
      </c>
      <c r="AA284" s="8"/>
      <c r="AB284" s="154">
        <f>IF(OR($M284="",$M284=0),0,IF(AB$2&lt;10,VLOOKUP(TEXT($C284,"МММ"),'Расчет нагрузки'!$AA$2:$AE$13,AB$2,0),$D284*AB$2))</f>
        <v>0</v>
      </c>
      <c r="AC284" s="154">
        <f>IF(OR($Q284="",$Q284=0),0,IF(AC$2&lt;10,VLOOKUP(TEXT($C284,"МММ"),'Расчет нагрузки'!$AA$2:$AE$13,AC$2,0),$D284*AC$2))</f>
        <v>0</v>
      </c>
      <c r="AD284" s="8"/>
      <c r="AE284" s="69">
        <v>1</v>
      </c>
      <c r="AF284" s="69">
        <v>1</v>
      </c>
      <c r="AG284" s="8"/>
      <c r="AH284" s="17">
        <f t="shared" si="1498"/>
        <v>0</v>
      </c>
      <c r="AI284" s="17">
        <f t="shared" si="1499"/>
        <v>0</v>
      </c>
      <c r="AJ284" s="17">
        <f t="shared" si="1500"/>
        <v>0</v>
      </c>
      <c r="AK284" s="17">
        <f t="shared" si="1501"/>
        <v>0</v>
      </c>
      <c r="AL284" s="17">
        <f t="shared" si="1502"/>
        <v>0</v>
      </c>
      <c r="AM284" s="17">
        <f t="shared" si="1503"/>
        <v>0</v>
      </c>
      <c r="AN284" s="17">
        <f t="shared" si="1504"/>
        <v>0</v>
      </c>
      <c r="AO284" s="17">
        <f t="shared" si="1505"/>
        <v>0</v>
      </c>
      <c r="AP284" s="18">
        <f t="shared" si="1506"/>
        <v>0</v>
      </c>
      <c r="AQ284" s="18">
        <f t="shared" si="1507"/>
        <v>0</v>
      </c>
      <c r="AR284" s="18">
        <f t="shared" si="1508"/>
        <v>0</v>
      </c>
      <c r="AS284" s="18">
        <f t="shared" si="1509"/>
        <v>0</v>
      </c>
      <c r="AT284" s="18">
        <f t="shared" si="1510"/>
        <v>0</v>
      </c>
      <c r="AU284" s="18">
        <f t="shared" si="1511"/>
        <v>0</v>
      </c>
      <c r="AV284" s="18">
        <f t="shared" si="1512"/>
        <v>0</v>
      </c>
      <c r="AW284" s="18">
        <f t="shared" si="1513"/>
        <v>0</v>
      </c>
      <c r="AX284" s="4"/>
    </row>
    <row r="285" spans="1:50" outlineLevel="1">
      <c r="A285" s="8" t="str">
        <f>IF(C285=Форма!$B$7*1,"1 месяц",IF(C285&gt;Форма!$B$7,(LEFT(A284,SEARCH(" ",A284,1)-1)+1)&amp;" месяц",""))</f>
        <v>124 месяц</v>
      </c>
      <c r="B285" s="32" t="str">
        <f>IF(SUM($E$6:$L285)=0,"-",IF(SUM($E285:$L285)&gt;0,IF(AND($C285&gt;=$B$1,$C285&lt;=$B$2)*1=1,$A$1,"факт"),"прогноз"))</f>
        <v>-</v>
      </c>
      <c r="C285" s="33">
        <v>49766</v>
      </c>
      <c r="D285" s="34">
        <f>VLOOKUP($C285,'F1'!$A:$B,2,0)</f>
        <v>22</v>
      </c>
      <c r="E285" s="60"/>
      <c r="F285" s="60"/>
      <c r="G285" s="59"/>
      <c r="H285" s="59"/>
      <c r="I285" s="60"/>
      <c r="J285" s="60"/>
      <c r="K285" s="59"/>
      <c r="L285" s="59"/>
      <c r="M285" s="187">
        <f t="shared" si="1484"/>
        <v>0</v>
      </c>
      <c r="N285" s="15">
        <f t="shared" si="1485"/>
        <v>0</v>
      </c>
      <c r="O285" s="15">
        <f t="shared" si="1486"/>
        <v>0</v>
      </c>
      <c r="P285" s="15">
        <f t="shared" si="1487"/>
        <v>0</v>
      </c>
      <c r="Q285" s="187">
        <f t="shared" si="1488"/>
        <v>0</v>
      </c>
      <c r="R285" s="15">
        <f t="shared" si="1489"/>
        <v>0</v>
      </c>
      <c r="S285" s="15">
        <f t="shared" si="1490"/>
        <v>0</v>
      </c>
      <c r="T285" s="15">
        <f t="shared" si="1491"/>
        <v>0</v>
      </c>
      <c r="U285" s="9">
        <f t="shared" si="1492"/>
        <v>0</v>
      </c>
      <c r="V285" s="9">
        <f t="shared" si="1493"/>
        <v>0</v>
      </c>
      <c r="W285" s="28">
        <f t="shared" si="1494"/>
        <v>0</v>
      </c>
      <c r="X285" s="9">
        <f t="shared" si="1495"/>
        <v>0</v>
      </c>
      <c r="Y285" s="9">
        <f t="shared" si="1496"/>
        <v>0</v>
      </c>
      <c r="Z285" s="28">
        <f t="shared" si="1497"/>
        <v>0</v>
      </c>
      <c r="AA285" s="8"/>
      <c r="AB285" s="154">
        <f>IF(OR($M285="",$M285=0),0,IF(AB$2&lt;10,VLOOKUP(TEXT($C285,"МММ"),'Расчет нагрузки'!$AA$2:$AE$13,AB$2,0),$D285*AB$2))</f>
        <v>0</v>
      </c>
      <c r="AC285" s="154">
        <f>IF(OR($Q285="",$Q285=0),0,IF(AC$2&lt;10,VLOOKUP(TEXT($C285,"МММ"),'Расчет нагрузки'!$AA$2:$AE$13,AC$2,0),$D285*AC$2))</f>
        <v>0</v>
      </c>
      <c r="AD285" s="8"/>
      <c r="AE285" s="69">
        <v>1</v>
      </c>
      <c r="AF285" s="69">
        <v>1</v>
      </c>
      <c r="AG285" s="8"/>
      <c r="AH285" s="17">
        <f t="shared" si="1498"/>
        <v>0</v>
      </c>
      <c r="AI285" s="17">
        <f t="shared" si="1499"/>
        <v>0</v>
      </c>
      <c r="AJ285" s="17">
        <f t="shared" si="1500"/>
        <v>0</v>
      </c>
      <c r="AK285" s="17">
        <f t="shared" si="1501"/>
        <v>0</v>
      </c>
      <c r="AL285" s="17">
        <f t="shared" si="1502"/>
        <v>0</v>
      </c>
      <c r="AM285" s="17">
        <f t="shared" si="1503"/>
        <v>0</v>
      </c>
      <c r="AN285" s="17">
        <f t="shared" si="1504"/>
        <v>0</v>
      </c>
      <c r="AO285" s="17">
        <f t="shared" si="1505"/>
        <v>0</v>
      </c>
      <c r="AP285" s="18">
        <f t="shared" si="1506"/>
        <v>0</v>
      </c>
      <c r="AQ285" s="18">
        <f t="shared" si="1507"/>
        <v>0</v>
      </c>
      <c r="AR285" s="18">
        <f t="shared" si="1508"/>
        <v>0</v>
      </c>
      <c r="AS285" s="18">
        <f t="shared" si="1509"/>
        <v>0</v>
      </c>
      <c r="AT285" s="18">
        <f t="shared" si="1510"/>
        <v>0</v>
      </c>
      <c r="AU285" s="18">
        <f t="shared" si="1511"/>
        <v>0</v>
      </c>
      <c r="AV285" s="18">
        <f t="shared" si="1512"/>
        <v>0</v>
      </c>
      <c r="AW285" s="18">
        <f t="shared" si="1513"/>
        <v>0</v>
      </c>
      <c r="AX285" s="4"/>
    </row>
    <row r="286" spans="1:50" outlineLevel="1">
      <c r="A286" s="8" t="str">
        <f>IF(C286=Форма!$B$7*1,"1 месяц",IF(C286&gt;Форма!$B$7,(LEFT(A285,SEARCH(" ",A285,1)-1)+1)&amp;" месяц",""))</f>
        <v>125 месяц</v>
      </c>
      <c r="B286" s="32" t="str">
        <f>IF(SUM($E$6:$L286)=0,"-",IF(SUM($E286:$L286)&gt;0,IF(AND($C286&gt;=$B$1,$C286&lt;=$B$2)*1=1,$A$1,"факт"),"прогноз"))</f>
        <v>-</v>
      </c>
      <c r="C286" s="33">
        <v>49796</v>
      </c>
      <c r="D286" s="34">
        <f>VLOOKUP($C286,'F1'!$A:$B,2,0)</f>
        <v>20</v>
      </c>
      <c r="E286" s="60"/>
      <c r="F286" s="60"/>
      <c r="G286" s="59"/>
      <c r="H286" s="59"/>
      <c r="I286" s="60"/>
      <c r="J286" s="60"/>
      <c r="K286" s="59"/>
      <c r="L286" s="59"/>
      <c r="M286" s="187">
        <f t="shared" si="1484"/>
        <v>0</v>
      </c>
      <c r="N286" s="15">
        <f t="shared" si="1485"/>
        <v>0</v>
      </c>
      <c r="O286" s="15">
        <f t="shared" si="1486"/>
        <v>0</v>
      </c>
      <c r="P286" s="15">
        <f t="shared" si="1487"/>
        <v>0</v>
      </c>
      <c r="Q286" s="187">
        <f t="shared" si="1488"/>
        <v>0</v>
      </c>
      <c r="R286" s="15">
        <f t="shared" si="1489"/>
        <v>0</v>
      </c>
      <c r="S286" s="15">
        <f t="shared" si="1490"/>
        <v>0</v>
      </c>
      <c r="T286" s="15">
        <f t="shared" si="1491"/>
        <v>0</v>
      </c>
      <c r="U286" s="9">
        <f t="shared" si="1492"/>
        <v>0</v>
      </c>
      <c r="V286" s="9">
        <f t="shared" si="1493"/>
        <v>0</v>
      </c>
      <c r="W286" s="28">
        <f t="shared" si="1494"/>
        <v>0</v>
      </c>
      <c r="X286" s="9">
        <f t="shared" si="1495"/>
        <v>0</v>
      </c>
      <c r="Y286" s="9">
        <f t="shared" si="1496"/>
        <v>0</v>
      </c>
      <c r="Z286" s="28">
        <f t="shared" si="1497"/>
        <v>0</v>
      </c>
      <c r="AA286" s="8"/>
      <c r="AB286" s="154">
        <f>IF(OR($M286="",$M286=0),0,IF(AB$2&lt;10,VLOOKUP(TEXT($C286,"МММ"),'Расчет нагрузки'!$AA$2:$AE$13,AB$2,0),$D286*AB$2))</f>
        <v>0</v>
      </c>
      <c r="AC286" s="154">
        <f>IF(OR($Q286="",$Q286=0),0,IF(AC$2&lt;10,VLOOKUP(TEXT($C286,"МММ"),'Расчет нагрузки'!$AA$2:$AE$13,AC$2,0),$D286*AC$2))</f>
        <v>0</v>
      </c>
      <c r="AD286" s="8"/>
      <c r="AE286" s="69">
        <v>1</v>
      </c>
      <c r="AF286" s="69">
        <v>1</v>
      </c>
      <c r="AG286" s="8"/>
      <c r="AH286" s="17">
        <f t="shared" si="1498"/>
        <v>0</v>
      </c>
      <c r="AI286" s="17">
        <f t="shared" si="1499"/>
        <v>0</v>
      </c>
      <c r="AJ286" s="17">
        <f t="shared" si="1500"/>
        <v>0</v>
      </c>
      <c r="AK286" s="17">
        <f t="shared" si="1501"/>
        <v>0</v>
      </c>
      <c r="AL286" s="17">
        <f t="shared" si="1502"/>
        <v>0</v>
      </c>
      <c r="AM286" s="17">
        <f t="shared" si="1503"/>
        <v>0</v>
      </c>
      <c r="AN286" s="17">
        <f t="shared" si="1504"/>
        <v>0</v>
      </c>
      <c r="AO286" s="17">
        <f t="shared" si="1505"/>
        <v>0</v>
      </c>
      <c r="AP286" s="18">
        <f t="shared" si="1506"/>
        <v>0</v>
      </c>
      <c r="AQ286" s="18">
        <f t="shared" si="1507"/>
        <v>0</v>
      </c>
      <c r="AR286" s="18">
        <f t="shared" si="1508"/>
        <v>0</v>
      </c>
      <c r="AS286" s="18">
        <f t="shared" si="1509"/>
        <v>0</v>
      </c>
      <c r="AT286" s="18">
        <f t="shared" si="1510"/>
        <v>0</v>
      </c>
      <c r="AU286" s="18">
        <f t="shared" si="1511"/>
        <v>0</v>
      </c>
      <c r="AV286" s="18">
        <f t="shared" si="1512"/>
        <v>0</v>
      </c>
      <c r="AW286" s="18">
        <f t="shared" si="1513"/>
        <v>0</v>
      </c>
      <c r="AX286" s="4"/>
    </row>
    <row r="287" spans="1:50" outlineLevel="1">
      <c r="A287" s="8" t="str">
        <f>IF(C287=Форма!$B$7*1,"1 месяц",IF(C287&gt;Форма!$B$7,(LEFT(A286,SEARCH(" ",A286,1)-1)+1)&amp;" месяц",""))</f>
        <v>126 месяц</v>
      </c>
      <c r="B287" s="32" t="str">
        <f>IF(SUM($E$6:$L287)=0,"-",IF(SUM($E287:$L287)&gt;0,IF(AND($C287&gt;=$B$1,$C287&lt;=$B$2)*1=1,$A$1,"факт"),"прогноз"))</f>
        <v>-</v>
      </c>
      <c r="C287" s="33">
        <v>49827</v>
      </c>
      <c r="D287" s="34">
        <f>VLOOKUP($C287,'F1'!$A:$B,2,0)</f>
        <v>20</v>
      </c>
      <c r="E287" s="60"/>
      <c r="F287" s="60"/>
      <c r="G287" s="59"/>
      <c r="H287" s="59"/>
      <c r="I287" s="60"/>
      <c r="J287" s="60"/>
      <c r="K287" s="59"/>
      <c r="L287" s="59"/>
      <c r="M287" s="187">
        <f t="shared" si="1484"/>
        <v>0</v>
      </c>
      <c r="N287" s="15">
        <f t="shared" si="1485"/>
        <v>0</v>
      </c>
      <c r="O287" s="15">
        <f t="shared" si="1486"/>
        <v>0</v>
      </c>
      <c r="P287" s="15">
        <f t="shared" si="1487"/>
        <v>0</v>
      </c>
      <c r="Q287" s="187">
        <f t="shared" si="1488"/>
        <v>0</v>
      </c>
      <c r="R287" s="15">
        <f t="shared" si="1489"/>
        <v>0</v>
      </c>
      <c r="S287" s="15">
        <f t="shared" si="1490"/>
        <v>0</v>
      </c>
      <c r="T287" s="15">
        <f t="shared" si="1491"/>
        <v>0</v>
      </c>
      <c r="U287" s="9">
        <f t="shared" si="1492"/>
        <v>0</v>
      </c>
      <c r="V287" s="9">
        <f t="shared" si="1493"/>
        <v>0</v>
      </c>
      <c r="W287" s="28">
        <f t="shared" si="1494"/>
        <v>0</v>
      </c>
      <c r="X287" s="9">
        <f t="shared" si="1495"/>
        <v>0</v>
      </c>
      <c r="Y287" s="9">
        <f t="shared" si="1496"/>
        <v>0</v>
      </c>
      <c r="Z287" s="28">
        <f t="shared" si="1497"/>
        <v>0</v>
      </c>
      <c r="AA287" s="8"/>
      <c r="AB287" s="154">
        <f>IF(OR($M287="",$M287=0),0,IF(AB$2&lt;10,VLOOKUP(TEXT($C287,"МММ"),'Расчет нагрузки'!$AA$2:$AE$13,AB$2,0),$D287*AB$2))</f>
        <v>0</v>
      </c>
      <c r="AC287" s="154">
        <f>IF(OR($Q287="",$Q287=0),0,IF(AC$2&lt;10,VLOOKUP(TEXT($C287,"МММ"),'Расчет нагрузки'!$AA$2:$AE$13,AC$2,0),$D287*AC$2))</f>
        <v>0</v>
      </c>
      <c r="AD287" s="8"/>
      <c r="AE287" s="69">
        <v>1</v>
      </c>
      <c r="AF287" s="69">
        <v>1</v>
      </c>
      <c r="AG287" s="8"/>
      <c r="AH287" s="17">
        <f t="shared" si="1498"/>
        <v>0</v>
      </c>
      <c r="AI287" s="17">
        <f t="shared" si="1499"/>
        <v>0</v>
      </c>
      <c r="AJ287" s="17">
        <f t="shared" si="1500"/>
        <v>0</v>
      </c>
      <c r="AK287" s="17">
        <f t="shared" si="1501"/>
        <v>0</v>
      </c>
      <c r="AL287" s="17">
        <f t="shared" si="1502"/>
        <v>0</v>
      </c>
      <c r="AM287" s="17">
        <f t="shared" si="1503"/>
        <v>0</v>
      </c>
      <c r="AN287" s="17">
        <f t="shared" si="1504"/>
        <v>0</v>
      </c>
      <c r="AO287" s="17">
        <f t="shared" si="1505"/>
        <v>0</v>
      </c>
      <c r="AP287" s="18">
        <f t="shared" si="1506"/>
        <v>0</v>
      </c>
      <c r="AQ287" s="18">
        <f t="shared" si="1507"/>
        <v>0</v>
      </c>
      <c r="AR287" s="18">
        <f t="shared" si="1508"/>
        <v>0</v>
      </c>
      <c r="AS287" s="18">
        <f t="shared" si="1509"/>
        <v>0</v>
      </c>
      <c r="AT287" s="18">
        <f t="shared" si="1510"/>
        <v>0</v>
      </c>
      <c r="AU287" s="18">
        <f t="shared" si="1511"/>
        <v>0</v>
      </c>
      <c r="AV287" s="18">
        <f t="shared" si="1512"/>
        <v>0</v>
      </c>
      <c r="AW287" s="18">
        <f t="shared" si="1513"/>
        <v>0</v>
      </c>
      <c r="AX287" s="4"/>
    </row>
    <row r="288" spans="1:50" outlineLevel="1">
      <c r="A288" s="8" t="str">
        <f>IF(C288=Форма!$B$7*1,"1 месяц",IF(C288&gt;Форма!$B$7,(LEFT(A287,SEARCH(" ",A287,1)-1)+1)&amp;" месяц",""))</f>
        <v>127 месяц</v>
      </c>
      <c r="B288" s="32" t="str">
        <f>IF(SUM($E$6:$L288)=0,"-",IF(SUM($E288:$L288)&gt;0,IF(AND($C288&gt;=$B$1,$C288&lt;=$B$2)*1=1,$A$1,"факт"),"прогноз"))</f>
        <v>-</v>
      </c>
      <c r="C288" s="33">
        <v>49857</v>
      </c>
      <c r="D288" s="34">
        <f>VLOOKUP($C288,'F1'!$A:$B,2,0)</f>
        <v>23</v>
      </c>
      <c r="E288" s="60"/>
      <c r="F288" s="60"/>
      <c r="G288" s="59"/>
      <c r="H288" s="59"/>
      <c r="I288" s="60"/>
      <c r="J288" s="60"/>
      <c r="K288" s="59"/>
      <c r="L288" s="59"/>
      <c r="M288" s="187">
        <f t="shared" si="1484"/>
        <v>0</v>
      </c>
      <c r="N288" s="15">
        <f t="shared" si="1485"/>
        <v>0</v>
      </c>
      <c r="O288" s="15">
        <f t="shared" si="1486"/>
        <v>0</v>
      </c>
      <c r="P288" s="15">
        <f t="shared" si="1487"/>
        <v>0</v>
      </c>
      <c r="Q288" s="187">
        <f t="shared" si="1488"/>
        <v>0</v>
      </c>
      <c r="R288" s="15">
        <f t="shared" si="1489"/>
        <v>0</v>
      </c>
      <c r="S288" s="15">
        <f t="shared" si="1490"/>
        <v>0</v>
      </c>
      <c r="T288" s="15">
        <f t="shared" si="1491"/>
        <v>0</v>
      </c>
      <c r="U288" s="9">
        <f t="shared" si="1492"/>
        <v>0</v>
      </c>
      <c r="V288" s="9">
        <f t="shared" si="1493"/>
        <v>0</v>
      </c>
      <c r="W288" s="28">
        <f t="shared" si="1494"/>
        <v>0</v>
      </c>
      <c r="X288" s="9">
        <f t="shared" si="1495"/>
        <v>0</v>
      </c>
      <c r="Y288" s="9">
        <f t="shared" si="1496"/>
        <v>0</v>
      </c>
      <c r="Z288" s="28">
        <f t="shared" si="1497"/>
        <v>0</v>
      </c>
      <c r="AA288" s="8"/>
      <c r="AB288" s="154">
        <f>IF(OR($M288="",$M288=0),0,IF(AB$2&lt;10,VLOOKUP(TEXT($C288,"МММ"),'Расчет нагрузки'!$AA$2:$AE$13,AB$2,0),$D288*AB$2))</f>
        <v>0</v>
      </c>
      <c r="AC288" s="154">
        <f>IF(OR($Q288="",$Q288=0),0,IF(AC$2&lt;10,VLOOKUP(TEXT($C288,"МММ"),'Расчет нагрузки'!$AA$2:$AE$13,AC$2,0),$D288*AC$2))</f>
        <v>0</v>
      </c>
      <c r="AD288" s="8"/>
      <c r="AE288" s="69">
        <v>1</v>
      </c>
      <c r="AF288" s="69">
        <v>1</v>
      </c>
      <c r="AG288" s="8"/>
      <c r="AH288" s="17">
        <f t="shared" si="1498"/>
        <v>0</v>
      </c>
      <c r="AI288" s="17">
        <f t="shared" si="1499"/>
        <v>0</v>
      </c>
      <c r="AJ288" s="17">
        <f t="shared" si="1500"/>
        <v>0</v>
      </c>
      <c r="AK288" s="17">
        <f t="shared" si="1501"/>
        <v>0</v>
      </c>
      <c r="AL288" s="17">
        <f t="shared" si="1502"/>
        <v>0</v>
      </c>
      <c r="AM288" s="17">
        <f t="shared" si="1503"/>
        <v>0</v>
      </c>
      <c r="AN288" s="17">
        <f t="shared" si="1504"/>
        <v>0</v>
      </c>
      <c r="AO288" s="17">
        <f t="shared" si="1505"/>
        <v>0</v>
      </c>
      <c r="AP288" s="18">
        <f t="shared" si="1506"/>
        <v>0</v>
      </c>
      <c r="AQ288" s="18">
        <f t="shared" si="1507"/>
        <v>0</v>
      </c>
      <c r="AR288" s="18">
        <f t="shared" si="1508"/>
        <v>0</v>
      </c>
      <c r="AS288" s="18">
        <f t="shared" si="1509"/>
        <v>0</v>
      </c>
      <c r="AT288" s="18">
        <f t="shared" si="1510"/>
        <v>0</v>
      </c>
      <c r="AU288" s="18">
        <f t="shared" si="1511"/>
        <v>0</v>
      </c>
      <c r="AV288" s="18">
        <f t="shared" si="1512"/>
        <v>0</v>
      </c>
      <c r="AW288" s="18">
        <f t="shared" si="1513"/>
        <v>0</v>
      </c>
      <c r="AX288" s="4"/>
    </row>
    <row r="289" spans="1:119" outlineLevel="1">
      <c r="A289" s="8" t="str">
        <f>IF(C289=Форма!$B$7*1,"1 месяц",IF(C289&gt;Форма!$B$7,(LEFT(A288,SEARCH(" ",A288,1)-1)+1)&amp;" месяц",""))</f>
        <v>128 месяц</v>
      </c>
      <c r="B289" s="32" t="str">
        <f>IF(SUM($E$6:$L289)=0,"-",IF(SUM($E289:$L289)&gt;0,IF(AND($C289&gt;=$B$1,$C289&lt;=$B$2)*1=1,$A$1,"факт"),"прогноз"))</f>
        <v>-</v>
      </c>
      <c r="C289" s="33">
        <v>49888</v>
      </c>
      <c r="D289" s="34">
        <f>VLOOKUP($C289,'F1'!$A:$B,2,0)</f>
        <v>21</v>
      </c>
      <c r="E289" s="60"/>
      <c r="F289" s="60"/>
      <c r="G289" s="59"/>
      <c r="H289" s="59"/>
      <c r="I289" s="60"/>
      <c r="J289" s="60"/>
      <c r="K289" s="59"/>
      <c r="L289" s="59"/>
      <c r="M289" s="187">
        <f t="shared" si="1484"/>
        <v>0</v>
      </c>
      <c r="N289" s="15">
        <f t="shared" si="1485"/>
        <v>0</v>
      </c>
      <c r="O289" s="15">
        <f t="shared" si="1486"/>
        <v>0</v>
      </c>
      <c r="P289" s="15">
        <f t="shared" si="1487"/>
        <v>0</v>
      </c>
      <c r="Q289" s="187">
        <f t="shared" si="1488"/>
        <v>0</v>
      </c>
      <c r="R289" s="15">
        <f t="shared" si="1489"/>
        <v>0</v>
      </c>
      <c r="S289" s="15">
        <f t="shared" si="1490"/>
        <v>0</v>
      </c>
      <c r="T289" s="15">
        <f t="shared" si="1491"/>
        <v>0</v>
      </c>
      <c r="U289" s="9">
        <f t="shared" si="1492"/>
        <v>0</v>
      </c>
      <c r="V289" s="9">
        <f t="shared" si="1493"/>
        <v>0</v>
      </c>
      <c r="W289" s="28">
        <f t="shared" si="1494"/>
        <v>0</v>
      </c>
      <c r="X289" s="9">
        <f t="shared" si="1495"/>
        <v>0</v>
      </c>
      <c r="Y289" s="9">
        <f t="shared" si="1496"/>
        <v>0</v>
      </c>
      <c r="Z289" s="28">
        <f t="shared" si="1497"/>
        <v>0</v>
      </c>
      <c r="AA289" s="8"/>
      <c r="AB289" s="154">
        <f>IF(OR($M289="",$M289=0),0,IF(AB$2&lt;10,VLOOKUP(TEXT($C289,"МММ"),'Расчет нагрузки'!$AA$2:$AE$13,AB$2,0),$D289*AB$2))</f>
        <v>0</v>
      </c>
      <c r="AC289" s="154">
        <f>IF(OR($Q289="",$Q289=0),0,IF(AC$2&lt;10,VLOOKUP(TEXT($C289,"МММ"),'Расчет нагрузки'!$AA$2:$AE$13,AC$2,0),$D289*AC$2))</f>
        <v>0</v>
      </c>
      <c r="AD289" s="8"/>
      <c r="AE289" s="69">
        <v>1</v>
      </c>
      <c r="AF289" s="69">
        <v>1</v>
      </c>
      <c r="AG289" s="8"/>
      <c r="AH289" s="17">
        <f t="shared" si="1498"/>
        <v>0</v>
      </c>
      <c r="AI289" s="17">
        <f t="shared" si="1499"/>
        <v>0</v>
      </c>
      <c r="AJ289" s="17">
        <f t="shared" si="1500"/>
        <v>0</v>
      </c>
      <c r="AK289" s="17">
        <f t="shared" si="1501"/>
        <v>0</v>
      </c>
      <c r="AL289" s="17">
        <f t="shared" si="1502"/>
        <v>0</v>
      </c>
      <c r="AM289" s="17">
        <f t="shared" si="1503"/>
        <v>0</v>
      </c>
      <c r="AN289" s="17">
        <f t="shared" si="1504"/>
        <v>0</v>
      </c>
      <c r="AO289" s="17">
        <f t="shared" si="1505"/>
        <v>0</v>
      </c>
      <c r="AP289" s="18">
        <f t="shared" si="1506"/>
        <v>0</v>
      </c>
      <c r="AQ289" s="18">
        <f t="shared" si="1507"/>
        <v>0</v>
      </c>
      <c r="AR289" s="18">
        <f t="shared" si="1508"/>
        <v>0</v>
      </c>
      <c r="AS289" s="18">
        <f t="shared" si="1509"/>
        <v>0</v>
      </c>
      <c r="AT289" s="18">
        <f t="shared" si="1510"/>
        <v>0</v>
      </c>
      <c r="AU289" s="18">
        <f t="shared" si="1511"/>
        <v>0</v>
      </c>
      <c r="AV289" s="18">
        <f t="shared" si="1512"/>
        <v>0</v>
      </c>
      <c r="AW289" s="18">
        <f t="shared" si="1513"/>
        <v>0</v>
      </c>
      <c r="AX289" s="4"/>
    </row>
    <row r="290" spans="1:119" outlineLevel="1">
      <c r="A290" s="8" t="str">
        <f>IF(C290=Форма!$B$7*1,"1 месяц",IF(C290&gt;Форма!$B$7,(LEFT(A289,SEARCH(" ",A289,1)-1)+1)&amp;" месяц",""))</f>
        <v>129 месяц</v>
      </c>
      <c r="B290" s="32" t="str">
        <f>IF(SUM($E$6:$L290)=0,"-",IF(SUM($E290:$L290)&gt;0,IF(AND($C290&gt;=$B$1,$C290&lt;=$B$2)*1=1,$A$1,"факт"),"прогноз"))</f>
        <v>-</v>
      </c>
      <c r="C290" s="33">
        <v>49919</v>
      </c>
      <c r="D290" s="34">
        <f>VLOOKUP($C290,'F1'!$A:$B,2,0)</f>
        <v>22</v>
      </c>
      <c r="E290" s="60"/>
      <c r="F290" s="60"/>
      <c r="G290" s="59"/>
      <c r="H290" s="59"/>
      <c r="I290" s="60"/>
      <c r="J290" s="60"/>
      <c r="K290" s="59"/>
      <c r="L290" s="59"/>
      <c r="M290" s="187">
        <f t="shared" si="1484"/>
        <v>0</v>
      </c>
      <c r="N290" s="15">
        <f t="shared" si="1485"/>
        <v>0</v>
      </c>
      <c r="O290" s="15">
        <f t="shared" si="1486"/>
        <v>0</v>
      </c>
      <c r="P290" s="15">
        <f t="shared" si="1487"/>
        <v>0</v>
      </c>
      <c r="Q290" s="187">
        <f t="shared" si="1488"/>
        <v>0</v>
      </c>
      <c r="R290" s="15">
        <f t="shared" si="1489"/>
        <v>0</v>
      </c>
      <c r="S290" s="15">
        <f t="shared" si="1490"/>
        <v>0</v>
      </c>
      <c r="T290" s="15">
        <f t="shared" si="1491"/>
        <v>0</v>
      </c>
      <c r="U290" s="9">
        <f t="shared" si="1492"/>
        <v>0</v>
      </c>
      <c r="V290" s="9">
        <f t="shared" si="1493"/>
        <v>0</v>
      </c>
      <c r="W290" s="28">
        <f t="shared" si="1494"/>
        <v>0</v>
      </c>
      <c r="X290" s="9">
        <f t="shared" si="1495"/>
        <v>0</v>
      </c>
      <c r="Y290" s="9">
        <f t="shared" si="1496"/>
        <v>0</v>
      </c>
      <c r="Z290" s="28">
        <f t="shared" si="1497"/>
        <v>0</v>
      </c>
      <c r="AA290" s="8"/>
      <c r="AB290" s="154">
        <f>IF(OR($M290="",$M290=0),0,IF(AB$2&lt;10,VLOOKUP(TEXT($C290,"МММ"),'Расчет нагрузки'!$AA$2:$AE$13,AB$2,0),$D290*AB$2))</f>
        <v>0</v>
      </c>
      <c r="AC290" s="154">
        <f>IF(OR($Q290="",$Q290=0),0,IF(AC$2&lt;10,VLOOKUP(TEXT($C290,"МММ"),'Расчет нагрузки'!$AA$2:$AE$13,AC$2,0),$D290*AC$2))</f>
        <v>0</v>
      </c>
      <c r="AD290" s="8"/>
      <c r="AE290" s="69">
        <v>1</v>
      </c>
      <c r="AF290" s="69">
        <v>1</v>
      </c>
      <c r="AG290" s="8"/>
      <c r="AH290" s="17">
        <f t="shared" si="1498"/>
        <v>0</v>
      </c>
      <c r="AI290" s="17">
        <f t="shared" si="1499"/>
        <v>0</v>
      </c>
      <c r="AJ290" s="17">
        <f t="shared" si="1500"/>
        <v>0</v>
      </c>
      <c r="AK290" s="17">
        <f t="shared" si="1501"/>
        <v>0</v>
      </c>
      <c r="AL290" s="17">
        <f t="shared" si="1502"/>
        <v>0</v>
      </c>
      <c r="AM290" s="17">
        <f t="shared" si="1503"/>
        <v>0</v>
      </c>
      <c r="AN290" s="17">
        <f t="shared" si="1504"/>
        <v>0</v>
      </c>
      <c r="AO290" s="17">
        <f t="shared" si="1505"/>
        <v>0</v>
      </c>
      <c r="AP290" s="18">
        <f t="shared" si="1506"/>
        <v>0</v>
      </c>
      <c r="AQ290" s="18">
        <f t="shared" si="1507"/>
        <v>0</v>
      </c>
      <c r="AR290" s="18">
        <f t="shared" si="1508"/>
        <v>0</v>
      </c>
      <c r="AS290" s="18">
        <f t="shared" si="1509"/>
        <v>0</v>
      </c>
      <c r="AT290" s="18">
        <f t="shared" si="1510"/>
        <v>0</v>
      </c>
      <c r="AU290" s="18">
        <f t="shared" si="1511"/>
        <v>0</v>
      </c>
      <c r="AV290" s="18">
        <f t="shared" si="1512"/>
        <v>0</v>
      </c>
      <c r="AW290" s="18">
        <f t="shared" si="1513"/>
        <v>0</v>
      </c>
      <c r="AX290" s="4"/>
    </row>
    <row r="291" spans="1:119" outlineLevel="1">
      <c r="A291" s="8" t="str">
        <f>IF(C291=Форма!$B$7*1,"1 месяц",IF(C291&gt;Форма!$B$7,(LEFT(A290,SEARCH(" ",A290,1)-1)+1)&amp;" месяц",""))</f>
        <v>130 месяц</v>
      </c>
      <c r="B291" s="32" t="str">
        <f>IF(SUM($E$6:$L291)=0,"-",IF(SUM($E291:$L291)&gt;0,IF(AND($C291&gt;=$B$1,$C291&lt;=$B$2)*1=1,$A$1,"факт"),"прогноз"))</f>
        <v>-</v>
      </c>
      <c r="C291" s="33">
        <v>49949</v>
      </c>
      <c r="D291" s="34">
        <f>VLOOKUP($C291,'F1'!$A:$B,2,0)</f>
        <v>23</v>
      </c>
      <c r="E291" s="60"/>
      <c r="F291" s="60"/>
      <c r="G291" s="59"/>
      <c r="H291" s="59"/>
      <c r="I291" s="60"/>
      <c r="J291" s="60"/>
      <c r="K291" s="59"/>
      <c r="L291" s="59"/>
      <c r="M291" s="187">
        <f t="shared" si="1484"/>
        <v>0</v>
      </c>
      <c r="N291" s="15">
        <f t="shared" si="1485"/>
        <v>0</v>
      </c>
      <c r="O291" s="15">
        <f t="shared" si="1486"/>
        <v>0</v>
      </c>
      <c r="P291" s="15">
        <f t="shared" si="1487"/>
        <v>0</v>
      </c>
      <c r="Q291" s="187">
        <f t="shared" si="1488"/>
        <v>0</v>
      </c>
      <c r="R291" s="15">
        <f t="shared" si="1489"/>
        <v>0</v>
      </c>
      <c r="S291" s="15">
        <f t="shared" si="1490"/>
        <v>0</v>
      </c>
      <c r="T291" s="15">
        <f t="shared" si="1491"/>
        <v>0</v>
      </c>
      <c r="U291" s="9">
        <f t="shared" si="1492"/>
        <v>0</v>
      </c>
      <c r="V291" s="9">
        <f t="shared" si="1493"/>
        <v>0</v>
      </c>
      <c r="W291" s="28">
        <f t="shared" si="1494"/>
        <v>0</v>
      </c>
      <c r="X291" s="9">
        <f t="shared" si="1495"/>
        <v>0</v>
      </c>
      <c r="Y291" s="9">
        <f t="shared" si="1496"/>
        <v>0</v>
      </c>
      <c r="Z291" s="28">
        <f t="shared" si="1497"/>
        <v>0</v>
      </c>
      <c r="AA291" s="8"/>
      <c r="AB291" s="154">
        <f>IF(OR($M291="",$M291=0),0,IF(AB$2&lt;10,VLOOKUP(TEXT($C291,"МММ"),'Расчет нагрузки'!$AA$2:$AE$13,AB$2,0),$D291*AB$2))</f>
        <v>0</v>
      </c>
      <c r="AC291" s="154">
        <f>IF(OR($Q291="",$Q291=0),0,IF(AC$2&lt;10,VLOOKUP(TEXT($C291,"МММ"),'Расчет нагрузки'!$AA$2:$AE$13,AC$2,0),$D291*AC$2))</f>
        <v>0</v>
      </c>
      <c r="AD291" s="8"/>
      <c r="AE291" s="69">
        <v>1</v>
      </c>
      <c r="AF291" s="69">
        <v>1</v>
      </c>
      <c r="AG291" s="8"/>
      <c r="AH291" s="17">
        <f t="shared" si="1498"/>
        <v>0</v>
      </c>
      <c r="AI291" s="17">
        <f t="shared" si="1499"/>
        <v>0</v>
      </c>
      <c r="AJ291" s="17">
        <f t="shared" si="1500"/>
        <v>0</v>
      </c>
      <c r="AK291" s="17">
        <f t="shared" si="1501"/>
        <v>0</v>
      </c>
      <c r="AL291" s="17">
        <f t="shared" si="1502"/>
        <v>0</v>
      </c>
      <c r="AM291" s="17">
        <f t="shared" si="1503"/>
        <v>0</v>
      </c>
      <c r="AN291" s="17">
        <f t="shared" si="1504"/>
        <v>0</v>
      </c>
      <c r="AO291" s="17">
        <f t="shared" si="1505"/>
        <v>0</v>
      </c>
      <c r="AP291" s="18">
        <f t="shared" si="1506"/>
        <v>0</v>
      </c>
      <c r="AQ291" s="18">
        <f t="shared" si="1507"/>
        <v>0</v>
      </c>
      <c r="AR291" s="18">
        <f t="shared" si="1508"/>
        <v>0</v>
      </c>
      <c r="AS291" s="18">
        <f t="shared" si="1509"/>
        <v>0</v>
      </c>
      <c r="AT291" s="18">
        <f t="shared" si="1510"/>
        <v>0</v>
      </c>
      <c r="AU291" s="18">
        <f t="shared" si="1511"/>
        <v>0</v>
      </c>
      <c r="AV291" s="18">
        <f t="shared" si="1512"/>
        <v>0</v>
      </c>
      <c r="AW291" s="18">
        <f t="shared" si="1513"/>
        <v>0</v>
      </c>
      <c r="AX291" s="4"/>
    </row>
    <row r="292" spans="1:119" outlineLevel="1">
      <c r="A292" s="8" t="str">
        <f>IF(C292=Форма!$B$7*1,"1 месяц",IF(C292&gt;Форма!$B$7,(LEFT(A291,SEARCH(" ",A291,1)-1)+1)&amp;" месяц",""))</f>
        <v>131 месяц</v>
      </c>
      <c r="B292" s="32" t="str">
        <f>IF(SUM($E$6:$L292)=0,"-",IF(SUM($E292:$L292)&gt;0,IF(AND($C292&gt;=$B$1,$C292&lt;=$B$2)*1=1,$A$1,"факт"),"прогноз"))</f>
        <v>-</v>
      </c>
      <c r="C292" s="33">
        <v>49980</v>
      </c>
      <c r="D292" s="34">
        <f>VLOOKUP($C292,'F1'!$A:$B,2,0)</f>
        <v>19</v>
      </c>
      <c r="E292" s="60"/>
      <c r="F292" s="60"/>
      <c r="G292" s="59"/>
      <c r="H292" s="59"/>
      <c r="I292" s="60"/>
      <c r="J292" s="60"/>
      <c r="K292" s="59"/>
      <c r="L292" s="59"/>
      <c r="M292" s="187">
        <f t="shared" si="1484"/>
        <v>0</v>
      </c>
      <c r="N292" s="15">
        <f t="shared" si="1485"/>
        <v>0</v>
      </c>
      <c r="O292" s="15">
        <f t="shared" si="1486"/>
        <v>0</v>
      </c>
      <c r="P292" s="15">
        <f t="shared" si="1487"/>
        <v>0</v>
      </c>
      <c r="Q292" s="187">
        <f t="shared" si="1488"/>
        <v>0</v>
      </c>
      <c r="R292" s="15">
        <f t="shared" si="1489"/>
        <v>0</v>
      </c>
      <c r="S292" s="15">
        <f t="shared" si="1490"/>
        <v>0</v>
      </c>
      <c r="T292" s="15">
        <f t="shared" si="1491"/>
        <v>0</v>
      </c>
      <c r="U292" s="9">
        <f t="shared" si="1492"/>
        <v>0</v>
      </c>
      <c r="V292" s="9">
        <f t="shared" si="1493"/>
        <v>0</v>
      </c>
      <c r="W292" s="28">
        <f t="shared" si="1494"/>
        <v>0</v>
      </c>
      <c r="X292" s="9">
        <f t="shared" si="1495"/>
        <v>0</v>
      </c>
      <c r="Y292" s="9">
        <f t="shared" si="1496"/>
        <v>0</v>
      </c>
      <c r="Z292" s="28">
        <f t="shared" si="1497"/>
        <v>0</v>
      </c>
      <c r="AA292" s="8"/>
      <c r="AB292" s="154">
        <f>IF(OR($M292="",$M292=0),0,IF(AB$2&lt;10,VLOOKUP(TEXT($C292,"МММ"),'Расчет нагрузки'!$AA$2:$AE$13,AB$2,0),$D292*AB$2))</f>
        <v>0</v>
      </c>
      <c r="AC292" s="154">
        <f>IF(OR($Q292="",$Q292=0),0,IF(AC$2&lt;10,VLOOKUP(TEXT($C292,"МММ"),'Расчет нагрузки'!$AA$2:$AE$13,AC$2,0),$D292*AC$2))</f>
        <v>0</v>
      </c>
      <c r="AD292" s="8"/>
      <c r="AE292" s="69">
        <v>1</v>
      </c>
      <c r="AF292" s="69">
        <v>1</v>
      </c>
      <c r="AG292" s="8"/>
      <c r="AH292" s="17">
        <f t="shared" si="1498"/>
        <v>0</v>
      </c>
      <c r="AI292" s="17">
        <f t="shared" si="1499"/>
        <v>0</v>
      </c>
      <c r="AJ292" s="17">
        <f t="shared" si="1500"/>
        <v>0</v>
      </c>
      <c r="AK292" s="17">
        <f t="shared" si="1501"/>
        <v>0</v>
      </c>
      <c r="AL292" s="17">
        <f t="shared" si="1502"/>
        <v>0</v>
      </c>
      <c r="AM292" s="17">
        <f t="shared" si="1503"/>
        <v>0</v>
      </c>
      <c r="AN292" s="17">
        <f t="shared" si="1504"/>
        <v>0</v>
      </c>
      <c r="AO292" s="17">
        <f t="shared" si="1505"/>
        <v>0</v>
      </c>
      <c r="AP292" s="18">
        <f t="shared" si="1506"/>
        <v>0</v>
      </c>
      <c r="AQ292" s="18">
        <f t="shared" si="1507"/>
        <v>0</v>
      </c>
      <c r="AR292" s="18">
        <f t="shared" si="1508"/>
        <v>0</v>
      </c>
      <c r="AS292" s="18">
        <f t="shared" si="1509"/>
        <v>0</v>
      </c>
      <c r="AT292" s="18">
        <f t="shared" si="1510"/>
        <v>0</v>
      </c>
      <c r="AU292" s="18">
        <f t="shared" si="1511"/>
        <v>0</v>
      </c>
      <c r="AV292" s="18">
        <f t="shared" si="1512"/>
        <v>0</v>
      </c>
      <c r="AW292" s="18">
        <f t="shared" si="1513"/>
        <v>0</v>
      </c>
      <c r="AX292" s="4"/>
    </row>
    <row r="293" spans="1:119" outlineLevel="1">
      <c r="A293" s="8" t="str">
        <f>IF(C293=Форма!$B$7*1,"1 месяц",IF(C293&gt;Форма!$B$7,(LEFT(A292,SEARCH(" ",A292,1)-1)+1)&amp;" месяц",""))</f>
        <v>132 месяц</v>
      </c>
      <c r="B293" s="32" t="str">
        <f>IF(SUM($E$6:$L293)=0,"-",IF(SUM($E293:$L293)&gt;0,IF(AND($C293&gt;=$B$1,$C293&lt;=$B$2)*1=1,$A$1,"факт"),"прогноз"))</f>
        <v>-</v>
      </c>
      <c r="C293" s="33">
        <v>50010</v>
      </c>
      <c r="D293" s="34">
        <f>VLOOKUP($C293,'F1'!$A:$B,2,0)</f>
        <v>23</v>
      </c>
      <c r="E293" s="60"/>
      <c r="F293" s="60"/>
      <c r="G293" s="59"/>
      <c r="H293" s="59"/>
      <c r="I293" s="60"/>
      <c r="J293" s="60"/>
      <c r="K293" s="59"/>
      <c r="L293" s="59"/>
      <c r="M293" s="187">
        <f t="shared" ref="M293" si="1514">E293/$D293</f>
        <v>0</v>
      </c>
      <c r="N293" s="15">
        <f t="shared" ref="N293" si="1515">F293/$D293</f>
        <v>0</v>
      </c>
      <c r="O293" s="15">
        <f t="shared" ref="O293" si="1516">G293/$D293</f>
        <v>0</v>
      </c>
      <c r="P293" s="15">
        <f t="shared" ref="P293" si="1517">H293/$D293</f>
        <v>0</v>
      </c>
      <c r="Q293" s="187">
        <f t="shared" ref="Q293" si="1518">I293/$D293</f>
        <v>0</v>
      </c>
      <c r="R293" s="15">
        <f t="shared" ref="R293" si="1519">J293/$D293</f>
        <v>0</v>
      </c>
      <c r="S293" s="15">
        <f t="shared" ref="S293" si="1520">K293/$D293</f>
        <v>0</v>
      </c>
      <c r="T293" s="15">
        <f t="shared" ref="T293" si="1521">L293/$D293</f>
        <v>0</v>
      </c>
      <c r="U293" s="9">
        <f t="shared" ref="U293" si="1522">IFERROR(N293/M293,)</f>
        <v>0</v>
      </c>
      <c r="V293" s="9">
        <f t="shared" ref="V293" si="1523">IFERROR(O293/M293,)</f>
        <v>0</v>
      </c>
      <c r="W293" s="28">
        <f t="shared" ref="W293" si="1524">IFERROR(P293/M293,)</f>
        <v>0</v>
      </c>
      <c r="X293" s="9">
        <f t="shared" ref="X293" si="1525">IFERROR(R293/Q293,)</f>
        <v>0</v>
      </c>
      <c r="Y293" s="9">
        <f t="shared" ref="Y293" si="1526">IFERROR(S293/Q293,)</f>
        <v>0</v>
      </c>
      <c r="Z293" s="28">
        <f t="shared" ref="Z293" si="1527">IFERROR(T293/Q293,)</f>
        <v>0</v>
      </c>
      <c r="AA293" s="8"/>
      <c r="AB293" s="154">
        <f>IF(OR($M293="",$M293=0),0,IF(AB$2&lt;10,VLOOKUP(TEXT($C293,"МММ"),'Расчет нагрузки'!$AA$2:$AE$13,AB$2,0),$D293*AB$2))</f>
        <v>0</v>
      </c>
      <c r="AC293" s="154">
        <f>IF(OR($Q293="",$Q293=0),0,IF(AC$2&lt;10,VLOOKUP(TEXT($C293,"МММ"),'Расчет нагрузки'!$AA$2:$AE$13,AC$2,0),$D293*AC$2))</f>
        <v>0</v>
      </c>
      <c r="AD293" s="8"/>
      <c r="AE293" s="69">
        <v>1</v>
      </c>
      <c r="AF293" s="69">
        <v>1</v>
      </c>
      <c r="AG293" s="8"/>
      <c r="AH293" s="17">
        <f t="shared" ref="AH293" si="1528">ROUND(M293*$D293*AE293,0)</f>
        <v>0</v>
      </c>
      <c r="AI293" s="17">
        <f t="shared" ref="AI293" si="1529">ROUND(IF(AI$2*AH293&lt;0,0,AI$2*AH293),0)</f>
        <v>0</v>
      </c>
      <c r="AJ293" s="17">
        <f t="shared" ref="AJ293" si="1530">ROUND(AJ$2*AH293,0)</f>
        <v>0</v>
      </c>
      <c r="AK293" s="17">
        <f t="shared" ref="AK293" si="1531">ROUND(AK$2*AH293,0)</f>
        <v>0</v>
      </c>
      <c r="AL293" s="17">
        <f t="shared" ref="AL293" si="1532">ROUND(Q293*$D293*AF293,0)</f>
        <v>0</v>
      </c>
      <c r="AM293" s="17">
        <f t="shared" ref="AM293" si="1533">ROUND(IF(AM$2*AL293&lt;0,0,AM$2*AL293),0)</f>
        <v>0</v>
      </c>
      <c r="AN293" s="17">
        <f t="shared" ref="AN293" si="1534">ROUND(AN$2*AL293,0)</f>
        <v>0</v>
      </c>
      <c r="AO293" s="17">
        <f t="shared" ref="AO293" si="1535">ROUND(AO$2*AL293,0)</f>
        <v>0</v>
      </c>
      <c r="AP293" s="18">
        <f t="shared" ref="AP293" si="1536">ROUND(MIN(AH293,AB293*AE293),0)</f>
        <v>0</v>
      </c>
      <c r="AQ293" s="18">
        <f t="shared" ref="AQ293" si="1537">ROUND(IF(AQ$2*AP293&lt;0,0,AQ$2*AP293),0)</f>
        <v>0</v>
      </c>
      <c r="AR293" s="18">
        <f t="shared" ref="AR293" si="1538">ROUND(AR$2*AP293,0)</f>
        <v>0</v>
      </c>
      <c r="AS293" s="18">
        <f t="shared" ref="AS293" si="1539">ROUND(AS$2*AP293,0)</f>
        <v>0</v>
      </c>
      <c r="AT293" s="18">
        <f t="shared" ref="AT293" si="1540">ROUND(MIN(AL293,AC293*AF293),0)</f>
        <v>0</v>
      </c>
      <c r="AU293" s="18">
        <f t="shared" ref="AU293" si="1541">ROUND(IF(AU$2*AT293&lt;0,0,AU$2*AT293),0)</f>
        <v>0</v>
      </c>
      <c r="AV293" s="18">
        <f t="shared" ref="AV293" si="1542">ROUND(AV$2*AT293,0)</f>
        <v>0</v>
      </c>
      <c r="AW293" s="18">
        <f t="shared" ref="AW293" si="1543">ROUND(AW$2*AT293,0)</f>
        <v>0</v>
      </c>
      <c r="AX293" s="4"/>
    </row>
    <row r="296" spans="1:119" ht="15" thickBot="1">
      <c r="C296" s="47">
        <v>2013</v>
      </c>
      <c r="M296" s="50">
        <f t="shared" ref="M296:M307" si="1544">AVERAGEIFS(M$6:M$197,$C$6:$C$197,"&gt;="&amp;DATE($C296,1,1),$C$6:$C$197,"&lt;="&amp;DATE($C296,12,1))</f>
        <v>0</v>
      </c>
      <c r="N296" s="189">
        <f>IFERROR(M296/M270-1,)</f>
        <v>0</v>
      </c>
      <c r="O296" s="35"/>
      <c r="P296" s="35"/>
      <c r="Q296" s="50">
        <f t="shared" ref="Q296:Q307" si="1545">AVERAGEIFS(Q$6:Q$197,$C$6:$C$197,"&gt;="&amp;DATE($C296,1,1),$C$6:$C$197,"&lt;="&amp;DATE($C296,12,1))</f>
        <v>0</v>
      </c>
      <c r="R296" s="189">
        <f>IFERROR(Q296/Q270-1,)</f>
        <v>0</v>
      </c>
      <c r="S296" s="35"/>
      <c r="T296" s="35"/>
      <c r="U296" s="35"/>
      <c r="V296" s="35"/>
      <c r="W296" s="35"/>
      <c r="X296" s="35"/>
      <c r="Y296" s="35"/>
      <c r="Z296" s="35"/>
      <c r="AA296" s="35"/>
      <c r="AB296" s="35"/>
      <c r="AG296" s="35"/>
      <c r="AH296" s="50">
        <f t="shared" ref="AH296:AH306" si="1546">SUMIFS(AH$6:AH$197,$C$6:$C$197,"&gt;="&amp;DATE($C296,1,1),$C$6:$C$197,"&lt;="&amp;DATE($C296,12,1))</f>
        <v>0</v>
      </c>
      <c r="AI296" s="189">
        <f>IFERROR(AH296/AH270-1,)</f>
        <v>0</v>
      </c>
      <c r="AJ296" s="35"/>
      <c r="AK296" s="35"/>
      <c r="AL296" s="50">
        <f t="shared" ref="AL296:AL306" si="1547">SUMIFS(AL$6:AL$197,$C$6:$C$197,"&gt;="&amp;DATE($C296,1,1),$C$6:$C$197,"&lt;="&amp;DATE($C296,12,1))</f>
        <v>0</v>
      </c>
      <c r="AM296" s="189">
        <f>IFERROR(AL296/AL270-1,)</f>
        <v>0</v>
      </c>
      <c r="AN296" s="35"/>
      <c r="AO296" s="35"/>
      <c r="AP296" s="50">
        <f t="shared" ref="AP296:AP306" si="1548">SUMIFS(AP$6:AP$197,$C$6:$C$197,"&gt;="&amp;DATE($C296,1,1),$C$6:$C$197,"&lt;="&amp;DATE($C296,12,1))</f>
        <v>0</v>
      </c>
      <c r="AQ296" s="189">
        <f>IFERROR(AP296/AP270-1,)</f>
        <v>0</v>
      </c>
      <c r="AR296" s="35"/>
      <c r="AT296" s="50">
        <f t="shared" ref="AT296:AT306" si="1549">SUMIFS(AT$6:AT$197,$C$6:$C$197,"&gt;="&amp;DATE($C296,1,1),$C$6:$C$197,"&lt;="&amp;DATE($C296,12,1))</f>
        <v>0</v>
      </c>
      <c r="AU296" s="189">
        <f>IFERROR(AT296/AT270-1,)</f>
        <v>0</v>
      </c>
      <c r="AY296" s="159" t="s">
        <v>325</v>
      </c>
    </row>
    <row r="297" spans="1:119" ht="14.4" thickBot="1">
      <c r="C297" s="47">
        <v>2014</v>
      </c>
      <c r="M297" s="51">
        <f t="shared" si="1544"/>
        <v>0</v>
      </c>
      <c r="N297" s="52">
        <f t="shared" ref="N297:N309" si="1550">IFERROR(M297/M296-1,)</f>
        <v>0</v>
      </c>
      <c r="O297" s="35"/>
      <c r="P297" s="35"/>
      <c r="Q297" s="51">
        <f t="shared" si="1545"/>
        <v>0</v>
      </c>
      <c r="R297" s="52">
        <f t="shared" ref="R297:R305" si="1551">IFERROR(Q297/Q296-1,)</f>
        <v>0</v>
      </c>
      <c r="S297" s="35"/>
      <c r="T297" s="35"/>
      <c r="U297" s="35"/>
      <c r="V297" s="35"/>
      <c r="W297" s="35"/>
      <c r="X297" s="35"/>
      <c r="Y297" s="35"/>
      <c r="Z297" s="35"/>
      <c r="AA297" s="35"/>
      <c r="AB297" s="35"/>
      <c r="AG297" s="35"/>
      <c r="AH297" s="51">
        <f t="shared" si="1546"/>
        <v>0</v>
      </c>
      <c r="AI297" s="52">
        <f t="shared" ref="AI297:AI307" si="1552">IFERROR(AH297/AH296-1,)</f>
        <v>0</v>
      </c>
      <c r="AJ297" s="168">
        <f>'Расчёт (кг)'!AI297</f>
        <v>0</v>
      </c>
      <c r="AK297" s="35"/>
      <c r="AL297" s="51">
        <f t="shared" si="1547"/>
        <v>0</v>
      </c>
      <c r="AM297" s="52">
        <f t="shared" ref="AM297:AM307" si="1553">IFERROR(AL297/AL296-1,)</f>
        <v>0</v>
      </c>
      <c r="AN297" s="168">
        <f>'Расчёт (кг)'!AM297</f>
        <v>0</v>
      </c>
      <c r="AO297" s="35"/>
      <c r="AP297" s="51">
        <f t="shared" si="1548"/>
        <v>0</v>
      </c>
      <c r="AQ297" s="52">
        <f t="shared" ref="AQ297:AQ307" si="1554">IFERROR(AP297/AP296-1,)</f>
        <v>0</v>
      </c>
      <c r="AR297" s="35"/>
      <c r="AT297" s="51">
        <f t="shared" si="1549"/>
        <v>0</v>
      </c>
      <c r="AU297" s="52">
        <f t="shared" ref="AU297:AU307" si="1555">IFERROR(AT297/AT296-1,)</f>
        <v>0</v>
      </c>
      <c r="AY297" s="158" t="str">
        <f>'Расчёт (кг)'!$AY$297</f>
        <v>макс. ср. суточ. нагрузка</v>
      </c>
    </row>
    <row r="298" spans="1:119">
      <c r="C298" s="47">
        <v>2015</v>
      </c>
      <c r="M298" s="51">
        <f t="shared" si="1544"/>
        <v>0</v>
      </c>
      <c r="N298" s="52">
        <f t="shared" si="1550"/>
        <v>0</v>
      </c>
      <c r="O298" s="35"/>
      <c r="P298" s="35"/>
      <c r="Q298" s="51">
        <f t="shared" si="1545"/>
        <v>0</v>
      </c>
      <c r="R298" s="52">
        <f t="shared" si="1551"/>
        <v>0</v>
      </c>
      <c r="S298" s="35"/>
      <c r="T298" s="35"/>
      <c r="U298" s="35"/>
      <c r="V298" s="35"/>
      <c r="W298" s="35"/>
      <c r="X298" s="35"/>
      <c r="Y298" s="35"/>
      <c r="Z298" s="35"/>
      <c r="AA298" s="35"/>
      <c r="AB298" s="35"/>
      <c r="AC298" s="35"/>
      <c r="AD298" s="35"/>
      <c r="AE298" s="35"/>
      <c r="AF298" s="35"/>
      <c r="AG298" s="35"/>
      <c r="AH298" s="51">
        <f t="shared" si="1546"/>
        <v>0</v>
      </c>
      <c r="AI298" s="52">
        <f t="shared" si="1552"/>
        <v>0</v>
      </c>
      <c r="AJ298" s="168">
        <f>'Расчёт (кг)'!AI298</f>
        <v>0</v>
      </c>
      <c r="AK298" s="35"/>
      <c r="AL298" s="51">
        <f t="shared" si="1547"/>
        <v>0</v>
      </c>
      <c r="AM298" s="52">
        <f t="shared" si="1553"/>
        <v>0</v>
      </c>
      <c r="AN298" s="168">
        <f>'Расчёт (кг)'!AM298</f>
        <v>0</v>
      </c>
      <c r="AO298" s="35"/>
      <c r="AP298" s="51">
        <f t="shared" si="1548"/>
        <v>0</v>
      </c>
      <c r="AQ298" s="52">
        <f t="shared" si="1554"/>
        <v>0</v>
      </c>
      <c r="AR298" s="35"/>
      <c r="AS298" s="35"/>
      <c r="AT298" s="51">
        <f t="shared" si="1549"/>
        <v>0</v>
      </c>
      <c r="AU298" s="52">
        <f t="shared" si="1555"/>
        <v>0</v>
      </c>
    </row>
    <row r="299" spans="1:119">
      <c r="C299" s="47">
        <v>2016</v>
      </c>
      <c r="M299" s="51">
        <f t="shared" si="1544"/>
        <v>0</v>
      </c>
      <c r="N299" s="52">
        <f t="shared" si="1550"/>
        <v>0</v>
      </c>
      <c r="O299" s="35"/>
      <c r="P299" s="35"/>
      <c r="Q299" s="51">
        <f t="shared" si="1545"/>
        <v>0</v>
      </c>
      <c r="R299" s="52">
        <f t="shared" si="1551"/>
        <v>0</v>
      </c>
      <c r="S299" s="35"/>
      <c r="T299" s="35"/>
      <c r="U299" s="35"/>
      <c r="V299" s="35"/>
      <c r="W299" s="35"/>
      <c r="X299" s="35"/>
      <c r="Y299" s="35"/>
      <c r="Z299" s="35"/>
      <c r="AA299" s="35"/>
      <c r="AB299" s="35"/>
      <c r="AG299" s="35"/>
      <c r="AH299" s="51">
        <f t="shared" si="1546"/>
        <v>0</v>
      </c>
      <c r="AI299" s="52">
        <f t="shared" si="1552"/>
        <v>0</v>
      </c>
      <c r="AJ299" s="168">
        <f>'Расчёт (кг)'!AI299</f>
        <v>0</v>
      </c>
      <c r="AK299" s="35"/>
      <c r="AL299" s="51">
        <f t="shared" si="1547"/>
        <v>0</v>
      </c>
      <c r="AM299" s="52">
        <f t="shared" si="1553"/>
        <v>0</v>
      </c>
      <c r="AN299" s="168">
        <f>'Расчёт (кг)'!AM299</f>
        <v>0</v>
      </c>
      <c r="AO299" s="35"/>
      <c r="AP299" s="51">
        <f t="shared" si="1548"/>
        <v>0</v>
      </c>
      <c r="AQ299" s="52">
        <f t="shared" si="1554"/>
        <v>0</v>
      </c>
      <c r="AR299" s="35"/>
      <c r="AS299" s="35"/>
      <c r="AT299" s="51">
        <f t="shared" si="1549"/>
        <v>0</v>
      </c>
      <c r="AU299" s="52">
        <f t="shared" si="1555"/>
        <v>0</v>
      </c>
    </row>
    <row r="300" spans="1:119">
      <c r="C300" s="47">
        <v>2017</v>
      </c>
      <c r="M300" s="51">
        <f t="shared" si="1544"/>
        <v>0</v>
      </c>
      <c r="N300" s="52">
        <f t="shared" si="1550"/>
        <v>0</v>
      </c>
      <c r="O300" s="35"/>
      <c r="P300" s="35"/>
      <c r="Q300" s="51">
        <f t="shared" si="1545"/>
        <v>0</v>
      </c>
      <c r="R300" s="52">
        <f t="shared" si="1551"/>
        <v>0</v>
      </c>
      <c r="S300" s="35"/>
      <c r="T300" s="35"/>
      <c r="U300" s="35"/>
      <c r="V300" s="35"/>
      <c r="W300" s="35"/>
      <c r="X300" s="35"/>
      <c r="Y300" s="35"/>
      <c r="Z300" s="35"/>
      <c r="AA300" s="35"/>
      <c r="AB300" s="35"/>
      <c r="AC300" s="35"/>
      <c r="AD300" s="35"/>
      <c r="AE300" s="35"/>
      <c r="AF300" s="35"/>
      <c r="AG300" s="35"/>
      <c r="AH300" s="51">
        <f t="shared" si="1546"/>
        <v>0</v>
      </c>
      <c r="AI300" s="52">
        <f t="shared" si="1552"/>
        <v>0</v>
      </c>
      <c r="AJ300" s="168">
        <f>'Расчёт (кг)'!AI300</f>
        <v>0</v>
      </c>
      <c r="AK300" s="35"/>
      <c r="AL300" s="51">
        <f t="shared" si="1547"/>
        <v>0</v>
      </c>
      <c r="AM300" s="52">
        <f t="shared" si="1553"/>
        <v>0</v>
      </c>
      <c r="AN300" s="168">
        <f>'Расчёт (кг)'!AM300</f>
        <v>0</v>
      </c>
      <c r="AO300" s="35"/>
      <c r="AP300" s="51">
        <f t="shared" si="1548"/>
        <v>0</v>
      </c>
      <c r="AQ300" s="52">
        <f t="shared" si="1554"/>
        <v>0</v>
      </c>
      <c r="AR300" s="35"/>
      <c r="AS300" s="35"/>
      <c r="AT300" s="51">
        <f t="shared" si="1549"/>
        <v>0</v>
      </c>
      <c r="AU300" s="52">
        <f t="shared" si="1555"/>
        <v>0</v>
      </c>
      <c r="BQ300" s="22" t="s">
        <v>46</v>
      </c>
      <c r="BR300" s="49">
        <v>2013</v>
      </c>
      <c r="BS300" s="49">
        <f t="shared" ref="BS300:BX300" si="1556">BR300+1</f>
        <v>2014</v>
      </c>
      <c r="BT300" s="49">
        <f t="shared" si="1556"/>
        <v>2015</v>
      </c>
      <c r="BU300" s="49">
        <f t="shared" si="1556"/>
        <v>2016</v>
      </c>
      <c r="BV300" s="49">
        <f t="shared" si="1556"/>
        <v>2017</v>
      </c>
      <c r="BW300" s="49">
        <f t="shared" si="1556"/>
        <v>2018</v>
      </c>
      <c r="BX300" s="49">
        <f t="shared" si="1556"/>
        <v>2019</v>
      </c>
      <c r="BY300" s="49">
        <f t="shared" ref="BY300" si="1557">BX300+1</f>
        <v>2020</v>
      </c>
      <c r="BZ300" s="49">
        <f t="shared" ref="BZ300:CG300" si="1558">BY300+1</f>
        <v>2021</v>
      </c>
      <c r="CA300" s="49">
        <f t="shared" si="1558"/>
        <v>2022</v>
      </c>
      <c r="CB300" s="49">
        <f t="shared" si="1558"/>
        <v>2023</v>
      </c>
      <c r="CC300" s="49">
        <f t="shared" si="1558"/>
        <v>2024</v>
      </c>
      <c r="CD300" s="49">
        <f t="shared" si="1558"/>
        <v>2025</v>
      </c>
      <c r="CE300" s="49">
        <f t="shared" si="1558"/>
        <v>2026</v>
      </c>
      <c r="CF300" s="49">
        <f t="shared" si="1558"/>
        <v>2027</v>
      </c>
      <c r="CG300" s="49">
        <f t="shared" si="1558"/>
        <v>2028</v>
      </c>
      <c r="CH300" s="49">
        <f t="shared" ref="CH300" si="1559">CG300+1</f>
        <v>2029</v>
      </c>
      <c r="CI300" s="49">
        <f t="shared" ref="CI300" si="1560">CH300+1</f>
        <v>2030</v>
      </c>
      <c r="CJ300" s="49">
        <f t="shared" ref="CJ300" si="1561">CI300+1</f>
        <v>2031</v>
      </c>
      <c r="CK300" s="49">
        <f t="shared" ref="CK300" si="1562">CJ300+1</f>
        <v>2032</v>
      </c>
      <c r="CL300" s="49">
        <f t="shared" ref="CL300" si="1563">CK300+1</f>
        <v>2033</v>
      </c>
      <c r="CM300" s="49">
        <f t="shared" ref="CM300:CO300" si="1564">CL300+1</f>
        <v>2034</v>
      </c>
      <c r="CN300" s="49">
        <f t="shared" si="1564"/>
        <v>2035</v>
      </c>
      <c r="CO300" s="49">
        <f t="shared" si="1564"/>
        <v>2036</v>
      </c>
      <c r="CQ300" s="22" t="s">
        <v>0</v>
      </c>
      <c r="CR300" s="49">
        <v>2013</v>
      </c>
      <c r="CS300" s="49">
        <f t="shared" ref="CS300:CX300" si="1565">CR300+1</f>
        <v>2014</v>
      </c>
      <c r="CT300" s="49">
        <f t="shared" si="1565"/>
        <v>2015</v>
      </c>
      <c r="CU300" s="49">
        <f t="shared" si="1565"/>
        <v>2016</v>
      </c>
      <c r="CV300" s="49">
        <f t="shared" si="1565"/>
        <v>2017</v>
      </c>
      <c r="CW300" s="49">
        <f t="shared" si="1565"/>
        <v>2018</v>
      </c>
      <c r="CX300" s="49">
        <f t="shared" si="1565"/>
        <v>2019</v>
      </c>
      <c r="CY300" s="49">
        <f t="shared" ref="CY300" si="1566">CX300+1</f>
        <v>2020</v>
      </c>
      <c r="CZ300" s="49">
        <f t="shared" ref="CZ300:DG300" si="1567">CY300+1</f>
        <v>2021</v>
      </c>
      <c r="DA300" s="49">
        <f t="shared" si="1567"/>
        <v>2022</v>
      </c>
      <c r="DB300" s="49">
        <f t="shared" si="1567"/>
        <v>2023</v>
      </c>
      <c r="DC300" s="49">
        <f t="shared" si="1567"/>
        <v>2024</v>
      </c>
      <c r="DD300" s="49">
        <f t="shared" si="1567"/>
        <v>2025</v>
      </c>
      <c r="DE300" s="49">
        <f t="shared" si="1567"/>
        <v>2026</v>
      </c>
      <c r="DF300" s="49">
        <f t="shared" si="1567"/>
        <v>2027</v>
      </c>
      <c r="DG300" s="49">
        <f t="shared" si="1567"/>
        <v>2028</v>
      </c>
      <c r="DH300" s="49">
        <f t="shared" ref="DH300" si="1568">DG300+1</f>
        <v>2029</v>
      </c>
      <c r="DI300" s="49">
        <f t="shared" ref="DI300" si="1569">DH300+1</f>
        <v>2030</v>
      </c>
      <c r="DJ300" s="49">
        <f t="shared" ref="DJ300" si="1570">DI300+1</f>
        <v>2031</v>
      </c>
      <c r="DK300" s="49">
        <f t="shared" ref="DK300" si="1571">DJ300+1</f>
        <v>2032</v>
      </c>
      <c r="DL300" s="49">
        <f t="shared" ref="DL300" si="1572">DK300+1</f>
        <v>2033</v>
      </c>
      <c r="DM300" s="49">
        <f t="shared" ref="DM300" si="1573">DL300+1</f>
        <v>2034</v>
      </c>
      <c r="DN300" s="49">
        <f t="shared" ref="DN300" si="1574">DM300+1</f>
        <v>2035</v>
      </c>
      <c r="DO300" s="49">
        <f t="shared" ref="DO300" si="1575">DN300+1</f>
        <v>2036</v>
      </c>
    </row>
    <row r="301" spans="1:119">
      <c r="C301" s="47">
        <v>2018</v>
      </c>
      <c r="M301" s="111">
        <f t="shared" si="1544"/>
        <v>0</v>
      </c>
      <c r="N301" s="52">
        <f t="shared" si="1550"/>
        <v>0</v>
      </c>
      <c r="O301" s="35"/>
      <c r="P301" s="35"/>
      <c r="Q301" s="111">
        <f t="shared" si="1545"/>
        <v>0</v>
      </c>
      <c r="R301" s="52">
        <f t="shared" si="1551"/>
        <v>0</v>
      </c>
      <c r="S301" s="35"/>
      <c r="T301" s="35"/>
      <c r="U301" s="35"/>
      <c r="V301" s="35"/>
      <c r="W301" s="35"/>
      <c r="X301" s="35"/>
      <c r="Y301" s="35"/>
      <c r="Z301" s="35"/>
      <c r="AA301" s="35"/>
      <c r="AB301" s="35"/>
      <c r="AG301" s="35"/>
      <c r="AH301" s="51">
        <f t="shared" si="1546"/>
        <v>0</v>
      </c>
      <c r="AI301" s="52">
        <f t="shared" si="1552"/>
        <v>0</v>
      </c>
      <c r="AJ301" s="168">
        <f>'Расчёт (кг)'!AI301</f>
        <v>0</v>
      </c>
      <c r="AK301" s="35"/>
      <c r="AL301" s="51">
        <f t="shared" si="1547"/>
        <v>0</v>
      </c>
      <c r="AM301" s="52">
        <f t="shared" si="1553"/>
        <v>0</v>
      </c>
      <c r="AN301" s="168">
        <f>'Расчёт (кг)'!AM301</f>
        <v>0</v>
      </c>
      <c r="AO301" s="35"/>
      <c r="AP301" s="51">
        <f t="shared" si="1548"/>
        <v>0</v>
      </c>
      <c r="AQ301" s="52">
        <f t="shared" si="1554"/>
        <v>0</v>
      </c>
      <c r="AR301" s="35"/>
      <c r="AS301" s="35"/>
      <c r="AT301" s="51">
        <f t="shared" si="1549"/>
        <v>0</v>
      </c>
      <c r="AU301" s="52">
        <f t="shared" si="1555"/>
        <v>0</v>
      </c>
      <c r="BQ301" s="47">
        <v>1</v>
      </c>
      <c r="BR301" s="13">
        <f t="shared" ref="BR301:BR312" si="1576">SUMIFS($AH:$AH,$C:$C,"&gt;="&amp;DATE(BR$300,$BQ301,1),$C:$C,"&lt;="&amp;DATE(CR$300,$BQ301,1))</f>
        <v>0</v>
      </c>
      <c r="BS301" s="13">
        <f t="shared" ref="BS301:BS312" si="1577">SUMIFS($AH:$AH,$C:$C,"&gt;="&amp;DATE(BS$300,$BQ301,1),$C:$C,"&lt;="&amp;DATE(CS$300,$BQ301,1))</f>
        <v>0</v>
      </c>
      <c r="BT301" s="13">
        <f t="shared" ref="BT301:BT312" si="1578">SUMIFS($AH:$AH,$C:$C,"&gt;="&amp;DATE(BT$300,$BQ301,1),$C:$C,"&lt;="&amp;DATE(CT$300,$BQ301,1))</f>
        <v>0</v>
      </c>
      <c r="BU301" s="13">
        <f t="shared" ref="BU301:BU312" si="1579">SUMIFS($AH:$AH,$C:$C,"&gt;="&amp;DATE(BU$300,$BQ301,1),$C:$C,"&lt;="&amp;DATE(CU$300,$BQ301,1))</f>
        <v>0</v>
      </c>
      <c r="BV301" s="13">
        <f t="shared" ref="BV301:BV312" si="1580">SUMIFS($AH:$AH,$C:$C,"&gt;="&amp;DATE(BV$300,$BQ301,1),$C:$C,"&lt;="&amp;DATE(CV$300,$BQ301,1))</f>
        <v>0</v>
      </c>
      <c r="BW301" s="13">
        <f t="shared" ref="BW301:BW312" si="1581">SUMIFS($AH:$AH,$C:$C,"&gt;="&amp;DATE(BW$300,$BQ301,1),$C:$C,"&lt;="&amp;DATE(CW$300,$BQ301,1))</f>
        <v>0</v>
      </c>
      <c r="BX301" s="13">
        <f t="shared" ref="BX301:BX312" si="1582">SUMIFS($AH:$AH,$C:$C,"&gt;="&amp;DATE(BX$300,$BQ301,1),$C:$C,"&lt;="&amp;DATE(CX$300,$BQ301,1))</f>
        <v>0</v>
      </c>
      <c r="BY301" s="13">
        <f t="shared" ref="BY301:BY312" si="1583">SUMIFS($AH:$AH,$C:$C,"&gt;="&amp;DATE(BY$300,$BQ301,1),$C:$C,"&lt;="&amp;DATE(CY$300,$BQ301,1))</f>
        <v>0</v>
      </c>
      <c r="BZ301" s="13">
        <f t="shared" ref="BZ301:BZ312" si="1584">SUMIFS($AH:$AH,$C:$C,"&gt;="&amp;DATE(BZ$300,$BQ301,1),$C:$C,"&lt;="&amp;DATE(CZ$300,$BQ301,1))</f>
        <v>0</v>
      </c>
      <c r="CA301" s="13">
        <f t="shared" ref="CA301:CA312" si="1585">SUMIFS($AH:$AH,$C:$C,"&gt;="&amp;DATE(CA$300,$BQ301,1),$C:$C,"&lt;="&amp;DATE(DA$300,$BQ301,1))</f>
        <v>0</v>
      </c>
      <c r="CB301" s="13">
        <f t="shared" ref="CB301:CB312" si="1586">SUMIFS($AH:$AH,$C:$C,"&gt;="&amp;DATE(CB$300,$BQ301,1),$C:$C,"&lt;="&amp;DATE(DB$300,$BQ301,1))</f>
        <v>0</v>
      </c>
      <c r="CC301" s="13">
        <f t="shared" ref="CC301:CC312" si="1587">SUMIFS($AH:$AH,$C:$C,"&gt;="&amp;DATE(CC$300,$BQ301,1),$C:$C,"&lt;="&amp;DATE(DC$300,$BQ301,1))</f>
        <v>0</v>
      </c>
      <c r="CD301" s="13">
        <f t="shared" ref="CD301:CD312" si="1588">SUMIFS($AH:$AH,$C:$C,"&gt;="&amp;DATE(CD$300,$BQ301,1),$C:$C,"&lt;="&amp;DATE(DD$300,$BQ301,1))</f>
        <v>0</v>
      </c>
      <c r="CE301" s="13">
        <f t="shared" ref="CE301:CE312" si="1589">SUMIFS($AH:$AH,$C:$C,"&gt;="&amp;DATE(CE$300,$BQ301,1),$C:$C,"&lt;="&amp;DATE(DE$300,$BQ301,1))</f>
        <v>0</v>
      </c>
      <c r="CF301" s="13">
        <f t="shared" ref="CF301:CF312" si="1590">SUMIFS($AH:$AH,$C:$C,"&gt;="&amp;DATE(CF$300,$BQ301,1),$C:$C,"&lt;="&amp;DATE(DF$300,$BQ301,1))</f>
        <v>0</v>
      </c>
      <c r="CG301" s="13">
        <f t="shared" ref="CG301:CG312" si="1591">SUMIFS($AH:$AH,$C:$C,"&gt;="&amp;DATE(CG$300,$BQ301,1),$C:$C,"&lt;="&amp;DATE(DG$300,$BQ301,1))</f>
        <v>0</v>
      </c>
      <c r="CH301" s="13">
        <f t="shared" ref="CH301:CH312" si="1592">SUMIFS($AH:$AH,$C:$C,"&gt;="&amp;DATE(CH$300,$BQ301,1),$C:$C,"&lt;="&amp;DATE(DH$300,$BQ301,1))</f>
        <v>0</v>
      </c>
      <c r="CI301" s="13">
        <f t="shared" ref="CI301:CI312" si="1593">SUMIFS($AH:$AH,$C:$C,"&gt;="&amp;DATE(CI$300,$BQ301,1),$C:$C,"&lt;="&amp;DATE(DI$300,$BQ301,1))</f>
        <v>0</v>
      </c>
      <c r="CJ301" s="13">
        <f t="shared" ref="CJ301:CJ312" si="1594">SUMIFS($AH:$AH,$C:$C,"&gt;="&amp;DATE(CJ$300,$BQ301,1),$C:$C,"&lt;="&amp;DATE(DJ$300,$BQ301,1))</f>
        <v>0</v>
      </c>
      <c r="CK301" s="13">
        <f t="shared" ref="CK301:CK312" si="1595">SUMIFS($AH:$AH,$C:$C,"&gt;="&amp;DATE(CK$300,$BQ301,1),$C:$C,"&lt;="&amp;DATE(DK$300,$BQ301,1))</f>
        <v>0</v>
      </c>
      <c r="CL301" s="13">
        <f t="shared" ref="CL301:CL312" si="1596">SUMIFS($AH:$AH,$C:$C,"&gt;="&amp;DATE(CL$300,$BQ301,1),$C:$C,"&lt;="&amp;DATE(DL$300,$BQ301,1))</f>
        <v>0</v>
      </c>
      <c r="CM301" s="13">
        <f t="shared" ref="CM301:CM312" si="1597">SUMIFS($AH:$AH,$C:$C,"&gt;="&amp;DATE(CM$300,$BQ301,1),$C:$C,"&lt;="&amp;DATE(DM$300,$BQ301,1))</f>
        <v>0</v>
      </c>
      <c r="CN301" s="13">
        <f>SUMIFS($AH:$AH,$C:$C,"&gt;="&amp;DATE(CN$300,$BQ301,1),$C:$C,"&lt;="&amp;DATE(#REF!,$BQ301,1))</f>
        <v>0</v>
      </c>
      <c r="CO301" s="13">
        <f>SUMIFS($AH:$AH,$C:$C,"&gt;="&amp;DATE(CO$300,$BQ301,1),$C:$C,"&lt;="&amp;DATE(#REF!,$BQ301,1))</f>
        <v>0</v>
      </c>
      <c r="CQ301" s="47">
        <v>1</v>
      </c>
      <c r="CR301" s="13">
        <f t="shared" ref="CR301:DA312" si="1598">SUMIFS($AL:$AL,$C:$C,"&gt;="&amp;DATE(CR$300,$CQ301,1),$C:$C,"&lt;="&amp;DATE(CR$300,$CQ301,1))</f>
        <v>0</v>
      </c>
      <c r="CS301" s="13">
        <f t="shared" si="1598"/>
        <v>0</v>
      </c>
      <c r="CT301" s="13">
        <f t="shared" si="1598"/>
        <v>0</v>
      </c>
      <c r="CU301" s="13">
        <f t="shared" si="1598"/>
        <v>0</v>
      </c>
      <c r="CV301" s="13">
        <f t="shared" si="1598"/>
        <v>0</v>
      </c>
      <c r="CW301" s="13">
        <f t="shared" si="1598"/>
        <v>0</v>
      </c>
      <c r="CX301" s="13">
        <f t="shared" si="1598"/>
        <v>0</v>
      </c>
      <c r="CY301" s="13">
        <f t="shared" si="1598"/>
        <v>0</v>
      </c>
      <c r="CZ301" s="13">
        <f t="shared" si="1598"/>
        <v>0</v>
      </c>
      <c r="DA301" s="13">
        <f t="shared" si="1598"/>
        <v>0</v>
      </c>
      <c r="DB301" s="13">
        <f t="shared" ref="DB301:DM312" si="1599">SUMIFS($AL:$AL,$C:$C,"&gt;="&amp;DATE(DB$300,$CQ301,1),$C:$C,"&lt;="&amp;DATE(DB$300,$CQ301,1))</f>
        <v>0</v>
      </c>
      <c r="DC301" s="13">
        <f t="shared" si="1599"/>
        <v>0</v>
      </c>
      <c r="DD301" s="13">
        <f t="shared" si="1599"/>
        <v>0</v>
      </c>
      <c r="DE301" s="13">
        <f t="shared" si="1599"/>
        <v>0</v>
      </c>
      <c r="DF301" s="13">
        <f t="shared" si="1599"/>
        <v>0</v>
      </c>
      <c r="DG301" s="13">
        <f t="shared" si="1599"/>
        <v>0</v>
      </c>
      <c r="DH301" s="13">
        <f t="shared" si="1599"/>
        <v>0</v>
      </c>
      <c r="DI301" s="13">
        <f t="shared" si="1599"/>
        <v>0</v>
      </c>
      <c r="DJ301" s="13">
        <f t="shared" si="1599"/>
        <v>0</v>
      </c>
      <c r="DK301" s="13">
        <f t="shared" si="1599"/>
        <v>0</v>
      </c>
      <c r="DL301" s="13">
        <f t="shared" si="1599"/>
        <v>0</v>
      </c>
      <c r="DM301" s="13">
        <f t="shared" si="1599"/>
        <v>0</v>
      </c>
      <c r="DN301" s="13">
        <f t="shared" ref="DN301:DO312" si="1600">SUMIFS($AL:$AL,$C:$C,"&gt;="&amp;DATE(DN$300,$CQ301,1),$C:$C,"&lt;="&amp;DATE(DN$300,$CQ301,1))</f>
        <v>0</v>
      </c>
      <c r="DO301" s="13">
        <f t="shared" si="1600"/>
        <v>0</v>
      </c>
    </row>
    <row r="302" spans="1:119">
      <c r="C302" s="47">
        <v>2019</v>
      </c>
      <c r="M302" s="111">
        <f t="shared" si="1544"/>
        <v>0</v>
      </c>
      <c r="N302" s="52">
        <f t="shared" si="1550"/>
        <v>0</v>
      </c>
      <c r="O302" s="35"/>
      <c r="P302" s="35"/>
      <c r="Q302" s="111">
        <f t="shared" si="1545"/>
        <v>0</v>
      </c>
      <c r="R302" s="52">
        <f t="shared" si="1551"/>
        <v>0</v>
      </c>
      <c r="S302" s="35"/>
      <c r="T302" s="35"/>
      <c r="U302" s="35"/>
      <c r="V302" s="35"/>
      <c r="W302" s="35"/>
      <c r="X302" s="35"/>
      <c r="Y302" s="35"/>
      <c r="Z302" s="35"/>
      <c r="AA302" s="35"/>
      <c r="AB302" s="35"/>
      <c r="AC302" s="35"/>
      <c r="AD302" s="35"/>
      <c r="AE302" s="35"/>
      <c r="AF302" s="35"/>
      <c r="AG302" s="35"/>
      <c r="AH302" s="51">
        <f t="shared" si="1546"/>
        <v>0</v>
      </c>
      <c r="AI302" s="52">
        <f t="shared" si="1552"/>
        <v>0</v>
      </c>
      <c r="AJ302" s="168">
        <f>'Расчёт (кг)'!AI302</f>
        <v>0</v>
      </c>
      <c r="AK302" s="35"/>
      <c r="AL302" s="51">
        <f t="shared" si="1547"/>
        <v>0</v>
      </c>
      <c r="AM302" s="52">
        <f t="shared" si="1553"/>
        <v>0</v>
      </c>
      <c r="AN302" s="168">
        <f>'Расчёт (кг)'!AM302</f>
        <v>0</v>
      </c>
      <c r="AO302" s="35"/>
      <c r="AP302" s="51">
        <f t="shared" si="1548"/>
        <v>0</v>
      </c>
      <c r="AQ302" s="52">
        <f t="shared" si="1554"/>
        <v>0</v>
      </c>
      <c r="AR302" s="35"/>
      <c r="AS302" s="35"/>
      <c r="AT302" s="51">
        <f t="shared" si="1549"/>
        <v>0</v>
      </c>
      <c r="AU302" s="52">
        <f t="shared" si="1555"/>
        <v>0</v>
      </c>
      <c r="BQ302" s="47">
        <v>2</v>
      </c>
      <c r="BR302" s="13">
        <f t="shared" si="1576"/>
        <v>0</v>
      </c>
      <c r="BS302" s="13">
        <f t="shared" si="1577"/>
        <v>0</v>
      </c>
      <c r="BT302" s="13">
        <f t="shared" si="1578"/>
        <v>0</v>
      </c>
      <c r="BU302" s="13">
        <f t="shared" si="1579"/>
        <v>0</v>
      </c>
      <c r="BV302" s="13">
        <f t="shared" si="1580"/>
        <v>0</v>
      </c>
      <c r="BW302" s="13">
        <f t="shared" si="1581"/>
        <v>0</v>
      </c>
      <c r="BX302" s="13">
        <f t="shared" si="1582"/>
        <v>0</v>
      </c>
      <c r="BY302" s="13">
        <f t="shared" si="1583"/>
        <v>0</v>
      </c>
      <c r="BZ302" s="13">
        <f t="shared" si="1584"/>
        <v>0</v>
      </c>
      <c r="CA302" s="13">
        <f t="shared" si="1585"/>
        <v>0</v>
      </c>
      <c r="CB302" s="13">
        <f t="shared" si="1586"/>
        <v>0</v>
      </c>
      <c r="CC302" s="13">
        <f t="shared" si="1587"/>
        <v>0</v>
      </c>
      <c r="CD302" s="13">
        <f t="shared" si="1588"/>
        <v>0</v>
      </c>
      <c r="CE302" s="13">
        <f t="shared" si="1589"/>
        <v>0</v>
      </c>
      <c r="CF302" s="13">
        <f t="shared" si="1590"/>
        <v>0</v>
      </c>
      <c r="CG302" s="13">
        <f t="shared" si="1591"/>
        <v>0</v>
      </c>
      <c r="CH302" s="13">
        <f t="shared" si="1592"/>
        <v>0</v>
      </c>
      <c r="CI302" s="13">
        <f t="shared" si="1593"/>
        <v>0</v>
      </c>
      <c r="CJ302" s="13">
        <f t="shared" si="1594"/>
        <v>0</v>
      </c>
      <c r="CK302" s="13">
        <f t="shared" si="1595"/>
        <v>0</v>
      </c>
      <c r="CL302" s="13">
        <f t="shared" si="1596"/>
        <v>0</v>
      </c>
      <c r="CM302" s="13">
        <f t="shared" si="1597"/>
        <v>0</v>
      </c>
      <c r="CN302" s="13">
        <f>SUMIFS($AH:$AH,$C:$C,"&gt;="&amp;DATE(CN$300,$BQ302,1),$C:$C,"&lt;="&amp;DATE(#REF!,$BQ302,1))</f>
        <v>0</v>
      </c>
      <c r="CO302" s="13">
        <f>SUMIFS($AH:$AH,$C:$C,"&gt;="&amp;DATE(CO$300,$BQ302,1),$C:$C,"&lt;="&amp;DATE(#REF!,$BQ302,1))</f>
        <v>0</v>
      </c>
      <c r="CQ302" s="47">
        <v>2</v>
      </c>
      <c r="CR302" s="13">
        <f t="shared" si="1598"/>
        <v>0</v>
      </c>
      <c r="CS302" s="13">
        <f t="shared" si="1598"/>
        <v>0</v>
      </c>
      <c r="CT302" s="13">
        <f t="shared" si="1598"/>
        <v>0</v>
      </c>
      <c r="CU302" s="13">
        <f t="shared" si="1598"/>
        <v>0</v>
      </c>
      <c r="CV302" s="13">
        <f t="shared" si="1598"/>
        <v>0</v>
      </c>
      <c r="CW302" s="13">
        <f t="shared" si="1598"/>
        <v>0</v>
      </c>
      <c r="CX302" s="13">
        <f t="shared" si="1598"/>
        <v>0</v>
      </c>
      <c r="CY302" s="13">
        <f t="shared" si="1598"/>
        <v>0</v>
      </c>
      <c r="CZ302" s="13">
        <f t="shared" si="1598"/>
        <v>0</v>
      </c>
      <c r="DA302" s="13">
        <f t="shared" si="1598"/>
        <v>0</v>
      </c>
      <c r="DB302" s="13">
        <f t="shared" si="1599"/>
        <v>0</v>
      </c>
      <c r="DC302" s="13">
        <f t="shared" si="1599"/>
        <v>0</v>
      </c>
      <c r="DD302" s="13">
        <f t="shared" si="1599"/>
        <v>0</v>
      </c>
      <c r="DE302" s="13">
        <f t="shared" si="1599"/>
        <v>0</v>
      </c>
      <c r="DF302" s="13">
        <f t="shared" si="1599"/>
        <v>0</v>
      </c>
      <c r="DG302" s="13">
        <f t="shared" si="1599"/>
        <v>0</v>
      </c>
      <c r="DH302" s="13">
        <f t="shared" si="1599"/>
        <v>0</v>
      </c>
      <c r="DI302" s="13">
        <f t="shared" si="1599"/>
        <v>0</v>
      </c>
      <c r="DJ302" s="13">
        <f t="shared" si="1599"/>
        <v>0</v>
      </c>
      <c r="DK302" s="13">
        <f t="shared" si="1599"/>
        <v>0</v>
      </c>
      <c r="DL302" s="13">
        <f t="shared" si="1599"/>
        <v>0</v>
      </c>
      <c r="DM302" s="13">
        <f t="shared" si="1599"/>
        <v>0</v>
      </c>
      <c r="DN302" s="13">
        <f t="shared" si="1600"/>
        <v>0</v>
      </c>
      <c r="DO302" s="13">
        <f t="shared" si="1600"/>
        <v>0</v>
      </c>
    </row>
    <row r="303" spans="1:119">
      <c r="C303" s="47">
        <v>2020</v>
      </c>
      <c r="M303" s="111">
        <f t="shared" si="1544"/>
        <v>0</v>
      </c>
      <c r="N303" s="52">
        <f t="shared" si="1550"/>
        <v>0</v>
      </c>
      <c r="O303" s="35"/>
      <c r="P303" s="35"/>
      <c r="Q303" s="111">
        <f t="shared" si="1545"/>
        <v>0</v>
      </c>
      <c r="R303" s="52">
        <f t="shared" si="1551"/>
        <v>0</v>
      </c>
      <c r="S303" s="35"/>
      <c r="T303" s="35"/>
      <c r="U303" s="35"/>
      <c r="V303" s="35"/>
      <c r="W303" s="35"/>
      <c r="X303" s="35"/>
      <c r="Y303" s="35"/>
      <c r="Z303" s="35"/>
      <c r="AA303" s="35"/>
      <c r="AB303" s="35"/>
      <c r="AC303" s="35"/>
      <c r="AD303" s="35"/>
      <c r="AE303" s="35"/>
      <c r="AF303" s="35"/>
      <c r="AG303" s="35"/>
      <c r="AH303" s="51">
        <f t="shared" si="1546"/>
        <v>0</v>
      </c>
      <c r="AI303" s="52">
        <f t="shared" si="1552"/>
        <v>0</v>
      </c>
      <c r="AJ303" s="168">
        <f>'Расчёт (кг)'!AI303</f>
        <v>0</v>
      </c>
      <c r="AK303" s="35"/>
      <c r="AL303" s="51">
        <f t="shared" si="1547"/>
        <v>0</v>
      </c>
      <c r="AM303" s="52">
        <f t="shared" si="1553"/>
        <v>0</v>
      </c>
      <c r="AN303" s="168">
        <f>'Расчёт (кг)'!AM303</f>
        <v>0</v>
      </c>
      <c r="AO303" s="35"/>
      <c r="AP303" s="51">
        <f t="shared" si="1548"/>
        <v>0</v>
      </c>
      <c r="AQ303" s="52">
        <f t="shared" si="1554"/>
        <v>0</v>
      </c>
      <c r="AR303" s="35"/>
      <c r="AS303" s="35"/>
      <c r="AT303" s="51">
        <f t="shared" si="1549"/>
        <v>0</v>
      </c>
      <c r="AU303" s="52">
        <f t="shared" si="1555"/>
        <v>0</v>
      </c>
      <c r="BQ303" s="47">
        <v>3</v>
      </c>
      <c r="BR303" s="13">
        <f t="shared" si="1576"/>
        <v>0</v>
      </c>
      <c r="BS303" s="13">
        <f t="shared" si="1577"/>
        <v>0</v>
      </c>
      <c r="BT303" s="13">
        <f t="shared" si="1578"/>
        <v>0</v>
      </c>
      <c r="BU303" s="13">
        <f t="shared" si="1579"/>
        <v>0</v>
      </c>
      <c r="BV303" s="13">
        <f t="shared" si="1580"/>
        <v>0</v>
      </c>
      <c r="BW303" s="13">
        <f t="shared" si="1581"/>
        <v>0</v>
      </c>
      <c r="BX303" s="13">
        <f t="shared" si="1582"/>
        <v>0</v>
      </c>
      <c r="BY303" s="13">
        <f t="shared" si="1583"/>
        <v>0</v>
      </c>
      <c r="BZ303" s="13">
        <f t="shared" si="1584"/>
        <v>0</v>
      </c>
      <c r="CA303" s="13">
        <f t="shared" si="1585"/>
        <v>0</v>
      </c>
      <c r="CB303" s="13">
        <f t="shared" si="1586"/>
        <v>0</v>
      </c>
      <c r="CC303" s="13">
        <f t="shared" si="1587"/>
        <v>0</v>
      </c>
      <c r="CD303" s="13">
        <f t="shared" si="1588"/>
        <v>0</v>
      </c>
      <c r="CE303" s="13">
        <f t="shared" si="1589"/>
        <v>0</v>
      </c>
      <c r="CF303" s="13">
        <f t="shared" si="1590"/>
        <v>0</v>
      </c>
      <c r="CG303" s="13">
        <f t="shared" si="1591"/>
        <v>0</v>
      </c>
      <c r="CH303" s="13">
        <f t="shared" si="1592"/>
        <v>0</v>
      </c>
      <c r="CI303" s="13">
        <f t="shared" si="1593"/>
        <v>0</v>
      </c>
      <c r="CJ303" s="13">
        <f t="shared" si="1594"/>
        <v>0</v>
      </c>
      <c r="CK303" s="13">
        <f t="shared" si="1595"/>
        <v>0</v>
      </c>
      <c r="CL303" s="13">
        <f t="shared" si="1596"/>
        <v>0</v>
      </c>
      <c r="CM303" s="13">
        <f t="shared" si="1597"/>
        <v>0</v>
      </c>
      <c r="CN303" s="13">
        <f>SUMIFS($AH:$AH,$C:$C,"&gt;="&amp;DATE(CN$300,$BQ303,1),$C:$C,"&lt;="&amp;DATE(#REF!,$BQ303,1))</f>
        <v>0</v>
      </c>
      <c r="CO303" s="13">
        <f>SUMIFS($AH:$AH,$C:$C,"&gt;="&amp;DATE(CO$300,$BQ303,1),$C:$C,"&lt;="&amp;DATE(#REF!,$BQ303,1))</f>
        <v>0</v>
      </c>
      <c r="CQ303" s="47">
        <v>3</v>
      </c>
      <c r="CR303" s="13">
        <f t="shared" si="1598"/>
        <v>0</v>
      </c>
      <c r="CS303" s="13">
        <f t="shared" si="1598"/>
        <v>0</v>
      </c>
      <c r="CT303" s="13">
        <f t="shared" si="1598"/>
        <v>0</v>
      </c>
      <c r="CU303" s="13">
        <f t="shared" si="1598"/>
        <v>0</v>
      </c>
      <c r="CV303" s="13">
        <f t="shared" si="1598"/>
        <v>0</v>
      </c>
      <c r="CW303" s="13">
        <f t="shared" si="1598"/>
        <v>0</v>
      </c>
      <c r="CX303" s="13">
        <f t="shared" si="1598"/>
        <v>0</v>
      </c>
      <c r="CY303" s="13">
        <f t="shared" si="1598"/>
        <v>0</v>
      </c>
      <c r="CZ303" s="13">
        <f t="shared" si="1598"/>
        <v>0</v>
      </c>
      <c r="DA303" s="13">
        <f t="shared" si="1598"/>
        <v>0</v>
      </c>
      <c r="DB303" s="13">
        <f t="shared" si="1599"/>
        <v>0</v>
      </c>
      <c r="DC303" s="13">
        <f t="shared" si="1599"/>
        <v>0</v>
      </c>
      <c r="DD303" s="13">
        <f t="shared" si="1599"/>
        <v>0</v>
      </c>
      <c r="DE303" s="13">
        <f t="shared" si="1599"/>
        <v>0</v>
      </c>
      <c r="DF303" s="13">
        <f t="shared" si="1599"/>
        <v>0</v>
      </c>
      <c r="DG303" s="13">
        <f t="shared" si="1599"/>
        <v>0</v>
      </c>
      <c r="DH303" s="13">
        <f t="shared" si="1599"/>
        <v>0</v>
      </c>
      <c r="DI303" s="13">
        <f t="shared" si="1599"/>
        <v>0</v>
      </c>
      <c r="DJ303" s="13">
        <f t="shared" si="1599"/>
        <v>0</v>
      </c>
      <c r="DK303" s="13">
        <f t="shared" si="1599"/>
        <v>0</v>
      </c>
      <c r="DL303" s="13">
        <f t="shared" si="1599"/>
        <v>0</v>
      </c>
      <c r="DM303" s="13">
        <f t="shared" si="1599"/>
        <v>0</v>
      </c>
      <c r="DN303" s="13">
        <f t="shared" si="1600"/>
        <v>0</v>
      </c>
      <c r="DO303" s="13">
        <f t="shared" si="1600"/>
        <v>0</v>
      </c>
    </row>
    <row r="304" spans="1:119">
      <c r="C304" s="47">
        <v>2021</v>
      </c>
      <c r="M304" s="111">
        <f t="shared" si="1544"/>
        <v>0</v>
      </c>
      <c r="N304" s="52">
        <f t="shared" si="1550"/>
        <v>0</v>
      </c>
      <c r="O304" s="35"/>
      <c r="P304" s="35"/>
      <c r="Q304" s="111">
        <f t="shared" si="1545"/>
        <v>0</v>
      </c>
      <c r="R304" s="52">
        <f t="shared" si="1551"/>
        <v>0</v>
      </c>
      <c r="S304" s="35"/>
      <c r="T304" s="35"/>
      <c r="U304" s="35"/>
      <c r="V304" s="35"/>
      <c r="W304" s="35"/>
      <c r="X304" s="35"/>
      <c r="Y304" s="35"/>
      <c r="Z304" s="35"/>
      <c r="AA304" s="35"/>
      <c r="AB304" s="35"/>
      <c r="AC304" s="35"/>
      <c r="AD304" s="35"/>
      <c r="AE304" s="35"/>
      <c r="AF304" s="35"/>
      <c r="AG304" s="35"/>
      <c r="AH304" s="51">
        <f t="shared" si="1546"/>
        <v>0</v>
      </c>
      <c r="AI304" s="52">
        <f t="shared" si="1552"/>
        <v>0</v>
      </c>
      <c r="AJ304" s="168">
        <f>'Расчёт (кг)'!AI304</f>
        <v>0</v>
      </c>
      <c r="AK304" s="35"/>
      <c r="AL304" s="51">
        <f t="shared" si="1547"/>
        <v>0</v>
      </c>
      <c r="AM304" s="52">
        <f t="shared" si="1553"/>
        <v>0</v>
      </c>
      <c r="AN304" s="168">
        <f>'Расчёт (кг)'!AM304</f>
        <v>0</v>
      </c>
      <c r="AO304" s="35"/>
      <c r="AP304" s="51">
        <f t="shared" si="1548"/>
        <v>0</v>
      </c>
      <c r="AQ304" s="52">
        <f t="shared" si="1554"/>
        <v>0</v>
      </c>
      <c r="AR304" s="35"/>
      <c r="AS304" s="35"/>
      <c r="AT304" s="51">
        <f t="shared" si="1549"/>
        <v>0</v>
      </c>
      <c r="AU304" s="52">
        <f t="shared" si="1555"/>
        <v>0</v>
      </c>
      <c r="BQ304" s="47">
        <v>4</v>
      </c>
      <c r="BR304" s="13">
        <f t="shared" si="1576"/>
        <v>0</v>
      </c>
      <c r="BS304" s="13">
        <f t="shared" si="1577"/>
        <v>0</v>
      </c>
      <c r="BT304" s="13">
        <f t="shared" si="1578"/>
        <v>0</v>
      </c>
      <c r="BU304" s="13">
        <f t="shared" si="1579"/>
        <v>0</v>
      </c>
      <c r="BV304" s="13">
        <f t="shared" si="1580"/>
        <v>0</v>
      </c>
      <c r="BW304" s="13">
        <f t="shared" si="1581"/>
        <v>0</v>
      </c>
      <c r="BX304" s="13">
        <f t="shared" si="1582"/>
        <v>0</v>
      </c>
      <c r="BY304" s="13">
        <f t="shared" si="1583"/>
        <v>0</v>
      </c>
      <c r="BZ304" s="13">
        <f t="shared" si="1584"/>
        <v>0</v>
      </c>
      <c r="CA304" s="13">
        <f t="shared" si="1585"/>
        <v>0</v>
      </c>
      <c r="CB304" s="13">
        <f t="shared" si="1586"/>
        <v>0</v>
      </c>
      <c r="CC304" s="13">
        <f t="shared" si="1587"/>
        <v>0</v>
      </c>
      <c r="CD304" s="13">
        <f t="shared" si="1588"/>
        <v>0</v>
      </c>
      <c r="CE304" s="13">
        <f t="shared" si="1589"/>
        <v>0</v>
      </c>
      <c r="CF304" s="13">
        <f t="shared" si="1590"/>
        <v>0</v>
      </c>
      <c r="CG304" s="13">
        <f t="shared" si="1591"/>
        <v>0</v>
      </c>
      <c r="CH304" s="13">
        <f t="shared" si="1592"/>
        <v>0</v>
      </c>
      <c r="CI304" s="13">
        <f t="shared" si="1593"/>
        <v>0</v>
      </c>
      <c r="CJ304" s="13">
        <f t="shared" si="1594"/>
        <v>0</v>
      </c>
      <c r="CK304" s="13">
        <f t="shared" si="1595"/>
        <v>0</v>
      </c>
      <c r="CL304" s="13">
        <f t="shared" si="1596"/>
        <v>0</v>
      </c>
      <c r="CM304" s="13">
        <f t="shared" si="1597"/>
        <v>0</v>
      </c>
      <c r="CN304" s="13">
        <f>SUMIFS($AH:$AH,$C:$C,"&gt;="&amp;DATE(CN$300,$BQ304,1),$C:$C,"&lt;="&amp;DATE(#REF!,$BQ304,1))</f>
        <v>0</v>
      </c>
      <c r="CO304" s="13">
        <f>SUMIFS($AH:$AH,$C:$C,"&gt;="&amp;DATE(CO$300,$BQ304,1),$C:$C,"&lt;="&amp;DATE(#REF!,$BQ304,1))</f>
        <v>0</v>
      </c>
      <c r="CQ304" s="47">
        <v>4</v>
      </c>
      <c r="CR304" s="13">
        <f t="shared" si="1598"/>
        <v>0</v>
      </c>
      <c r="CS304" s="13">
        <f t="shared" si="1598"/>
        <v>0</v>
      </c>
      <c r="CT304" s="13">
        <f t="shared" si="1598"/>
        <v>0</v>
      </c>
      <c r="CU304" s="13">
        <f t="shared" si="1598"/>
        <v>0</v>
      </c>
      <c r="CV304" s="13">
        <f t="shared" si="1598"/>
        <v>0</v>
      </c>
      <c r="CW304" s="13">
        <f t="shared" si="1598"/>
        <v>0</v>
      </c>
      <c r="CX304" s="13">
        <f t="shared" si="1598"/>
        <v>0</v>
      </c>
      <c r="CY304" s="13">
        <f t="shared" si="1598"/>
        <v>0</v>
      </c>
      <c r="CZ304" s="13">
        <f t="shared" si="1598"/>
        <v>0</v>
      </c>
      <c r="DA304" s="13">
        <f t="shared" si="1598"/>
        <v>0</v>
      </c>
      <c r="DB304" s="13">
        <f t="shared" si="1599"/>
        <v>0</v>
      </c>
      <c r="DC304" s="13">
        <f t="shared" si="1599"/>
        <v>0</v>
      </c>
      <c r="DD304" s="13">
        <f t="shared" si="1599"/>
        <v>0</v>
      </c>
      <c r="DE304" s="13">
        <f t="shared" si="1599"/>
        <v>0</v>
      </c>
      <c r="DF304" s="13">
        <f t="shared" si="1599"/>
        <v>0</v>
      </c>
      <c r="DG304" s="13">
        <f t="shared" si="1599"/>
        <v>0</v>
      </c>
      <c r="DH304" s="13">
        <f t="shared" si="1599"/>
        <v>0</v>
      </c>
      <c r="DI304" s="13">
        <f t="shared" si="1599"/>
        <v>0</v>
      </c>
      <c r="DJ304" s="13">
        <f t="shared" si="1599"/>
        <v>0</v>
      </c>
      <c r="DK304" s="13">
        <f t="shared" si="1599"/>
        <v>0</v>
      </c>
      <c r="DL304" s="13">
        <f t="shared" si="1599"/>
        <v>0</v>
      </c>
      <c r="DM304" s="13">
        <f t="shared" si="1599"/>
        <v>0</v>
      </c>
      <c r="DN304" s="13">
        <f t="shared" si="1600"/>
        <v>0</v>
      </c>
      <c r="DO304" s="13">
        <f t="shared" si="1600"/>
        <v>0</v>
      </c>
    </row>
    <row r="305" spans="3:119">
      <c r="C305" s="47">
        <v>2022</v>
      </c>
      <c r="M305" s="111">
        <f t="shared" si="1544"/>
        <v>0</v>
      </c>
      <c r="N305" s="52">
        <f t="shared" si="1550"/>
        <v>0</v>
      </c>
      <c r="O305" s="35"/>
      <c r="P305" s="35"/>
      <c r="Q305" s="111">
        <f t="shared" si="1545"/>
        <v>0</v>
      </c>
      <c r="R305" s="52">
        <f t="shared" si="1551"/>
        <v>0</v>
      </c>
      <c r="S305" s="35"/>
      <c r="T305" s="35"/>
      <c r="U305" s="35"/>
      <c r="V305" s="35"/>
      <c r="W305" s="35"/>
      <c r="X305" s="35"/>
      <c r="Y305" s="35"/>
      <c r="Z305" s="35"/>
      <c r="AA305" s="35"/>
      <c r="AB305" s="35"/>
      <c r="AC305" s="35"/>
      <c r="AD305" s="35"/>
      <c r="AE305" s="35"/>
      <c r="AF305" s="35"/>
      <c r="AG305" s="35"/>
      <c r="AH305" s="51">
        <f t="shared" si="1546"/>
        <v>0</v>
      </c>
      <c r="AI305" s="52">
        <f t="shared" si="1552"/>
        <v>0</v>
      </c>
      <c r="AJ305" s="168">
        <f>'Расчёт (кг)'!AI305</f>
        <v>0</v>
      </c>
      <c r="AK305" s="35"/>
      <c r="AL305" s="51">
        <f t="shared" si="1547"/>
        <v>0</v>
      </c>
      <c r="AM305" s="52">
        <f t="shared" si="1553"/>
        <v>0</v>
      </c>
      <c r="AN305" s="168">
        <f>'Расчёт (кг)'!AM305</f>
        <v>0</v>
      </c>
      <c r="AO305" s="35"/>
      <c r="AP305" s="51">
        <f t="shared" si="1548"/>
        <v>0</v>
      </c>
      <c r="AQ305" s="52">
        <f t="shared" si="1554"/>
        <v>0</v>
      </c>
      <c r="AR305" s="35"/>
      <c r="AS305" s="35"/>
      <c r="AT305" s="51">
        <f t="shared" si="1549"/>
        <v>0</v>
      </c>
      <c r="AU305" s="52">
        <f t="shared" si="1555"/>
        <v>0</v>
      </c>
      <c r="BQ305" s="47">
        <v>5</v>
      </c>
      <c r="BR305" s="13">
        <f t="shared" si="1576"/>
        <v>0</v>
      </c>
      <c r="BS305" s="13">
        <f t="shared" si="1577"/>
        <v>0</v>
      </c>
      <c r="BT305" s="13">
        <f t="shared" si="1578"/>
        <v>0</v>
      </c>
      <c r="BU305" s="13">
        <f t="shared" si="1579"/>
        <v>0</v>
      </c>
      <c r="BV305" s="13">
        <f t="shared" si="1580"/>
        <v>0</v>
      </c>
      <c r="BW305" s="13">
        <f t="shared" si="1581"/>
        <v>0</v>
      </c>
      <c r="BX305" s="13">
        <f t="shared" si="1582"/>
        <v>0</v>
      </c>
      <c r="BY305" s="13">
        <f t="shared" si="1583"/>
        <v>0</v>
      </c>
      <c r="BZ305" s="13">
        <f t="shared" si="1584"/>
        <v>0</v>
      </c>
      <c r="CA305" s="13">
        <f t="shared" si="1585"/>
        <v>0</v>
      </c>
      <c r="CB305" s="13">
        <f t="shared" si="1586"/>
        <v>0</v>
      </c>
      <c r="CC305" s="13">
        <f t="shared" si="1587"/>
        <v>0</v>
      </c>
      <c r="CD305" s="13">
        <f t="shared" si="1588"/>
        <v>0</v>
      </c>
      <c r="CE305" s="13">
        <f t="shared" si="1589"/>
        <v>0</v>
      </c>
      <c r="CF305" s="13">
        <f t="shared" si="1590"/>
        <v>0</v>
      </c>
      <c r="CG305" s="13">
        <f t="shared" si="1591"/>
        <v>0</v>
      </c>
      <c r="CH305" s="13">
        <f t="shared" si="1592"/>
        <v>0</v>
      </c>
      <c r="CI305" s="13">
        <f t="shared" si="1593"/>
        <v>0</v>
      </c>
      <c r="CJ305" s="13">
        <f t="shared" si="1594"/>
        <v>0</v>
      </c>
      <c r="CK305" s="13">
        <f t="shared" si="1595"/>
        <v>0</v>
      </c>
      <c r="CL305" s="13">
        <f t="shared" si="1596"/>
        <v>0</v>
      </c>
      <c r="CM305" s="13">
        <f t="shared" si="1597"/>
        <v>0</v>
      </c>
      <c r="CN305" s="13">
        <f>SUMIFS($AH:$AH,$C:$C,"&gt;="&amp;DATE(CN$300,$BQ305,1),$C:$C,"&lt;="&amp;DATE(#REF!,$BQ305,1))</f>
        <v>0</v>
      </c>
      <c r="CO305" s="13">
        <f>SUMIFS($AH:$AH,$C:$C,"&gt;="&amp;DATE(CO$300,$BQ305,1),$C:$C,"&lt;="&amp;DATE(#REF!,$BQ305,1))</f>
        <v>0</v>
      </c>
      <c r="CQ305" s="47">
        <v>5</v>
      </c>
      <c r="CR305" s="13">
        <f t="shared" si="1598"/>
        <v>0</v>
      </c>
      <c r="CS305" s="13">
        <f t="shared" si="1598"/>
        <v>0</v>
      </c>
      <c r="CT305" s="13">
        <f t="shared" si="1598"/>
        <v>0</v>
      </c>
      <c r="CU305" s="13">
        <f t="shared" si="1598"/>
        <v>0</v>
      </c>
      <c r="CV305" s="13">
        <f t="shared" si="1598"/>
        <v>0</v>
      </c>
      <c r="CW305" s="13">
        <f t="shared" si="1598"/>
        <v>0</v>
      </c>
      <c r="CX305" s="13">
        <f t="shared" si="1598"/>
        <v>0</v>
      </c>
      <c r="CY305" s="13">
        <f t="shared" si="1598"/>
        <v>0</v>
      </c>
      <c r="CZ305" s="13">
        <f t="shared" si="1598"/>
        <v>0</v>
      </c>
      <c r="DA305" s="13">
        <f t="shared" si="1598"/>
        <v>0</v>
      </c>
      <c r="DB305" s="13">
        <f t="shared" si="1599"/>
        <v>0</v>
      </c>
      <c r="DC305" s="13">
        <f t="shared" si="1599"/>
        <v>0</v>
      </c>
      <c r="DD305" s="13">
        <f t="shared" si="1599"/>
        <v>0</v>
      </c>
      <c r="DE305" s="13">
        <f t="shared" si="1599"/>
        <v>0</v>
      </c>
      <c r="DF305" s="13">
        <f t="shared" si="1599"/>
        <v>0</v>
      </c>
      <c r="DG305" s="13">
        <f t="shared" si="1599"/>
        <v>0</v>
      </c>
      <c r="DH305" s="13">
        <f t="shared" si="1599"/>
        <v>0</v>
      </c>
      <c r="DI305" s="13">
        <f t="shared" si="1599"/>
        <v>0</v>
      </c>
      <c r="DJ305" s="13">
        <f t="shared" si="1599"/>
        <v>0</v>
      </c>
      <c r="DK305" s="13">
        <f t="shared" si="1599"/>
        <v>0</v>
      </c>
      <c r="DL305" s="13">
        <f t="shared" si="1599"/>
        <v>0</v>
      </c>
      <c r="DM305" s="13">
        <f t="shared" si="1599"/>
        <v>0</v>
      </c>
      <c r="DN305" s="13">
        <f t="shared" si="1600"/>
        <v>0</v>
      </c>
      <c r="DO305" s="13">
        <f t="shared" si="1600"/>
        <v>0</v>
      </c>
    </row>
    <row r="306" spans="3:119">
      <c r="C306" s="47">
        <v>2023</v>
      </c>
      <c r="M306" s="111">
        <f t="shared" si="1544"/>
        <v>0</v>
      </c>
      <c r="N306" s="52">
        <f t="shared" ref="N306" si="1601">IFERROR(M306/M305-1,)</f>
        <v>0</v>
      </c>
      <c r="O306" s="35"/>
      <c r="P306" s="35"/>
      <c r="Q306" s="111">
        <f t="shared" si="1545"/>
        <v>0</v>
      </c>
      <c r="R306" s="52">
        <f t="shared" ref="R306" si="1602">IFERROR(Q306/Q305-1,)</f>
        <v>0</v>
      </c>
      <c r="S306" s="35"/>
      <c r="T306" s="35"/>
      <c r="U306" s="35"/>
      <c r="V306" s="35"/>
      <c r="W306" s="35"/>
      <c r="X306" s="35"/>
      <c r="Y306" s="35"/>
      <c r="Z306" s="35"/>
      <c r="AA306" s="35"/>
      <c r="AB306" s="35"/>
      <c r="AG306" s="35"/>
      <c r="AH306" s="51">
        <f t="shared" si="1546"/>
        <v>0</v>
      </c>
      <c r="AI306" s="52">
        <f t="shared" ref="AI306" si="1603">IFERROR(AH306/AH305-1,)</f>
        <v>0</v>
      </c>
      <c r="AJ306" s="168">
        <f>'Расчёт (кг)'!AI306</f>
        <v>0</v>
      </c>
      <c r="AK306" s="35"/>
      <c r="AL306" s="51">
        <f t="shared" si="1547"/>
        <v>0</v>
      </c>
      <c r="AM306" s="52">
        <f t="shared" ref="AM306" si="1604">IFERROR(AL306/AL305-1,)</f>
        <v>0</v>
      </c>
      <c r="AN306" s="168">
        <f>'Расчёт (кг)'!AM306</f>
        <v>0</v>
      </c>
      <c r="AO306" s="35"/>
      <c r="AP306" s="51">
        <f t="shared" si="1548"/>
        <v>0</v>
      </c>
      <c r="AQ306" s="52">
        <f t="shared" ref="AQ306" si="1605">IFERROR(AP306/AP305-1,)</f>
        <v>0</v>
      </c>
      <c r="AR306" s="35"/>
      <c r="AS306" s="35"/>
      <c r="AT306" s="51">
        <f t="shared" si="1549"/>
        <v>0</v>
      </c>
      <c r="AU306" s="52">
        <f t="shared" ref="AU306" si="1606">IFERROR(AT306/AT305-1,)</f>
        <v>0</v>
      </c>
      <c r="BQ306" s="47">
        <v>6</v>
      </c>
      <c r="BR306" s="13">
        <f t="shared" si="1576"/>
        <v>0</v>
      </c>
      <c r="BS306" s="13">
        <f t="shared" si="1577"/>
        <v>0</v>
      </c>
      <c r="BT306" s="13">
        <f t="shared" si="1578"/>
        <v>0</v>
      </c>
      <c r="BU306" s="13">
        <f t="shared" si="1579"/>
        <v>0</v>
      </c>
      <c r="BV306" s="13">
        <f t="shared" si="1580"/>
        <v>0</v>
      </c>
      <c r="BW306" s="13">
        <f t="shared" si="1581"/>
        <v>0</v>
      </c>
      <c r="BX306" s="13">
        <f t="shared" si="1582"/>
        <v>0</v>
      </c>
      <c r="BY306" s="13">
        <f t="shared" si="1583"/>
        <v>0</v>
      </c>
      <c r="BZ306" s="13">
        <f t="shared" si="1584"/>
        <v>0</v>
      </c>
      <c r="CA306" s="13">
        <f t="shared" si="1585"/>
        <v>0</v>
      </c>
      <c r="CB306" s="13">
        <f t="shared" si="1586"/>
        <v>0</v>
      </c>
      <c r="CC306" s="13">
        <f t="shared" si="1587"/>
        <v>0</v>
      </c>
      <c r="CD306" s="13">
        <f t="shared" si="1588"/>
        <v>0</v>
      </c>
      <c r="CE306" s="13">
        <f t="shared" si="1589"/>
        <v>0</v>
      </c>
      <c r="CF306" s="13">
        <f t="shared" si="1590"/>
        <v>0</v>
      </c>
      <c r="CG306" s="13">
        <f t="shared" si="1591"/>
        <v>0</v>
      </c>
      <c r="CH306" s="13">
        <f t="shared" si="1592"/>
        <v>0</v>
      </c>
      <c r="CI306" s="13">
        <f t="shared" si="1593"/>
        <v>0</v>
      </c>
      <c r="CJ306" s="13">
        <f t="shared" si="1594"/>
        <v>0</v>
      </c>
      <c r="CK306" s="13">
        <f t="shared" si="1595"/>
        <v>0</v>
      </c>
      <c r="CL306" s="13">
        <f t="shared" si="1596"/>
        <v>0</v>
      </c>
      <c r="CM306" s="13">
        <f t="shared" si="1597"/>
        <v>0</v>
      </c>
      <c r="CN306" s="13">
        <f>SUMIFS($AH:$AH,$C:$C,"&gt;="&amp;DATE(CN$300,$BQ306,1),$C:$C,"&lt;="&amp;DATE(#REF!,$BQ306,1))</f>
        <v>0</v>
      </c>
      <c r="CO306" s="13">
        <f>SUMIFS($AH:$AH,$C:$C,"&gt;="&amp;DATE(CO$300,$BQ306,1),$C:$C,"&lt;="&amp;DATE(#REF!,$BQ306,1))</f>
        <v>0</v>
      </c>
      <c r="CQ306" s="47">
        <v>6</v>
      </c>
      <c r="CR306" s="13">
        <f t="shared" si="1598"/>
        <v>0</v>
      </c>
      <c r="CS306" s="13">
        <f t="shared" si="1598"/>
        <v>0</v>
      </c>
      <c r="CT306" s="13">
        <f t="shared" si="1598"/>
        <v>0</v>
      </c>
      <c r="CU306" s="13">
        <f t="shared" si="1598"/>
        <v>0</v>
      </c>
      <c r="CV306" s="13">
        <f t="shared" si="1598"/>
        <v>0</v>
      </c>
      <c r="CW306" s="13">
        <f t="shared" si="1598"/>
        <v>0</v>
      </c>
      <c r="CX306" s="13">
        <f t="shared" si="1598"/>
        <v>0</v>
      </c>
      <c r="CY306" s="13">
        <f t="shared" si="1598"/>
        <v>0</v>
      </c>
      <c r="CZ306" s="13">
        <f t="shared" si="1598"/>
        <v>0</v>
      </c>
      <c r="DA306" s="13">
        <f t="shared" si="1598"/>
        <v>0</v>
      </c>
      <c r="DB306" s="13">
        <f t="shared" si="1599"/>
        <v>0</v>
      </c>
      <c r="DC306" s="13">
        <f t="shared" si="1599"/>
        <v>0</v>
      </c>
      <c r="DD306" s="13">
        <f t="shared" si="1599"/>
        <v>0</v>
      </c>
      <c r="DE306" s="13">
        <f t="shared" si="1599"/>
        <v>0</v>
      </c>
      <c r="DF306" s="13">
        <f t="shared" si="1599"/>
        <v>0</v>
      </c>
      <c r="DG306" s="13">
        <f t="shared" si="1599"/>
        <v>0</v>
      </c>
      <c r="DH306" s="13">
        <f t="shared" si="1599"/>
        <v>0</v>
      </c>
      <c r="DI306" s="13">
        <f t="shared" si="1599"/>
        <v>0</v>
      </c>
      <c r="DJ306" s="13">
        <f t="shared" si="1599"/>
        <v>0</v>
      </c>
      <c r="DK306" s="13">
        <f t="shared" si="1599"/>
        <v>0</v>
      </c>
      <c r="DL306" s="13">
        <f t="shared" si="1599"/>
        <v>0</v>
      </c>
      <c r="DM306" s="13">
        <f t="shared" si="1599"/>
        <v>0</v>
      </c>
      <c r="DN306" s="13">
        <f t="shared" si="1600"/>
        <v>0</v>
      </c>
      <c r="DO306" s="13">
        <f t="shared" si="1600"/>
        <v>0</v>
      </c>
    </row>
    <row r="307" spans="3:119">
      <c r="C307" s="47">
        <v>2024</v>
      </c>
      <c r="M307" s="112">
        <f t="shared" si="1544"/>
        <v>0</v>
      </c>
      <c r="N307" s="54">
        <f t="shared" ref="N307" si="1607">IFERROR(M307/M306-1,)</f>
        <v>0</v>
      </c>
      <c r="O307" s="35"/>
      <c r="P307" s="35"/>
      <c r="Q307" s="112">
        <f t="shared" si="1545"/>
        <v>0</v>
      </c>
      <c r="R307" s="54">
        <f t="shared" ref="R307" si="1608">IFERROR(Q307/Q306-1,)</f>
        <v>0</v>
      </c>
      <c r="AH307" s="53">
        <f>SUMIFS(AH$6:AH$269,$C$6:$C$269,"&gt;="&amp;DATE($C307,1,1),$C$6:$C$269,"&lt;="&amp;DATE($C307,12,1))</f>
        <v>0</v>
      </c>
      <c r="AI307" s="54">
        <f t="shared" si="1552"/>
        <v>0</v>
      </c>
      <c r="AJ307" s="168">
        <f>'Расчёт (кг)'!AI307</f>
        <v>0</v>
      </c>
      <c r="AK307" s="35"/>
      <c r="AL307" s="53">
        <f>SUMIFS(AL$6:AL$269,$C$6:$C$269,"&gt;="&amp;DATE($C307,1,1),$C$6:$C$269,"&lt;="&amp;DATE($C307,12,1))</f>
        <v>0</v>
      </c>
      <c r="AM307" s="54">
        <f t="shared" si="1553"/>
        <v>0</v>
      </c>
      <c r="AN307" s="168">
        <f>'Расчёт (кг)'!AM307</f>
        <v>0</v>
      </c>
      <c r="AO307" s="35"/>
      <c r="AP307" s="53">
        <f>SUMIFS(AP$6:AP$269,$C$6:$C$269,"&gt;="&amp;DATE($C307,1,1),$C$6:$C$269,"&lt;="&amp;DATE($C307,12,1))</f>
        <v>0</v>
      </c>
      <c r="AQ307" s="54">
        <f t="shared" si="1554"/>
        <v>0</v>
      </c>
      <c r="AR307" s="35"/>
      <c r="AT307" s="53">
        <f>SUMIFS(AT$6:AT$269,$C$6:$C$269,"&gt;="&amp;DATE($C307,1,1),$C$6:$C$269,"&lt;="&amp;DATE($C307,12,1))</f>
        <v>0</v>
      </c>
      <c r="AU307" s="54">
        <f t="shared" si="1555"/>
        <v>0</v>
      </c>
      <c r="BQ307" s="47">
        <v>7</v>
      </c>
      <c r="BR307" s="13">
        <f t="shared" si="1576"/>
        <v>0</v>
      </c>
      <c r="BS307" s="13">
        <f t="shared" si="1577"/>
        <v>0</v>
      </c>
      <c r="BT307" s="13">
        <f t="shared" si="1578"/>
        <v>0</v>
      </c>
      <c r="BU307" s="13">
        <f t="shared" si="1579"/>
        <v>0</v>
      </c>
      <c r="BV307" s="13">
        <f t="shared" si="1580"/>
        <v>0</v>
      </c>
      <c r="BW307" s="13">
        <f t="shared" si="1581"/>
        <v>0</v>
      </c>
      <c r="BX307" s="13">
        <f t="shared" si="1582"/>
        <v>0</v>
      </c>
      <c r="BY307" s="13">
        <f t="shared" si="1583"/>
        <v>0</v>
      </c>
      <c r="BZ307" s="13">
        <f t="shared" si="1584"/>
        <v>0</v>
      </c>
      <c r="CA307" s="13">
        <f t="shared" si="1585"/>
        <v>0</v>
      </c>
      <c r="CB307" s="13">
        <f t="shared" si="1586"/>
        <v>0</v>
      </c>
      <c r="CC307" s="13">
        <f t="shared" si="1587"/>
        <v>0</v>
      </c>
      <c r="CD307" s="13">
        <f t="shared" si="1588"/>
        <v>0</v>
      </c>
      <c r="CE307" s="13">
        <f t="shared" si="1589"/>
        <v>0</v>
      </c>
      <c r="CF307" s="13">
        <f t="shared" si="1590"/>
        <v>0</v>
      </c>
      <c r="CG307" s="13">
        <f t="shared" si="1591"/>
        <v>0</v>
      </c>
      <c r="CH307" s="13">
        <f t="shared" si="1592"/>
        <v>0</v>
      </c>
      <c r="CI307" s="13">
        <f t="shared" si="1593"/>
        <v>0</v>
      </c>
      <c r="CJ307" s="13">
        <f t="shared" si="1594"/>
        <v>0</v>
      </c>
      <c r="CK307" s="13">
        <f t="shared" si="1595"/>
        <v>0</v>
      </c>
      <c r="CL307" s="13">
        <f t="shared" si="1596"/>
        <v>0</v>
      </c>
      <c r="CM307" s="13">
        <f t="shared" si="1597"/>
        <v>0</v>
      </c>
      <c r="CN307" s="13">
        <f>SUMIFS($AH:$AH,$C:$C,"&gt;="&amp;DATE(CN$300,$BQ307,1),$C:$C,"&lt;="&amp;DATE(#REF!,$BQ307,1))</f>
        <v>0</v>
      </c>
      <c r="CO307" s="13">
        <f>SUMIFS($AH:$AH,$C:$C,"&gt;="&amp;DATE(CO$300,$BQ307,1),$C:$C,"&lt;="&amp;DATE(#REF!,$BQ307,1))</f>
        <v>0</v>
      </c>
      <c r="CQ307" s="47">
        <v>7</v>
      </c>
      <c r="CR307" s="13">
        <f t="shared" si="1598"/>
        <v>0</v>
      </c>
      <c r="CS307" s="13">
        <f t="shared" si="1598"/>
        <v>0</v>
      </c>
      <c r="CT307" s="13">
        <f t="shared" si="1598"/>
        <v>0</v>
      </c>
      <c r="CU307" s="13">
        <f t="shared" si="1598"/>
        <v>0</v>
      </c>
      <c r="CV307" s="13">
        <f t="shared" si="1598"/>
        <v>0</v>
      </c>
      <c r="CW307" s="13">
        <f t="shared" si="1598"/>
        <v>0</v>
      </c>
      <c r="CX307" s="13">
        <f t="shared" si="1598"/>
        <v>0</v>
      </c>
      <c r="CY307" s="13">
        <f t="shared" si="1598"/>
        <v>0</v>
      </c>
      <c r="CZ307" s="13">
        <f t="shared" si="1598"/>
        <v>0</v>
      </c>
      <c r="DA307" s="13">
        <f t="shared" si="1598"/>
        <v>0</v>
      </c>
      <c r="DB307" s="13">
        <f t="shared" si="1599"/>
        <v>0</v>
      </c>
      <c r="DC307" s="13">
        <f t="shared" si="1599"/>
        <v>0</v>
      </c>
      <c r="DD307" s="13">
        <f t="shared" si="1599"/>
        <v>0</v>
      </c>
      <c r="DE307" s="13">
        <f t="shared" si="1599"/>
        <v>0</v>
      </c>
      <c r="DF307" s="13">
        <f t="shared" si="1599"/>
        <v>0</v>
      </c>
      <c r="DG307" s="13">
        <f t="shared" si="1599"/>
        <v>0</v>
      </c>
      <c r="DH307" s="13">
        <f t="shared" si="1599"/>
        <v>0</v>
      </c>
      <c r="DI307" s="13">
        <f t="shared" si="1599"/>
        <v>0</v>
      </c>
      <c r="DJ307" s="13">
        <f t="shared" si="1599"/>
        <v>0</v>
      </c>
      <c r="DK307" s="13">
        <f t="shared" si="1599"/>
        <v>0</v>
      </c>
      <c r="DL307" s="13">
        <f t="shared" si="1599"/>
        <v>0</v>
      </c>
      <c r="DM307" s="13">
        <f t="shared" si="1599"/>
        <v>0</v>
      </c>
      <c r="DN307" s="13">
        <f t="shared" si="1600"/>
        <v>0</v>
      </c>
      <c r="DO307" s="13">
        <f t="shared" si="1600"/>
        <v>0</v>
      </c>
    </row>
    <row r="308" spans="3:119">
      <c r="C308" s="47">
        <v>2025</v>
      </c>
      <c r="M308" s="111">
        <f>AVERAGEIFS(M$6:M$293,$C$6:$C$293,"&gt;="&amp;DATE($C308,1,1),$C$6:$C$293,"&lt;="&amp;DATE($C308,12,1))</f>
        <v>0</v>
      </c>
      <c r="N308" s="52">
        <f t="shared" si="1550"/>
        <v>0</v>
      </c>
      <c r="Q308" s="111">
        <f>AVERAGEIFS(Q$6:Q$293,$C$6:$C$293,"&gt;="&amp;DATE($C308,1,1),$C$6:$C$293,"&lt;="&amp;DATE($C308,12,1))</f>
        <v>0</v>
      </c>
      <c r="R308" s="52">
        <f t="shared" ref="R308:R316" si="1609">IFERROR(Q308/Q307-1,)</f>
        <v>0</v>
      </c>
      <c r="AH308" s="51">
        <f>SUMIFS(AH$6:AH$293,$C$6:$C$293,"&gt;="&amp;DATE($C308,1,1),$C$6:$C$293,"&lt;="&amp;DATE($C308,12,1))</f>
        <v>0</v>
      </c>
      <c r="AI308" s="52">
        <f t="shared" ref="AI308:AI316" si="1610">IFERROR(AH308/AH307-1,)</f>
        <v>0</v>
      </c>
      <c r="AJ308" s="168">
        <f>'Расчёт (кг)'!AI308</f>
        <v>0</v>
      </c>
      <c r="AL308" s="51">
        <f>SUMIFS(AL$6:AL$293,$C$6:$C$293,"&gt;="&amp;DATE($C308,1,1),$C$6:$C$293,"&lt;="&amp;DATE($C308,12,1))</f>
        <v>0</v>
      </c>
      <c r="AM308" s="52">
        <f t="shared" ref="AM308:AM316" si="1611">IFERROR(AL308/AL307-1,)</f>
        <v>0</v>
      </c>
      <c r="AN308" s="168">
        <f>'Расчёт (кг)'!AM308</f>
        <v>0</v>
      </c>
      <c r="AP308" s="51">
        <f>SUMIFS(AP$6:AP$293,$C$6:$C$293,"&gt;="&amp;DATE($C308,1,1),$C$6:$C$293,"&lt;="&amp;DATE($C308,12,1))</f>
        <v>0</v>
      </c>
      <c r="AQ308" s="52">
        <f t="shared" ref="AQ308:AQ315" si="1612">IFERROR(AP308/AP307-1,)</f>
        <v>0</v>
      </c>
      <c r="AT308" s="51">
        <f>SUMIFS(AT$6:AT$293,$C$6:$C$293,"&gt;="&amp;DATE($C308,1,1),$C$6:$C$293,"&lt;="&amp;DATE($C308,12,1))</f>
        <v>0</v>
      </c>
      <c r="AU308" s="52">
        <f t="shared" ref="AU308:AU315" si="1613">IFERROR(AT308/AT307-1,)</f>
        <v>0</v>
      </c>
      <c r="BQ308" s="47">
        <v>8</v>
      </c>
      <c r="BR308" s="13">
        <f t="shared" si="1576"/>
        <v>0</v>
      </c>
      <c r="BS308" s="13">
        <f t="shared" si="1577"/>
        <v>0</v>
      </c>
      <c r="BT308" s="13">
        <f t="shared" si="1578"/>
        <v>0</v>
      </c>
      <c r="BU308" s="13">
        <f t="shared" si="1579"/>
        <v>0</v>
      </c>
      <c r="BV308" s="13">
        <f t="shared" si="1580"/>
        <v>0</v>
      </c>
      <c r="BW308" s="13">
        <f t="shared" si="1581"/>
        <v>0</v>
      </c>
      <c r="BX308" s="13">
        <f t="shared" si="1582"/>
        <v>0</v>
      </c>
      <c r="BY308" s="13">
        <f t="shared" si="1583"/>
        <v>0</v>
      </c>
      <c r="BZ308" s="13">
        <f t="shared" si="1584"/>
        <v>0</v>
      </c>
      <c r="CA308" s="13">
        <f t="shared" si="1585"/>
        <v>0</v>
      </c>
      <c r="CB308" s="13">
        <f t="shared" si="1586"/>
        <v>0</v>
      </c>
      <c r="CC308" s="13">
        <f t="shared" si="1587"/>
        <v>0</v>
      </c>
      <c r="CD308" s="13">
        <f t="shared" si="1588"/>
        <v>0</v>
      </c>
      <c r="CE308" s="13">
        <f t="shared" si="1589"/>
        <v>0</v>
      </c>
      <c r="CF308" s="13">
        <f t="shared" si="1590"/>
        <v>0</v>
      </c>
      <c r="CG308" s="13">
        <f t="shared" si="1591"/>
        <v>0</v>
      </c>
      <c r="CH308" s="13">
        <f t="shared" si="1592"/>
        <v>0</v>
      </c>
      <c r="CI308" s="13">
        <f t="shared" si="1593"/>
        <v>0</v>
      </c>
      <c r="CJ308" s="13">
        <f t="shared" si="1594"/>
        <v>0</v>
      </c>
      <c r="CK308" s="13">
        <f t="shared" si="1595"/>
        <v>0</v>
      </c>
      <c r="CL308" s="13">
        <f t="shared" si="1596"/>
        <v>0</v>
      </c>
      <c r="CM308" s="13">
        <f t="shared" si="1597"/>
        <v>0</v>
      </c>
      <c r="CN308" s="13">
        <f>SUMIFS($AH:$AH,$C:$C,"&gt;="&amp;DATE(CN$300,$BQ308,1),$C:$C,"&lt;="&amp;DATE(#REF!,$BQ308,1))</f>
        <v>0</v>
      </c>
      <c r="CO308" s="13">
        <f>SUMIFS($AH:$AH,$C:$C,"&gt;="&amp;DATE(CO$300,$BQ308,1),$C:$C,"&lt;="&amp;DATE(#REF!,$BQ308,1))</f>
        <v>0</v>
      </c>
      <c r="CQ308" s="47">
        <v>8</v>
      </c>
      <c r="CR308" s="13">
        <f t="shared" si="1598"/>
        <v>0</v>
      </c>
      <c r="CS308" s="13">
        <f t="shared" si="1598"/>
        <v>0</v>
      </c>
      <c r="CT308" s="13">
        <f t="shared" si="1598"/>
        <v>0</v>
      </c>
      <c r="CU308" s="13">
        <f t="shared" si="1598"/>
        <v>0</v>
      </c>
      <c r="CV308" s="13">
        <f t="shared" si="1598"/>
        <v>0</v>
      </c>
      <c r="CW308" s="13">
        <f t="shared" si="1598"/>
        <v>0</v>
      </c>
      <c r="CX308" s="13">
        <f t="shared" si="1598"/>
        <v>0</v>
      </c>
      <c r="CY308" s="13">
        <f t="shared" si="1598"/>
        <v>0</v>
      </c>
      <c r="CZ308" s="13">
        <f t="shared" si="1598"/>
        <v>0</v>
      </c>
      <c r="DA308" s="13">
        <f t="shared" si="1598"/>
        <v>0</v>
      </c>
      <c r="DB308" s="13">
        <f t="shared" si="1599"/>
        <v>0</v>
      </c>
      <c r="DC308" s="13">
        <f t="shared" si="1599"/>
        <v>0</v>
      </c>
      <c r="DD308" s="13">
        <f t="shared" si="1599"/>
        <v>0</v>
      </c>
      <c r="DE308" s="13">
        <f t="shared" si="1599"/>
        <v>0</v>
      </c>
      <c r="DF308" s="13">
        <f t="shared" si="1599"/>
        <v>0</v>
      </c>
      <c r="DG308" s="13">
        <f t="shared" si="1599"/>
        <v>0</v>
      </c>
      <c r="DH308" s="13">
        <f t="shared" si="1599"/>
        <v>0</v>
      </c>
      <c r="DI308" s="13">
        <f t="shared" si="1599"/>
        <v>0</v>
      </c>
      <c r="DJ308" s="13">
        <f t="shared" si="1599"/>
        <v>0</v>
      </c>
      <c r="DK308" s="13">
        <f t="shared" si="1599"/>
        <v>0</v>
      </c>
      <c r="DL308" s="13">
        <f t="shared" si="1599"/>
        <v>0</v>
      </c>
      <c r="DM308" s="13">
        <f t="shared" si="1599"/>
        <v>0</v>
      </c>
      <c r="DN308" s="13">
        <f t="shared" si="1600"/>
        <v>0</v>
      </c>
      <c r="DO308" s="13">
        <f t="shared" si="1600"/>
        <v>0</v>
      </c>
    </row>
    <row r="309" spans="3:119">
      <c r="C309" s="47">
        <v>2026</v>
      </c>
      <c r="M309" s="111">
        <f t="shared" ref="M309:M319" si="1614">AVERAGEIFS(M$6:M$293,$C$6:$C$293,"&gt;="&amp;DATE($C309,1,1),$C$6:$C$293,"&lt;="&amp;DATE($C309,12,1))</f>
        <v>0</v>
      </c>
      <c r="N309" s="52">
        <f t="shared" si="1550"/>
        <v>0</v>
      </c>
      <c r="Q309" s="111">
        <f t="shared" ref="Q309:Q319" si="1615">AVERAGEIFS(Q$6:Q$293,$C$6:$C$293,"&gt;="&amp;DATE($C309,1,1),$C$6:$C$293,"&lt;="&amp;DATE($C309,12,1))</f>
        <v>0</v>
      </c>
      <c r="R309" s="52">
        <f t="shared" si="1609"/>
        <v>0</v>
      </c>
      <c r="AH309" s="51">
        <f t="shared" ref="AH309:AH319" si="1616">SUMIFS(AH$6:AH$293,$C$6:$C$293,"&gt;="&amp;DATE($C309,1,1),$C$6:$C$293,"&lt;="&amp;DATE($C309,12,1))</f>
        <v>0</v>
      </c>
      <c r="AI309" s="52">
        <f t="shared" si="1610"/>
        <v>0</v>
      </c>
      <c r="AJ309" s="168">
        <f>'Расчёт (кг)'!AI309</f>
        <v>0</v>
      </c>
      <c r="AL309" s="51">
        <f t="shared" ref="AL309:AL319" si="1617">SUMIFS(AL$6:AL$293,$C$6:$C$293,"&gt;="&amp;DATE($C309,1,1),$C$6:$C$293,"&lt;="&amp;DATE($C309,12,1))</f>
        <v>0</v>
      </c>
      <c r="AM309" s="52">
        <f t="shared" si="1611"/>
        <v>0</v>
      </c>
      <c r="AN309" s="168">
        <f>'Расчёт (кг)'!AM309</f>
        <v>0</v>
      </c>
      <c r="AP309" s="51">
        <f t="shared" ref="AP309:AP319" si="1618">SUMIFS(AP$6:AP$293,$C$6:$C$293,"&gt;="&amp;DATE($C309,1,1),$C$6:$C$293,"&lt;="&amp;DATE($C309,12,1))</f>
        <v>0</v>
      </c>
      <c r="AQ309" s="52">
        <f t="shared" si="1612"/>
        <v>0</v>
      </c>
      <c r="AT309" s="51">
        <f t="shared" ref="AT309:AT319" si="1619">SUMIFS(AT$6:AT$293,$C$6:$C$293,"&gt;="&amp;DATE($C309,1,1),$C$6:$C$293,"&lt;="&amp;DATE($C309,12,1))</f>
        <v>0</v>
      </c>
      <c r="AU309" s="52">
        <f t="shared" si="1613"/>
        <v>0</v>
      </c>
      <c r="BQ309" s="47">
        <v>9</v>
      </c>
      <c r="BR309" s="13">
        <f t="shared" si="1576"/>
        <v>0</v>
      </c>
      <c r="BS309" s="13">
        <f t="shared" si="1577"/>
        <v>0</v>
      </c>
      <c r="BT309" s="13">
        <f t="shared" si="1578"/>
        <v>0</v>
      </c>
      <c r="BU309" s="13">
        <f t="shared" si="1579"/>
        <v>0</v>
      </c>
      <c r="BV309" s="13">
        <f t="shared" si="1580"/>
        <v>0</v>
      </c>
      <c r="BW309" s="13">
        <f t="shared" si="1581"/>
        <v>0</v>
      </c>
      <c r="BX309" s="13">
        <f t="shared" si="1582"/>
        <v>0</v>
      </c>
      <c r="BY309" s="13">
        <f t="shared" si="1583"/>
        <v>0</v>
      </c>
      <c r="BZ309" s="13">
        <f t="shared" si="1584"/>
        <v>0</v>
      </c>
      <c r="CA309" s="13">
        <f t="shared" si="1585"/>
        <v>0</v>
      </c>
      <c r="CB309" s="13">
        <f t="shared" si="1586"/>
        <v>0</v>
      </c>
      <c r="CC309" s="13">
        <f t="shared" si="1587"/>
        <v>0</v>
      </c>
      <c r="CD309" s="13">
        <f t="shared" si="1588"/>
        <v>0</v>
      </c>
      <c r="CE309" s="13">
        <f t="shared" si="1589"/>
        <v>0</v>
      </c>
      <c r="CF309" s="13">
        <f t="shared" si="1590"/>
        <v>0</v>
      </c>
      <c r="CG309" s="13">
        <f t="shared" si="1591"/>
        <v>0</v>
      </c>
      <c r="CH309" s="13">
        <f t="shared" si="1592"/>
        <v>0</v>
      </c>
      <c r="CI309" s="13">
        <f t="shared" si="1593"/>
        <v>0</v>
      </c>
      <c r="CJ309" s="13">
        <f t="shared" si="1594"/>
        <v>0</v>
      </c>
      <c r="CK309" s="13">
        <f t="shared" si="1595"/>
        <v>0</v>
      </c>
      <c r="CL309" s="13">
        <f t="shared" si="1596"/>
        <v>0</v>
      </c>
      <c r="CM309" s="13">
        <f t="shared" si="1597"/>
        <v>0</v>
      </c>
      <c r="CN309" s="13">
        <f>SUMIFS($AH:$AH,$C:$C,"&gt;="&amp;DATE(CN$300,$BQ309,1),$C:$C,"&lt;="&amp;DATE(#REF!,$BQ309,1))</f>
        <v>0</v>
      </c>
      <c r="CO309" s="13">
        <f>SUMIFS($AH:$AH,$C:$C,"&gt;="&amp;DATE(CO$300,$BQ309,1),$C:$C,"&lt;="&amp;DATE(#REF!,$BQ309,1))</f>
        <v>0</v>
      </c>
      <c r="CQ309" s="47">
        <v>9</v>
      </c>
      <c r="CR309" s="13">
        <f t="shared" si="1598"/>
        <v>0</v>
      </c>
      <c r="CS309" s="13">
        <f t="shared" si="1598"/>
        <v>0</v>
      </c>
      <c r="CT309" s="13">
        <f t="shared" si="1598"/>
        <v>0</v>
      </c>
      <c r="CU309" s="13">
        <f t="shared" si="1598"/>
        <v>0</v>
      </c>
      <c r="CV309" s="13">
        <f t="shared" si="1598"/>
        <v>0</v>
      </c>
      <c r="CW309" s="13">
        <f t="shared" si="1598"/>
        <v>0</v>
      </c>
      <c r="CX309" s="13">
        <f t="shared" si="1598"/>
        <v>0</v>
      </c>
      <c r="CY309" s="13">
        <f t="shared" si="1598"/>
        <v>0</v>
      </c>
      <c r="CZ309" s="13">
        <f t="shared" si="1598"/>
        <v>0</v>
      </c>
      <c r="DA309" s="13">
        <f t="shared" si="1598"/>
        <v>0</v>
      </c>
      <c r="DB309" s="13">
        <f t="shared" si="1599"/>
        <v>0</v>
      </c>
      <c r="DC309" s="13">
        <f t="shared" si="1599"/>
        <v>0</v>
      </c>
      <c r="DD309" s="13">
        <f t="shared" si="1599"/>
        <v>0</v>
      </c>
      <c r="DE309" s="13">
        <f t="shared" si="1599"/>
        <v>0</v>
      </c>
      <c r="DF309" s="13">
        <f t="shared" si="1599"/>
        <v>0</v>
      </c>
      <c r="DG309" s="13">
        <f t="shared" si="1599"/>
        <v>0</v>
      </c>
      <c r="DH309" s="13">
        <f t="shared" si="1599"/>
        <v>0</v>
      </c>
      <c r="DI309" s="13">
        <f t="shared" si="1599"/>
        <v>0</v>
      </c>
      <c r="DJ309" s="13">
        <f t="shared" si="1599"/>
        <v>0</v>
      </c>
      <c r="DK309" s="13">
        <f t="shared" si="1599"/>
        <v>0</v>
      </c>
      <c r="DL309" s="13">
        <f t="shared" si="1599"/>
        <v>0</v>
      </c>
      <c r="DM309" s="13">
        <f t="shared" si="1599"/>
        <v>0</v>
      </c>
      <c r="DN309" s="13">
        <f t="shared" si="1600"/>
        <v>0</v>
      </c>
      <c r="DO309" s="13">
        <f t="shared" si="1600"/>
        <v>0</v>
      </c>
    </row>
    <row r="310" spans="3:119">
      <c r="C310" s="47">
        <v>2027</v>
      </c>
      <c r="M310" s="111">
        <f t="shared" si="1614"/>
        <v>0</v>
      </c>
      <c r="N310" s="52">
        <f t="shared" ref="N310:N316" si="1620">IFERROR(M310/M309-1,)</f>
        <v>0</v>
      </c>
      <c r="Q310" s="111">
        <f t="shared" si="1615"/>
        <v>0</v>
      </c>
      <c r="R310" s="52">
        <f t="shared" si="1609"/>
        <v>0</v>
      </c>
      <c r="AH310" s="51">
        <f t="shared" si="1616"/>
        <v>0</v>
      </c>
      <c r="AI310" s="52">
        <f t="shared" si="1610"/>
        <v>0</v>
      </c>
      <c r="AJ310" s="168">
        <f>'Расчёт (кг)'!AI310</f>
        <v>0</v>
      </c>
      <c r="AL310" s="51">
        <f t="shared" si="1617"/>
        <v>0</v>
      </c>
      <c r="AM310" s="52">
        <f t="shared" si="1611"/>
        <v>0</v>
      </c>
      <c r="AN310" s="168">
        <f>'Расчёт (кг)'!AM310</f>
        <v>0</v>
      </c>
      <c r="AP310" s="51">
        <f t="shared" si="1618"/>
        <v>0</v>
      </c>
      <c r="AQ310" s="52">
        <f t="shared" si="1612"/>
        <v>0</v>
      </c>
      <c r="AT310" s="51">
        <f t="shared" si="1619"/>
        <v>0</v>
      </c>
      <c r="AU310" s="52">
        <f t="shared" si="1613"/>
        <v>0</v>
      </c>
      <c r="BQ310" s="47">
        <v>10</v>
      </c>
      <c r="BR310" s="13">
        <f t="shared" si="1576"/>
        <v>0</v>
      </c>
      <c r="BS310" s="13">
        <f t="shared" si="1577"/>
        <v>0</v>
      </c>
      <c r="BT310" s="13">
        <f t="shared" si="1578"/>
        <v>0</v>
      </c>
      <c r="BU310" s="13">
        <f t="shared" si="1579"/>
        <v>0</v>
      </c>
      <c r="BV310" s="13">
        <f t="shared" si="1580"/>
        <v>0</v>
      </c>
      <c r="BW310" s="13">
        <f t="shared" si="1581"/>
        <v>0</v>
      </c>
      <c r="BX310" s="13">
        <f t="shared" si="1582"/>
        <v>0</v>
      </c>
      <c r="BY310" s="13">
        <f t="shared" si="1583"/>
        <v>0</v>
      </c>
      <c r="BZ310" s="13">
        <f t="shared" si="1584"/>
        <v>0</v>
      </c>
      <c r="CA310" s="13">
        <f t="shared" si="1585"/>
        <v>0</v>
      </c>
      <c r="CB310" s="13">
        <f t="shared" si="1586"/>
        <v>0</v>
      </c>
      <c r="CC310" s="13">
        <f t="shared" si="1587"/>
        <v>0</v>
      </c>
      <c r="CD310" s="13">
        <f t="shared" si="1588"/>
        <v>0</v>
      </c>
      <c r="CE310" s="13">
        <f t="shared" si="1589"/>
        <v>0</v>
      </c>
      <c r="CF310" s="13">
        <f t="shared" si="1590"/>
        <v>0</v>
      </c>
      <c r="CG310" s="13">
        <f t="shared" si="1591"/>
        <v>0</v>
      </c>
      <c r="CH310" s="13">
        <f t="shared" si="1592"/>
        <v>0</v>
      </c>
      <c r="CI310" s="13">
        <f t="shared" si="1593"/>
        <v>0</v>
      </c>
      <c r="CJ310" s="13">
        <f t="shared" si="1594"/>
        <v>0</v>
      </c>
      <c r="CK310" s="13">
        <f t="shared" si="1595"/>
        <v>0</v>
      </c>
      <c r="CL310" s="13">
        <f t="shared" si="1596"/>
        <v>0</v>
      </c>
      <c r="CM310" s="13">
        <f t="shared" si="1597"/>
        <v>0</v>
      </c>
      <c r="CN310" s="13">
        <f>SUMIFS($AH:$AH,$C:$C,"&gt;="&amp;DATE(CN$300,$BQ310,1),$C:$C,"&lt;="&amp;DATE(#REF!,$BQ310,1))</f>
        <v>0</v>
      </c>
      <c r="CO310" s="13">
        <f>SUMIFS($AH:$AH,$C:$C,"&gt;="&amp;DATE(CO$300,$BQ310,1),$C:$C,"&lt;="&amp;DATE(#REF!,$BQ310,1))</f>
        <v>0</v>
      </c>
      <c r="CQ310" s="47">
        <v>10</v>
      </c>
      <c r="CR310" s="13">
        <f t="shared" si="1598"/>
        <v>0</v>
      </c>
      <c r="CS310" s="13">
        <f t="shared" si="1598"/>
        <v>0</v>
      </c>
      <c r="CT310" s="13">
        <f t="shared" si="1598"/>
        <v>0</v>
      </c>
      <c r="CU310" s="13">
        <f t="shared" si="1598"/>
        <v>0</v>
      </c>
      <c r="CV310" s="13">
        <f t="shared" si="1598"/>
        <v>0</v>
      </c>
      <c r="CW310" s="13">
        <f t="shared" si="1598"/>
        <v>0</v>
      </c>
      <c r="CX310" s="13">
        <f t="shared" si="1598"/>
        <v>0</v>
      </c>
      <c r="CY310" s="13">
        <f t="shared" si="1598"/>
        <v>0</v>
      </c>
      <c r="CZ310" s="13">
        <f t="shared" si="1598"/>
        <v>0</v>
      </c>
      <c r="DA310" s="13">
        <f t="shared" si="1598"/>
        <v>0</v>
      </c>
      <c r="DB310" s="13">
        <f t="shared" si="1599"/>
        <v>0</v>
      </c>
      <c r="DC310" s="13">
        <f t="shared" si="1599"/>
        <v>0</v>
      </c>
      <c r="DD310" s="13">
        <f t="shared" si="1599"/>
        <v>0</v>
      </c>
      <c r="DE310" s="13">
        <f t="shared" si="1599"/>
        <v>0</v>
      </c>
      <c r="DF310" s="13">
        <f t="shared" si="1599"/>
        <v>0</v>
      </c>
      <c r="DG310" s="13">
        <f t="shared" si="1599"/>
        <v>0</v>
      </c>
      <c r="DH310" s="13">
        <f t="shared" si="1599"/>
        <v>0</v>
      </c>
      <c r="DI310" s="13">
        <f t="shared" si="1599"/>
        <v>0</v>
      </c>
      <c r="DJ310" s="13">
        <f t="shared" si="1599"/>
        <v>0</v>
      </c>
      <c r="DK310" s="13">
        <f t="shared" si="1599"/>
        <v>0</v>
      </c>
      <c r="DL310" s="13">
        <f t="shared" si="1599"/>
        <v>0</v>
      </c>
      <c r="DM310" s="13">
        <f t="shared" si="1599"/>
        <v>0</v>
      </c>
      <c r="DN310" s="13">
        <f t="shared" si="1600"/>
        <v>0</v>
      </c>
      <c r="DO310" s="13">
        <f t="shared" si="1600"/>
        <v>0</v>
      </c>
    </row>
    <row r="311" spans="3:119">
      <c r="C311" s="47">
        <v>2028</v>
      </c>
      <c r="M311" s="111">
        <f t="shared" si="1614"/>
        <v>0</v>
      </c>
      <c r="N311" s="52">
        <f t="shared" si="1620"/>
        <v>0</v>
      </c>
      <c r="Q311" s="111">
        <f t="shared" si="1615"/>
        <v>0</v>
      </c>
      <c r="R311" s="52">
        <f t="shared" si="1609"/>
        <v>0</v>
      </c>
      <c r="AH311" s="51">
        <f t="shared" si="1616"/>
        <v>0</v>
      </c>
      <c r="AI311" s="52">
        <f t="shared" si="1610"/>
        <v>0</v>
      </c>
      <c r="AJ311" s="168">
        <f>'Расчёт (кг)'!AI311</f>
        <v>0</v>
      </c>
      <c r="AL311" s="51">
        <f t="shared" si="1617"/>
        <v>0</v>
      </c>
      <c r="AM311" s="52">
        <f t="shared" si="1611"/>
        <v>0</v>
      </c>
      <c r="AN311" s="168">
        <f>'Расчёт (кг)'!AM311</f>
        <v>0</v>
      </c>
      <c r="AP311" s="51">
        <f t="shared" si="1618"/>
        <v>0</v>
      </c>
      <c r="AQ311" s="52">
        <f t="shared" si="1612"/>
        <v>0</v>
      </c>
      <c r="AT311" s="51">
        <f t="shared" si="1619"/>
        <v>0</v>
      </c>
      <c r="AU311" s="52">
        <f t="shared" si="1613"/>
        <v>0</v>
      </c>
      <c r="BQ311" s="47">
        <v>11</v>
      </c>
      <c r="BR311" s="13">
        <f t="shared" si="1576"/>
        <v>0</v>
      </c>
      <c r="BS311" s="13">
        <f t="shared" si="1577"/>
        <v>0</v>
      </c>
      <c r="BT311" s="13">
        <f t="shared" si="1578"/>
        <v>0</v>
      </c>
      <c r="BU311" s="13">
        <f t="shared" si="1579"/>
        <v>0</v>
      </c>
      <c r="BV311" s="13">
        <f t="shared" si="1580"/>
        <v>0</v>
      </c>
      <c r="BW311" s="13">
        <f t="shared" si="1581"/>
        <v>0</v>
      </c>
      <c r="BX311" s="13">
        <f t="shared" si="1582"/>
        <v>0</v>
      </c>
      <c r="BY311" s="13">
        <f t="shared" si="1583"/>
        <v>0</v>
      </c>
      <c r="BZ311" s="13">
        <f t="shared" si="1584"/>
        <v>0</v>
      </c>
      <c r="CA311" s="13">
        <f t="shared" si="1585"/>
        <v>0</v>
      </c>
      <c r="CB311" s="13">
        <f t="shared" si="1586"/>
        <v>0</v>
      </c>
      <c r="CC311" s="13">
        <f t="shared" si="1587"/>
        <v>0</v>
      </c>
      <c r="CD311" s="13">
        <f t="shared" si="1588"/>
        <v>0</v>
      </c>
      <c r="CE311" s="13">
        <f t="shared" si="1589"/>
        <v>0</v>
      </c>
      <c r="CF311" s="13">
        <f t="shared" si="1590"/>
        <v>0</v>
      </c>
      <c r="CG311" s="13">
        <f t="shared" si="1591"/>
        <v>0</v>
      </c>
      <c r="CH311" s="13">
        <f t="shared" si="1592"/>
        <v>0</v>
      </c>
      <c r="CI311" s="13">
        <f t="shared" si="1593"/>
        <v>0</v>
      </c>
      <c r="CJ311" s="13">
        <f t="shared" si="1594"/>
        <v>0</v>
      </c>
      <c r="CK311" s="13">
        <f t="shared" si="1595"/>
        <v>0</v>
      </c>
      <c r="CL311" s="13">
        <f t="shared" si="1596"/>
        <v>0</v>
      </c>
      <c r="CM311" s="13">
        <f t="shared" si="1597"/>
        <v>0</v>
      </c>
      <c r="CN311" s="13">
        <f>SUMIFS($AH:$AH,$C:$C,"&gt;="&amp;DATE(CN$300,$BQ311,1),$C:$C,"&lt;="&amp;DATE(#REF!,$BQ311,1))</f>
        <v>0</v>
      </c>
      <c r="CO311" s="13">
        <f>SUMIFS($AH:$AH,$C:$C,"&gt;="&amp;DATE(CO$300,$BQ311,1),$C:$C,"&lt;="&amp;DATE(#REF!,$BQ311,1))</f>
        <v>0</v>
      </c>
      <c r="CQ311" s="47">
        <v>11</v>
      </c>
      <c r="CR311" s="13">
        <f t="shared" si="1598"/>
        <v>0</v>
      </c>
      <c r="CS311" s="13">
        <f t="shared" si="1598"/>
        <v>0</v>
      </c>
      <c r="CT311" s="13">
        <f t="shared" si="1598"/>
        <v>0</v>
      </c>
      <c r="CU311" s="13">
        <f t="shared" si="1598"/>
        <v>0</v>
      </c>
      <c r="CV311" s="13">
        <f t="shared" si="1598"/>
        <v>0</v>
      </c>
      <c r="CW311" s="13">
        <f t="shared" si="1598"/>
        <v>0</v>
      </c>
      <c r="CX311" s="13">
        <f t="shared" si="1598"/>
        <v>0</v>
      </c>
      <c r="CY311" s="13">
        <f t="shared" si="1598"/>
        <v>0</v>
      </c>
      <c r="CZ311" s="13">
        <f t="shared" si="1598"/>
        <v>0</v>
      </c>
      <c r="DA311" s="13">
        <f t="shared" si="1598"/>
        <v>0</v>
      </c>
      <c r="DB311" s="13">
        <f t="shared" si="1599"/>
        <v>0</v>
      </c>
      <c r="DC311" s="13">
        <f t="shared" si="1599"/>
        <v>0</v>
      </c>
      <c r="DD311" s="13">
        <f t="shared" si="1599"/>
        <v>0</v>
      </c>
      <c r="DE311" s="13">
        <f t="shared" si="1599"/>
        <v>0</v>
      </c>
      <c r="DF311" s="13">
        <f t="shared" si="1599"/>
        <v>0</v>
      </c>
      <c r="DG311" s="13">
        <f t="shared" si="1599"/>
        <v>0</v>
      </c>
      <c r="DH311" s="13">
        <f t="shared" si="1599"/>
        <v>0</v>
      </c>
      <c r="DI311" s="13">
        <f t="shared" si="1599"/>
        <v>0</v>
      </c>
      <c r="DJ311" s="13">
        <f t="shared" si="1599"/>
        <v>0</v>
      </c>
      <c r="DK311" s="13">
        <f t="shared" si="1599"/>
        <v>0</v>
      </c>
      <c r="DL311" s="13">
        <f t="shared" si="1599"/>
        <v>0</v>
      </c>
      <c r="DM311" s="13">
        <f t="shared" si="1599"/>
        <v>0</v>
      </c>
      <c r="DN311" s="13">
        <f t="shared" si="1600"/>
        <v>0</v>
      </c>
      <c r="DO311" s="13">
        <f t="shared" si="1600"/>
        <v>0</v>
      </c>
    </row>
    <row r="312" spans="3:119">
      <c r="C312" s="47">
        <v>2029</v>
      </c>
      <c r="M312" s="111">
        <f t="shared" si="1614"/>
        <v>0</v>
      </c>
      <c r="N312" s="52">
        <f t="shared" si="1620"/>
        <v>0</v>
      </c>
      <c r="Q312" s="111">
        <f t="shared" si="1615"/>
        <v>0</v>
      </c>
      <c r="R312" s="52">
        <f t="shared" si="1609"/>
        <v>0</v>
      </c>
      <c r="AH312" s="51">
        <f t="shared" si="1616"/>
        <v>0</v>
      </c>
      <c r="AI312" s="52">
        <f t="shared" si="1610"/>
        <v>0</v>
      </c>
      <c r="AJ312" s="168">
        <f>'Расчёт (кг)'!AI312</f>
        <v>0</v>
      </c>
      <c r="AL312" s="51">
        <f t="shared" si="1617"/>
        <v>0</v>
      </c>
      <c r="AM312" s="52">
        <f t="shared" si="1611"/>
        <v>0</v>
      </c>
      <c r="AN312" s="168">
        <f>'Расчёт (кг)'!AM312</f>
        <v>0</v>
      </c>
      <c r="AP312" s="51">
        <f t="shared" si="1618"/>
        <v>0</v>
      </c>
      <c r="AQ312" s="52">
        <f t="shared" si="1612"/>
        <v>0</v>
      </c>
      <c r="AT312" s="51">
        <f t="shared" si="1619"/>
        <v>0</v>
      </c>
      <c r="AU312" s="52">
        <f t="shared" si="1613"/>
        <v>0</v>
      </c>
      <c r="BQ312" s="47">
        <v>12</v>
      </c>
      <c r="BR312" s="13">
        <f t="shared" si="1576"/>
        <v>0</v>
      </c>
      <c r="BS312" s="13">
        <f t="shared" si="1577"/>
        <v>0</v>
      </c>
      <c r="BT312" s="13">
        <f t="shared" si="1578"/>
        <v>0</v>
      </c>
      <c r="BU312" s="13">
        <f t="shared" si="1579"/>
        <v>0</v>
      </c>
      <c r="BV312" s="13">
        <f t="shared" si="1580"/>
        <v>0</v>
      </c>
      <c r="BW312" s="13">
        <f t="shared" si="1581"/>
        <v>0</v>
      </c>
      <c r="BX312" s="13">
        <f t="shared" si="1582"/>
        <v>0</v>
      </c>
      <c r="BY312" s="13">
        <f t="shared" si="1583"/>
        <v>0</v>
      </c>
      <c r="BZ312" s="13">
        <f t="shared" si="1584"/>
        <v>0</v>
      </c>
      <c r="CA312" s="13">
        <f t="shared" si="1585"/>
        <v>0</v>
      </c>
      <c r="CB312" s="13">
        <f t="shared" si="1586"/>
        <v>0</v>
      </c>
      <c r="CC312" s="13">
        <f t="shared" si="1587"/>
        <v>0</v>
      </c>
      <c r="CD312" s="13">
        <f t="shared" si="1588"/>
        <v>0</v>
      </c>
      <c r="CE312" s="13">
        <f t="shared" si="1589"/>
        <v>0</v>
      </c>
      <c r="CF312" s="13">
        <f t="shared" si="1590"/>
        <v>0</v>
      </c>
      <c r="CG312" s="13">
        <f t="shared" si="1591"/>
        <v>0</v>
      </c>
      <c r="CH312" s="13">
        <f t="shared" si="1592"/>
        <v>0</v>
      </c>
      <c r="CI312" s="13">
        <f t="shared" si="1593"/>
        <v>0</v>
      </c>
      <c r="CJ312" s="13">
        <f t="shared" si="1594"/>
        <v>0</v>
      </c>
      <c r="CK312" s="13">
        <f t="shared" si="1595"/>
        <v>0</v>
      </c>
      <c r="CL312" s="13">
        <f t="shared" si="1596"/>
        <v>0</v>
      </c>
      <c r="CM312" s="13">
        <f t="shared" si="1597"/>
        <v>0</v>
      </c>
      <c r="CN312" s="13">
        <f>SUMIFS($AH:$AH,$C:$C,"&gt;="&amp;DATE(CN$300,$BQ312,1),$C:$C,"&lt;="&amp;DATE(#REF!,$BQ312,1))</f>
        <v>0</v>
      </c>
      <c r="CO312" s="13">
        <f>SUMIFS($AH:$AH,$C:$C,"&gt;="&amp;DATE(CO$300,$BQ312,1),$C:$C,"&lt;="&amp;DATE(#REF!,$BQ312,1))</f>
        <v>0</v>
      </c>
      <c r="CQ312" s="47">
        <v>12</v>
      </c>
      <c r="CR312" s="13">
        <f t="shared" si="1598"/>
        <v>0</v>
      </c>
      <c r="CS312" s="13">
        <f t="shared" si="1598"/>
        <v>0</v>
      </c>
      <c r="CT312" s="13">
        <f t="shared" si="1598"/>
        <v>0</v>
      </c>
      <c r="CU312" s="13">
        <f t="shared" si="1598"/>
        <v>0</v>
      </c>
      <c r="CV312" s="13">
        <f t="shared" si="1598"/>
        <v>0</v>
      </c>
      <c r="CW312" s="13">
        <f t="shared" si="1598"/>
        <v>0</v>
      </c>
      <c r="CX312" s="13">
        <f t="shared" si="1598"/>
        <v>0</v>
      </c>
      <c r="CY312" s="13">
        <f t="shared" si="1598"/>
        <v>0</v>
      </c>
      <c r="CZ312" s="13">
        <f t="shared" si="1598"/>
        <v>0</v>
      </c>
      <c r="DA312" s="13">
        <f t="shared" si="1598"/>
        <v>0</v>
      </c>
      <c r="DB312" s="13">
        <f t="shared" si="1599"/>
        <v>0</v>
      </c>
      <c r="DC312" s="13">
        <f t="shared" si="1599"/>
        <v>0</v>
      </c>
      <c r="DD312" s="13">
        <f t="shared" si="1599"/>
        <v>0</v>
      </c>
      <c r="DE312" s="13">
        <f t="shared" si="1599"/>
        <v>0</v>
      </c>
      <c r="DF312" s="13">
        <f t="shared" si="1599"/>
        <v>0</v>
      </c>
      <c r="DG312" s="13">
        <f t="shared" si="1599"/>
        <v>0</v>
      </c>
      <c r="DH312" s="13">
        <f t="shared" si="1599"/>
        <v>0</v>
      </c>
      <c r="DI312" s="13">
        <f t="shared" si="1599"/>
        <v>0</v>
      </c>
      <c r="DJ312" s="13">
        <f t="shared" si="1599"/>
        <v>0</v>
      </c>
      <c r="DK312" s="13">
        <f t="shared" si="1599"/>
        <v>0</v>
      </c>
      <c r="DL312" s="13">
        <f t="shared" si="1599"/>
        <v>0</v>
      </c>
      <c r="DM312" s="13">
        <f t="shared" si="1599"/>
        <v>0</v>
      </c>
      <c r="DN312" s="13">
        <f t="shared" si="1600"/>
        <v>0</v>
      </c>
      <c r="DO312" s="13">
        <f t="shared" si="1600"/>
        <v>0</v>
      </c>
    </row>
    <row r="313" spans="3:119">
      <c r="C313" s="47">
        <v>2030</v>
      </c>
      <c r="M313" s="111">
        <f t="shared" si="1614"/>
        <v>0</v>
      </c>
      <c r="N313" s="52">
        <f t="shared" si="1620"/>
        <v>0</v>
      </c>
      <c r="Q313" s="111">
        <f t="shared" si="1615"/>
        <v>0</v>
      </c>
      <c r="R313" s="52">
        <f t="shared" si="1609"/>
        <v>0</v>
      </c>
      <c r="AH313" s="51">
        <f t="shared" si="1616"/>
        <v>0</v>
      </c>
      <c r="AI313" s="52">
        <f t="shared" si="1610"/>
        <v>0</v>
      </c>
      <c r="AJ313" s="168">
        <f>'Расчёт (кг)'!AI313</f>
        <v>0</v>
      </c>
      <c r="AL313" s="51">
        <f t="shared" si="1617"/>
        <v>0</v>
      </c>
      <c r="AM313" s="52">
        <f t="shared" si="1611"/>
        <v>0</v>
      </c>
      <c r="AN313" s="168">
        <f>'Расчёт (кг)'!AM313</f>
        <v>0</v>
      </c>
      <c r="AP313" s="51">
        <f t="shared" si="1618"/>
        <v>0</v>
      </c>
      <c r="AQ313" s="52">
        <f t="shared" si="1612"/>
        <v>0</v>
      </c>
      <c r="AT313" s="51">
        <f t="shared" si="1619"/>
        <v>0</v>
      </c>
      <c r="AU313" s="52">
        <f t="shared" si="1613"/>
        <v>0</v>
      </c>
      <c r="BQ313" s="47" t="s">
        <v>95</v>
      </c>
      <c r="BR313" s="48">
        <f t="shared" ref="BR313:BW313" si="1621">SUM(BR301:BR312)</f>
        <v>0</v>
      </c>
      <c r="BS313" s="48">
        <f t="shared" si="1621"/>
        <v>0</v>
      </c>
      <c r="BT313" s="48">
        <f t="shared" si="1621"/>
        <v>0</v>
      </c>
      <c r="BU313" s="48">
        <f t="shared" si="1621"/>
        <v>0</v>
      </c>
      <c r="BV313" s="48">
        <f t="shared" si="1621"/>
        <v>0</v>
      </c>
      <c r="BW313" s="48">
        <f t="shared" si="1621"/>
        <v>0</v>
      </c>
      <c r="BX313" s="48">
        <f t="shared" ref="BX313" si="1622">SUM(BX301:BX312)</f>
        <v>0</v>
      </c>
      <c r="BY313" s="48">
        <f t="shared" ref="BY313" si="1623">SUM(BY301:BY312)</f>
        <v>0</v>
      </c>
      <c r="BZ313" s="48">
        <f t="shared" ref="BZ313" si="1624">SUM(BZ301:BZ312)</f>
        <v>0</v>
      </c>
      <c r="CA313" s="48">
        <f t="shared" ref="CA313" si="1625">SUM(CA301:CA312)</f>
        <v>0</v>
      </c>
      <c r="CB313" s="48">
        <f t="shared" ref="CB313:CC313" si="1626">SUM(CB301:CB312)</f>
        <v>0</v>
      </c>
      <c r="CC313" s="48">
        <f t="shared" si="1626"/>
        <v>0</v>
      </c>
      <c r="CD313" s="48">
        <f t="shared" ref="CD313:CE313" si="1627">SUM(CD301:CD312)</f>
        <v>0</v>
      </c>
      <c r="CE313" s="48">
        <f t="shared" si="1627"/>
        <v>0</v>
      </c>
      <c r="CF313" s="48">
        <f t="shared" ref="CF313" si="1628">SUM(CF301:CF312)</f>
        <v>0</v>
      </c>
      <c r="CG313" s="48">
        <f t="shared" ref="CG313:CJ313" si="1629">SUM(CG301:CG312)</f>
        <v>0</v>
      </c>
      <c r="CH313" s="48">
        <f t="shared" si="1629"/>
        <v>0</v>
      </c>
      <c r="CI313" s="48">
        <f t="shared" si="1629"/>
        <v>0</v>
      </c>
      <c r="CJ313" s="48">
        <f t="shared" si="1629"/>
        <v>0</v>
      </c>
      <c r="CK313" s="48">
        <f t="shared" ref="CK313:CM313" si="1630">SUM(CK301:CK312)</f>
        <v>0</v>
      </c>
      <c r="CL313" s="48">
        <f t="shared" si="1630"/>
        <v>0</v>
      </c>
      <c r="CM313" s="48">
        <f t="shared" si="1630"/>
        <v>0</v>
      </c>
      <c r="CN313" s="48">
        <f t="shared" ref="CN313:CO313" si="1631">SUM(CN301:CN312)</f>
        <v>0</v>
      </c>
      <c r="CO313" s="48">
        <f t="shared" si="1631"/>
        <v>0</v>
      </c>
      <c r="CQ313" s="47" t="s">
        <v>95</v>
      </c>
      <c r="CR313" s="48">
        <f t="shared" ref="CR313:DB313" si="1632">SUM(CR301:CR312)</f>
        <v>0</v>
      </c>
      <c r="CS313" s="48">
        <f t="shared" si="1632"/>
        <v>0</v>
      </c>
      <c r="CT313" s="48">
        <f t="shared" si="1632"/>
        <v>0</v>
      </c>
      <c r="CU313" s="48">
        <f t="shared" si="1632"/>
        <v>0</v>
      </c>
      <c r="CV313" s="48">
        <f t="shared" si="1632"/>
        <v>0</v>
      </c>
      <c r="CW313" s="48">
        <f t="shared" si="1632"/>
        <v>0</v>
      </c>
      <c r="CX313" s="48">
        <f t="shared" si="1632"/>
        <v>0</v>
      </c>
      <c r="CY313" s="48">
        <f t="shared" si="1632"/>
        <v>0</v>
      </c>
      <c r="CZ313" s="48">
        <f t="shared" si="1632"/>
        <v>0</v>
      </c>
      <c r="DA313" s="48">
        <f t="shared" si="1632"/>
        <v>0</v>
      </c>
      <c r="DB313" s="48">
        <f t="shared" si="1632"/>
        <v>0</v>
      </c>
      <c r="DC313" s="48">
        <f t="shared" ref="DC313:DD313" si="1633">SUM(DC301:DC312)</f>
        <v>0</v>
      </c>
      <c r="DD313" s="48">
        <f t="shared" si="1633"/>
        <v>0</v>
      </c>
      <c r="DE313" s="48">
        <f t="shared" ref="DE313:DF313" si="1634">SUM(DE301:DE312)</f>
        <v>0</v>
      </c>
      <c r="DF313" s="48">
        <f t="shared" si="1634"/>
        <v>0</v>
      </c>
      <c r="DG313" s="48">
        <f t="shared" ref="DG313:DK313" si="1635">SUM(DG301:DG312)</f>
        <v>0</v>
      </c>
      <c r="DH313" s="48">
        <f t="shared" si="1635"/>
        <v>0</v>
      </c>
      <c r="DI313" s="48">
        <f t="shared" si="1635"/>
        <v>0</v>
      </c>
      <c r="DJ313" s="48">
        <f t="shared" si="1635"/>
        <v>0</v>
      </c>
      <c r="DK313" s="48">
        <f t="shared" si="1635"/>
        <v>0</v>
      </c>
      <c r="DL313" s="48">
        <f t="shared" ref="DL313:DM313" si="1636">SUM(DL301:DL312)</f>
        <v>0</v>
      </c>
      <c r="DM313" s="48">
        <f t="shared" si="1636"/>
        <v>0</v>
      </c>
      <c r="DN313" s="48">
        <f t="shared" ref="DN313:DO313" si="1637">SUM(DN301:DN312)</f>
        <v>0</v>
      </c>
      <c r="DO313" s="48">
        <f t="shared" si="1637"/>
        <v>0</v>
      </c>
    </row>
    <row r="314" spans="3:119">
      <c r="C314" s="47">
        <v>2031</v>
      </c>
      <c r="M314" s="111">
        <f t="shared" si="1614"/>
        <v>0</v>
      </c>
      <c r="N314" s="52">
        <f t="shared" si="1620"/>
        <v>0</v>
      </c>
      <c r="Q314" s="111">
        <f t="shared" si="1615"/>
        <v>0</v>
      </c>
      <c r="R314" s="52">
        <f t="shared" si="1609"/>
        <v>0</v>
      </c>
      <c r="AH314" s="51">
        <f t="shared" si="1616"/>
        <v>0</v>
      </c>
      <c r="AI314" s="52">
        <f t="shared" si="1610"/>
        <v>0</v>
      </c>
      <c r="AJ314" s="168">
        <f>'Расчёт (кг)'!AI314</f>
        <v>0</v>
      </c>
      <c r="AL314" s="51">
        <f t="shared" si="1617"/>
        <v>0</v>
      </c>
      <c r="AM314" s="52">
        <f t="shared" si="1611"/>
        <v>0</v>
      </c>
      <c r="AN314" s="168">
        <f>'Расчёт (кг)'!AM314</f>
        <v>0</v>
      </c>
      <c r="AP314" s="51">
        <f t="shared" si="1618"/>
        <v>0</v>
      </c>
      <c r="AQ314" s="52">
        <f t="shared" si="1612"/>
        <v>0</v>
      </c>
      <c r="AT314" s="51">
        <f t="shared" si="1619"/>
        <v>0</v>
      </c>
      <c r="AU314" s="52">
        <f t="shared" si="1613"/>
        <v>0</v>
      </c>
      <c r="BQ314" s="47" t="s">
        <v>94</v>
      </c>
      <c r="BR314" s="48">
        <f t="shared" ref="BR314:BW314" si="1638">AVERAGE(BR301:BR312)</f>
        <v>0</v>
      </c>
      <c r="BS314" s="48">
        <f t="shared" si="1638"/>
        <v>0</v>
      </c>
      <c r="BT314" s="48">
        <f t="shared" si="1638"/>
        <v>0</v>
      </c>
      <c r="BU314" s="48">
        <f t="shared" si="1638"/>
        <v>0</v>
      </c>
      <c r="BV314" s="48">
        <f t="shared" si="1638"/>
        <v>0</v>
      </c>
      <c r="BW314" s="48">
        <f t="shared" si="1638"/>
        <v>0</v>
      </c>
      <c r="BX314" s="48">
        <f t="shared" ref="BX314:CB314" si="1639">AVERAGE(BX301:BX312)</f>
        <v>0</v>
      </c>
      <c r="BY314" s="48">
        <f t="shared" si="1639"/>
        <v>0</v>
      </c>
      <c r="BZ314" s="48">
        <f t="shared" si="1639"/>
        <v>0</v>
      </c>
      <c r="CA314" s="48">
        <f t="shared" si="1639"/>
        <v>0</v>
      </c>
      <c r="CB314" s="48">
        <f t="shared" si="1639"/>
        <v>0</v>
      </c>
      <c r="CC314" s="48">
        <f t="shared" ref="CC314:CD314" si="1640">AVERAGE(CC301:CC312)</f>
        <v>0</v>
      </c>
      <c r="CD314" s="48">
        <f t="shared" si="1640"/>
        <v>0</v>
      </c>
      <c r="CE314" s="48">
        <f t="shared" ref="CE314:CF314" si="1641">AVERAGE(CE301:CE312)</f>
        <v>0</v>
      </c>
      <c r="CF314" s="48">
        <f t="shared" si="1641"/>
        <v>0</v>
      </c>
      <c r="CG314" s="48">
        <f t="shared" ref="CG314:CJ314" si="1642">AVERAGE(CG301:CG312)</f>
        <v>0</v>
      </c>
      <c r="CH314" s="48">
        <f t="shared" si="1642"/>
        <v>0</v>
      </c>
      <c r="CI314" s="48">
        <f t="shared" si="1642"/>
        <v>0</v>
      </c>
      <c r="CJ314" s="48">
        <f t="shared" si="1642"/>
        <v>0</v>
      </c>
      <c r="CK314" s="48">
        <f t="shared" ref="CK314:CM314" si="1643">AVERAGE(CK301:CK312)</f>
        <v>0</v>
      </c>
      <c r="CL314" s="48">
        <f t="shared" si="1643"/>
        <v>0</v>
      </c>
      <c r="CM314" s="48">
        <f t="shared" si="1643"/>
        <v>0</v>
      </c>
      <c r="CN314" s="48">
        <f t="shared" ref="CN314:CO314" si="1644">AVERAGE(CN301:CN312)</f>
        <v>0</v>
      </c>
      <c r="CO314" s="48">
        <f t="shared" si="1644"/>
        <v>0</v>
      </c>
      <c r="CQ314" s="47" t="s">
        <v>94</v>
      </c>
      <c r="CR314" s="48">
        <f t="shared" ref="CR314:DB314" si="1645">AVERAGE(CR301:CR312)</f>
        <v>0</v>
      </c>
      <c r="CS314" s="48">
        <f t="shared" si="1645"/>
        <v>0</v>
      </c>
      <c r="CT314" s="48">
        <f t="shared" si="1645"/>
        <v>0</v>
      </c>
      <c r="CU314" s="48">
        <f t="shared" si="1645"/>
        <v>0</v>
      </c>
      <c r="CV314" s="48">
        <f t="shared" si="1645"/>
        <v>0</v>
      </c>
      <c r="CW314" s="48">
        <f t="shared" si="1645"/>
        <v>0</v>
      </c>
      <c r="CX314" s="48">
        <f t="shared" si="1645"/>
        <v>0</v>
      </c>
      <c r="CY314" s="48">
        <f t="shared" si="1645"/>
        <v>0</v>
      </c>
      <c r="CZ314" s="48">
        <f t="shared" si="1645"/>
        <v>0</v>
      </c>
      <c r="DA314" s="48">
        <f t="shared" si="1645"/>
        <v>0</v>
      </c>
      <c r="DB314" s="48">
        <f t="shared" si="1645"/>
        <v>0</v>
      </c>
      <c r="DC314" s="48">
        <f t="shared" ref="DC314:DD314" si="1646">AVERAGE(DC301:DC312)</f>
        <v>0</v>
      </c>
      <c r="DD314" s="48">
        <f t="shared" si="1646"/>
        <v>0</v>
      </c>
      <c r="DE314" s="48">
        <f t="shared" ref="DE314:DF314" si="1647">AVERAGE(DE301:DE312)</f>
        <v>0</v>
      </c>
      <c r="DF314" s="48">
        <f t="shared" si="1647"/>
        <v>0</v>
      </c>
      <c r="DG314" s="48">
        <f t="shared" ref="DG314:DK314" si="1648">AVERAGE(DG301:DG312)</f>
        <v>0</v>
      </c>
      <c r="DH314" s="48">
        <f t="shared" si="1648"/>
        <v>0</v>
      </c>
      <c r="DI314" s="48">
        <f t="shared" si="1648"/>
        <v>0</v>
      </c>
      <c r="DJ314" s="48">
        <f t="shared" si="1648"/>
        <v>0</v>
      </c>
      <c r="DK314" s="48">
        <f t="shared" si="1648"/>
        <v>0</v>
      </c>
      <c r="DL314" s="48">
        <f t="shared" ref="DL314:DM314" si="1649">AVERAGE(DL301:DL312)</f>
        <v>0</v>
      </c>
      <c r="DM314" s="48">
        <f t="shared" si="1649"/>
        <v>0</v>
      </c>
      <c r="DN314" s="48">
        <f t="shared" ref="DN314:DO314" si="1650">AVERAGE(DN301:DN312)</f>
        <v>0</v>
      </c>
      <c r="DO314" s="48">
        <f t="shared" si="1650"/>
        <v>0</v>
      </c>
    </row>
    <row r="315" spans="3:119">
      <c r="C315" s="47">
        <v>2032</v>
      </c>
      <c r="M315" s="111">
        <f t="shared" si="1614"/>
        <v>0</v>
      </c>
      <c r="N315" s="52">
        <f t="shared" si="1620"/>
        <v>0</v>
      </c>
      <c r="Q315" s="111">
        <f t="shared" si="1615"/>
        <v>0</v>
      </c>
      <c r="R315" s="52">
        <f t="shared" si="1609"/>
        <v>0</v>
      </c>
      <c r="AH315" s="51">
        <f t="shared" si="1616"/>
        <v>0</v>
      </c>
      <c r="AI315" s="52">
        <f t="shared" si="1610"/>
        <v>0</v>
      </c>
      <c r="AJ315" s="168">
        <f>'Расчёт (кг)'!AI315</f>
        <v>0</v>
      </c>
      <c r="AL315" s="51">
        <f t="shared" si="1617"/>
        <v>0</v>
      </c>
      <c r="AM315" s="52">
        <f t="shared" si="1611"/>
        <v>0</v>
      </c>
      <c r="AN315" s="168">
        <f>'Расчёт (кг)'!AM315</f>
        <v>0</v>
      </c>
      <c r="AP315" s="51">
        <f t="shared" si="1618"/>
        <v>0</v>
      </c>
      <c r="AQ315" s="52">
        <f t="shared" si="1612"/>
        <v>0</v>
      </c>
      <c r="AT315" s="51">
        <f t="shared" si="1619"/>
        <v>0</v>
      </c>
      <c r="AU315" s="52">
        <f t="shared" si="1613"/>
        <v>0</v>
      </c>
      <c r="BR315" s="58"/>
      <c r="BS315" s="58" t="e">
        <f t="shared" ref="BS315:BW315" si="1651">BS313/BR313-1</f>
        <v>#DIV/0!</v>
      </c>
      <c r="BT315" s="58" t="e">
        <f t="shared" si="1651"/>
        <v>#DIV/0!</v>
      </c>
      <c r="BU315" s="58" t="e">
        <f t="shared" si="1651"/>
        <v>#DIV/0!</v>
      </c>
      <c r="BV315" s="58" t="e">
        <f t="shared" si="1651"/>
        <v>#DIV/0!</v>
      </c>
      <c r="BW315" s="58" t="e">
        <f t="shared" si="1651"/>
        <v>#DIV/0!</v>
      </c>
      <c r="BX315" s="58" t="e">
        <f t="shared" ref="BX315" si="1652">BX313/BW313-1</f>
        <v>#DIV/0!</v>
      </c>
      <c r="BY315" s="58" t="e">
        <f t="shared" ref="BY315" si="1653">BY313/BX313-1</f>
        <v>#DIV/0!</v>
      </c>
      <c r="BZ315" s="58" t="e">
        <f t="shared" ref="BZ315" si="1654">BZ313/BY313-1</f>
        <v>#DIV/0!</v>
      </c>
      <c r="CA315" s="58" t="e">
        <f t="shared" ref="CA315" si="1655">CA313/BZ313-1</f>
        <v>#DIV/0!</v>
      </c>
      <c r="CB315" s="58" t="e">
        <f t="shared" ref="CB315:CG315" si="1656">CB313/CA313-1</f>
        <v>#DIV/0!</v>
      </c>
      <c r="CC315" s="58" t="e">
        <f t="shared" si="1656"/>
        <v>#DIV/0!</v>
      </c>
      <c r="CD315" s="58" t="e">
        <f t="shared" si="1656"/>
        <v>#DIV/0!</v>
      </c>
      <c r="CE315" s="58" t="e">
        <f t="shared" si="1656"/>
        <v>#DIV/0!</v>
      </c>
      <c r="CF315" s="58" t="e">
        <f t="shared" si="1656"/>
        <v>#DIV/0!</v>
      </c>
      <c r="CG315" s="58" t="e">
        <f t="shared" si="1656"/>
        <v>#DIV/0!</v>
      </c>
      <c r="CH315" s="58" t="e">
        <f t="shared" ref="CH315" si="1657">CH313/CG313-1</f>
        <v>#DIV/0!</v>
      </c>
      <c r="CI315" s="58" t="e">
        <f t="shared" ref="CI315" si="1658">CI313/CH313-1</f>
        <v>#DIV/0!</v>
      </c>
      <c r="CJ315" s="58" t="e">
        <f t="shared" ref="CJ315" si="1659">CJ313/CI313-1</f>
        <v>#DIV/0!</v>
      </c>
      <c r="CK315" s="58" t="e">
        <f t="shared" ref="CK315" si="1660">CK313/CJ313-1</f>
        <v>#DIV/0!</v>
      </c>
      <c r="CL315" s="58" t="e">
        <f t="shared" ref="CL315" si="1661">CL313/CK313-1</f>
        <v>#DIV/0!</v>
      </c>
      <c r="CM315" s="58" t="e">
        <f t="shared" ref="CM315:CO315" si="1662">CM313/CL313-1</f>
        <v>#DIV/0!</v>
      </c>
      <c r="CN315" s="58" t="e">
        <f t="shared" si="1662"/>
        <v>#DIV/0!</v>
      </c>
      <c r="CO315" s="58" t="e">
        <f t="shared" si="1662"/>
        <v>#DIV/0!</v>
      </c>
      <c r="CR315" s="58"/>
      <c r="CS315" s="58" t="e">
        <f t="shared" ref="CS315:DG315" si="1663">CS313/CR313-1</f>
        <v>#DIV/0!</v>
      </c>
      <c r="CT315" s="58" t="e">
        <f t="shared" si="1663"/>
        <v>#DIV/0!</v>
      </c>
      <c r="CU315" s="58" t="e">
        <f t="shared" si="1663"/>
        <v>#DIV/0!</v>
      </c>
      <c r="CV315" s="58" t="e">
        <f t="shared" si="1663"/>
        <v>#DIV/0!</v>
      </c>
      <c r="CW315" s="58" t="e">
        <f t="shared" si="1663"/>
        <v>#DIV/0!</v>
      </c>
      <c r="CX315" s="58" t="e">
        <f t="shared" si="1663"/>
        <v>#DIV/0!</v>
      </c>
      <c r="CY315" s="58" t="e">
        <f t="shared" si="1663"/>
        <v>#DIV/0!</v>
      </c>
      <c r="CZ315" s="58" t="e">
        <f t="shared" si="1663"/>
        <v>#DIV/0!</v>
      </c>
      <c r="DA315" s="58" t="e">
        <f t="shared" si="1663"/>
        <v>#DIV/0!</v>
      </c>
      <c r="DB315" s="58" t="e">
        <f t="shared" si="1663"/>
        <v>#DIV/0!</v>
      </c>
      <c r="DC315" s="58" t="e">
        <f t="shared" si="1663"/>
        <v>#DIV/0!</v>
      </c>
      <c r="DD315" s="58" t="e">
        <f t="shared" si="1663"/>
        <v>#DIV/0!</v>
      </c>
      <c r="DE315" s="58" t="e">
        <f t="shared" si="1663"/>
        <v>#DIV/0!</v>
      </c>
      <c r="DF315" s="58" t="e">
        <f t="shared" si="1663"/>
        <v>#DIV/0!</v>
      </c>
      <c r="DG315" s="58" t="e">
        <f t="shared" si="1663"/>
        <v>#DIV/0!</v>
      </c>
      <c r="DH315" s="58" t="e">
        <f t="shared" ref="DH315" si="1664">DH313/DG313-1</f>
        <v>#DIV/0!</v>
      </c>
      <c r="DI315" s="58" t="e">
        <f t="shared" ref="DI315" si="1665">DI313/DH313-1</f>
        <v>#DIV/0!</v>
      </c>
      <c r="DJ315" s="58" t="e">
        <f t="shared" ref="DJ315" si="1666">DJ313/DI313-1</f>
        <v>#DIV/0!</v>
      </c>
      <c r="DK315" s="58" t="e">
        <f t="shared" ref="DK315" si="1667">DK313/DJ313-1</f>
        <v>#DIV/0!</v>
      </c>
      <c r="DL315" s="58" t="e">
        <f t="shared" ref="DL315" si="1668">DL313/DK313-1</f>
        <v>#DIV/0!</v>
      </c>
      <c r="DM315" s="58" t="e">
        <f t="shared" ref="DM315" si="1669">DM313/DL313-1</f>
        <v>#DIV/0!</v>
      </c>
      <c r="DN315" s="58" t="e">
        <f t="shared" ref="DN315" si="1670">DN313/DM313-1</f>
        <v>#DIV/0!</v>
      </c>
      <c r="DO315" s="58" t="e">
        <f t="shared" ref="DO315" si="1671">DO313/DN313-1</f>
        <v>#DIV/0!</v>
      </c>
    </row>
    <row r="316" spans="3:119">
      <c r="C316" s="47">
        <v>2033</v>
      </c>
      <c r="M316" s="111">
        <f t="shared" si="1614"/>
        <v>0</v>
      </c>
      <c r="N316" s="52">
        <f t="shared" si="1620"/>
        <v>0</v>
      </c>
      <c r="Q316" s="111">
        <f t="shared" si="1615"/>
        <v>0</v>
      </c>
      <c r="R316" s="52">
        <f t="shared" si="1609"/>
        <v>0</v>
      </c>
      <c r="AH316" s="51">
        <f t="shared" si="1616"/>
        <v>0</v>
      </c>
      <c r="AI316" s="52">
        <f t="shared" si="1610"/>
        <v>0</v>
      </c>
      <c r="AJ316" s="168">
        <f>'Расчёт (кг)'!AI316</f>
        <v>0</v>
      </c>
      <c r="AL316" s="51">
        <f t="shared" si="1617"/>
        <v>0</v>
      </c>
      <c r="AM316" s="52">
        <f t="shared" si="1611"/>
        <v>0</v>
      </c>
      <c r="AN316" s="168">
        <f>'Расчёт (кг)'!AM316</f>
        <v>0</v>
      </c>
      <c r="AP316" s="51">
        <f t="shared" si="1618"/>
        <v>0</v>
      </c>
      <c r="AQ316" s="52">
        <f t="shared" ref="AQ316:AQ318" si="1672">IFERROR(AP316/AP315-1,)</f>
        <v>0</v>
      </c>
      <c r="AT316" s="51">
        <f t="shared" si="1619"/>
        <v>0</v>
      </c>
      <c r="AU316" s="52">
        <f t="shared" ref="AU316:AU318" si="1673">IFERROR(AT316/AT315-1,)</f>
        <v>0</v>
      </c>
    </row>
    <row r="317" spans="3:119">
      <c r="C317" s="47">
        <v>2034</v>
      </c>
      <c r="M317" s="111">
        <f t="shared" si="1614"/>
        <v>0</v>
      </c>
      <c r="N317" s="52">
        <f t="shared" ref="N317:N318" si="1674">IFERROR(M317/M316-1,)</f>
        <v>0</v>
      </c>
      <c r="Q317" s="111">
        <f t="shared" si="1615"/>
        <v>0</v>
      </c>
      <c r="R317" s="52">
        <f t="shared" ref="R317:R318" si="1675">IFERROR(Q317/Q316-1,)</f>
        <v>0</v>
      </c>
      <c r="AH317" s="51">
        <f t="shared" si="1616"/>
        <v>0</v>
      </c>
      <c r="AI317" s="52">
        <f t="shared" ref="AI317:AI318" si="1676">IFERROR(AH317/AH316-1,)</f>
        <v>0</v>
      </c>
      <c r="AJ317" s="168">
        <f>'Расчёт (кг)'!AI317</f>
        <v>0</v>
      </c>
      <c r="AL317" s="51">
        <f t="shared" si="1617"/>
        <v>0</v>
      </c>
      <c r="AM317" s="52">
        <f t="shared" ref="AM317:AM318" si="1677">IFERROR(AL317/AL316-1,)</f>
        <v>0</v>
      </c>
      <c r="AN317" s="168">
        <f>'Расчёт (кг)'!AM317</f>
        <v>0</v>
      </c>
      <c r="AP317" s="51">
        <f t="shared" si="1618"/>
        <v>0</v>
      </c>
      <c r="AQ317" s="52">
        <f t="shared" si="1672"/>
        <v>0</v>
      </c>
      <c r="AT317" s="51">
        <f t="shared" si="1619"/>
        <v>0</v>
      </c>
      <c r="AU317" s="52">
        <f t="shared" si="1673"/>
        <v>0</v>
      </c>
    </row>
    <row r="318" spans="3:119">
      <c r="C318" s="47">
        <v>2035</v>
      </c>
      <c r="M318" s="111">
        <f t="shared" si="1614"/>
        <v>0</v>
      </c>
      <c r="N318" s="52">
        <f t="shared" si="1674"/>
        <v>0</v>
      </c>
      <c r="Q318" s="111">
        <f t="shared" si="1615"/>
        <v>0</v>
      </c>
      <c r="R318" s="52">
        <f t="shared" si="1675"/>
        <v>0</v>
      </c>
      <c r="AH318" s="51">
        <f t="shared" si="1616"/>
        <v>0</v>
      </c>
      <c r="AI318" s="52">
        <f t="shared" si="1676"/>
        <v>0</v>
      </c>
      <c r="AJ318" s="168">
        <f>'Расчёт (кг)'!AI318</f>
        <v>0</v>
      </c>
      <c r="AL318" s="51">
        <f t="shared" si="1617"/>
        <v>0</v>
      </c>
      <c r="AM318" s="52">
        <f t="shared" si="1677"/>
        <v>0</v>
      </c>
      <c r="AN318" s="168">
        <f>'Расчёт (кг)'!AM318</f>
        <v>0</v>
      </c>
      <c r="AP318" s="51">
        <f>SUMIFS(AP$6:AP$293,$C$6:$C$293,"&gt;="&amp;DATE($C318,1,1),$C$6:$C$293,"&lt;="&amp;DATE($C318,12,1))</f>
        <v>0</v>
      </c>
      <c r="AQ318" s="52">
        <f t="shared" si="1672"/>
        <v>0</v>
      </c>
      <c r="AT318" s="51">
        <f t="shared" si="1619"/>
        <v>0</v>
      </c>
      <c r="AU318" s="52">
        <f t="shared" si="1673"/>
        <v>0</v>
      </c>
    </row>
    <row r="319" spans="3:119">
      <c r="C319" s="47">
        <v>2036</v>
      </c>
      <c r="M319" s="156">
        <f t="shared" si="1614"/>
        <v>0</v>
      </c>
      <c r="N319" s="56">
        <f t="shared" ref="N319" si="1678">IFERROR(M319/M318-1,)</f>
        <v>0</v>
      </c>
      <c r="Q319" s="156">
        <f t="shared" si="1615"/>
        <v>0</v>
      </c>
      <c r="R319" s="56">
        <f t="shared" ref="R319" si="1679">IFERROR(Q319/Q318-1,)</f>
        <v>0</v>
      </c>
      <c r="AH319" s="55">
        <f t="shared" si="1616"/>
        <v>0</v>
      </c>
      <c r="AI319" s="56">
        <f t="shared" ref="AI319" si="1680">IFERROR(AH319/AH318-1,)</f>
        <v>0</v>
      </c>
      <c r="AJ319" s="168">
        <f>'Расчёт (кг)'!AI319</f>
        <v>0</v>
      </c>
      <c r="AL319" s="55">
        <f t="shared" si="1617"/>
        <v>0</v>
      </c>
      <c r="AM319" s="56">
        <f t="shared" ref="AM319" si="1681">IFERROR(AL319/AL318-1,)</f>
        <v>0</v>
      </c>
      <c r="AN319" s="168">
        <f>'Расчёт (кг)'!AM319</f>
        <v>0</v>
      </c>
      <c r="AP319" s="55">
        <f t="shared" si="1618"/>
        <v>0</v>
      </c>
      <c r="AQ319" s="56">
        <f t="shared" ref="AQ319" si="1682">IFERROR(AP319/AP318-1,)</f>
        <v>0</v>
      </c>
      <c r="AT319" s="55">
        <f t="shared" si="1619"/>
        <v>0</v>
      </c>
      <c r="AU319" s="56">
        <f t="shared" ref="AU319" si="1683">IFERROR(AT319/AT318-1,)</f>
        <v>0</v>
      </c>
    </row>
  </sheetData>
  <mergeCells count="1">
    <mergeCell ref="AB4:AC4"/>
  </mergeCells>
  <conditionalFormatting sqref="AE6:AE293">
    <cfRule type="colorScale" priority="2">
      <colorScale>
        <cfvo type="min"/>
        <cfvo type="percentile" val="50"/>
        <cfvo type="max"/>
        <color rgb="FFFFCCCC"/>
        <color rgb="FFFFFFCC"/>
        <color rgb="FFCCFFCC"/>
      </colorScale>
    </cfRule>
  </conditionalFormatting>
  <conditionalFormatting sqref="AF6:AF293">
    <cfRule type="colorScale" priority="1">
      <colorScale>
        <cfvo type="min"/>
        <cfvo type="percentile" val="50"/>
        <cfvo type="max"/>
        <color rgb="FFFFCCCC"/>
        <color rgb="FFFFFFCC"/>
        <color rgb="FFCCFFCC"/>
      </colorScale>
    </cfRule>
  </conditionalFormatting>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Лист5">
    <tabColor theme="3" tint="0.39997558519241921"/>
  </sheetPr>
  <dimension ref="A1:DS11"/>
  <sheetViews>
    <sheetView zoomScaleNormal="100" workbookViewId="0">
      <selection activeCell="D4" sqref="D4"/>
    </sheetView>
  </sheetViews>
  <sheetFormatPr defaultColWidth="9.109375" defaultRowHeight="10.199999999999999"/>
  <cols>
    <col min="1" max="1" width="6.5546875" style="24" bestFit="1" customWidth="1"/>
    <col min="2" max="2" width="11.109375" style="24" bestFit="1" customWidth="1"/>
    <col min="3" max="3" width="7.6640625" style="24" customWidth="1"/>
    <col min="4" max="27" width="8.44140625" style="24" bestFit="1" customWidth="1"/>
    <col min="28" max="28" width="9" style="24" bestFit="1" customWidth="1"/>
    <col min="29" max="29" width="8.6640625" style="24" bestFit="1" customWidth="1"/>
    <col min="30" max="35" width="9" style="24" bestFit="1" customWidth="1"/>
    <col min="36" max="51" width="9.44140625" style="24" bestFit="1" customWidth="1"/>
    <col min="52" max="16384" width="9.109375" style="24"/>
  </cols>
  <sheetData>
    <row r="1" spans="1:123">
      <c r="A1" s="27"/>
      <c r="B1" s="27"/>
      <c r="C1" s="27"/>
      <c r="D1" s="26">
        <f>D4*1</f>
        <v>0</v>
      </c>
      <c r="E1" s="26">
        <f t="shared" ref="E1:BQ1" si="0">E4*1</f>
        <v>0</v>
      </c>
      <c r="F1" s="26">
        <f t="shared" si="0"/>
        <v>0</v>
      </c>
      <c r="G1" s="26">
        <f t="shared" si="0"/>
        <v>0</v>
      </c>
      <c r="H1" s="26">
        <f t="shared" si="0"/>
        <v>0</v>
      </c>
      <c r="I1" s="26">
        <f t="shared" si="0"/>
        <v>0</v>
      </c>
      <c r="J1" s="26">
        <f t="shared" si="0"/>
        <v>0</v>
      </c>
      <c r="K1" s="26">
        <f t="shared" si="0"/>
        <v>0</v>
      </c>
      <c r="L1" s="26">
        <f t="shared" si="0"/>
        <v>0</v>
      </c>
      <c r="M1" s="26">
        <f t="shared" si="0"/>
        <v>0</v>
      </c>
      <c r="N1" s="26">
        <f t="shared" si="0"/>
        <v>0</v>
      </c>
      <c r="O1" s="26">
        <f t="shared" si="0"/>
        <v>0</v>
      </c>
      <c r="P1" s="26">
        <f t="shared" si="0"/>
        <v>0</v>
      </c>
      <c r="Q1" s="26">
        <f t="shared" si="0"/>
        <v>0</v>
      </c>
      <c r="R1" s="26">
        <f t="shared" si="0"/>
        <v>0</v>
      </c>
      <c r="S1" s="26">
        <f t="shared" si="0"/>
        <v>0</v>
      </c>
      <c r="T1" s="26">
        <f t="shared" si="0"/>
        <v>0</v>
      </c>
      <c r="U1" s="26">
        <f t="shared" si="0"/>
        <v>0</v>
      </c>
      <c r="V1" s="26">
        <f t="shared" si="0"/>
        <v>0</v>
      </c>
      <c r="W1" s="26">
        <f t="shared" si="0"/>
        <v>0</v>
      </c>
      <c r="X1" s="26">
        <f t="shared" si="0"/>
        <v>0</v>
      </c>
      <c r="Y1" s="26">
        <f t="shared" si="0"/>
        <v>0</v>
      </c>
      <c r="Z1" s="26">
        <f t="shared" si="0"/>
        <v>0</v>
      </c>
      <c r="AA1" s="26">
        <f t="shared" si="0"/>
        <v>0</v>
      </c>
      <c r="AB1" s="26">
        <f t="shared" si="0"/>
        <v>0</v>
      </c>
      <c r="AC1" s="26">
        <f t="shared" si="0"/>
        <v>0</v>
      </c>
      <c r="AD1" s="26">
        <f t="shared" si="0"/>
        <v>0</v>
      </c>
      <c r="AE1" s="26">
        <f t="shared" si="0"/>
        <v>0</v>
      </c>
      <c r="AF1" s="26">
        <f t="shared" si="0"/>
        <v>0</v>
      </c>
      <c r="AG1" s="26">
        <f t="shared" si="0"/>
        <v>0</v>
      </c>
      <c r="AH1" s="26">
        <f t="shared" si="0"/>
        <v>0</v>
      </c>
      <c r="AI1" s="26">
        <f t="shared" si="0"/>
        <v>0</v>
      </c>
      <c r="AJ1" s="26">
        <f t="shared" si="0"/>
        <v>0</v>
      </c>
      <c r="AK1" s="26">
        <f t="shared" si="0"/>
        <v>0</v>
      </c>
      <c r="AL1" s="26">
        <f t="shared" si="0"/>
        <v>0</v>
      </c>
      <c r="AM1" s="26">
        <f t="shared" si="0"/>
        <v>0</v>
      </c>
      <c r="AN1" s="26">
        <f t="shared" si="0"/>
        <v>0</v>
      </c>
      <c r="AO1" s="26">
        <f t="shared" si="0"/>
        <v>0</v>
      </c>
      <c r="AP1" s="26">
        <f t="shared" si="0"/>
        <v>0</v>
      </c>
      <c r="AQ1" s="26">
        <f t="shared" si="0"/>
        <v>0</v>
      </c>
      <c r="AR1" s="26">
        <f t="shared" si="0"/>
        <v>0</v>
      </c>
      <c r="AS1" s="26">
        <f t="shared" si="0"/>
        <v>0</v>
      </c>
      <c r="AT1" s="26">
        <f t="shared" si="0"/>
        <v>0</v>
      </c>
      <c r="AU1" s="26">
        <f t="shared" si="0"/>
        <v>0</v>
      </c>
      <c r="AV1" s="26">
        <f t="shared" si="0"/>
        <v>0</v>
      </c>
      <c r="AW1" s="26">
        <f t="shared" si="0"/>
        <v>0</v>
      </c>
      <c r="AX1" s="26">
        <f t="shared" si="0"/>
        <v>0</v>
      </c>
      <c r="AY1" s="26">
        <f t="shared" si="0"/>
        <v>0</v>
      </c>
      <c r="AZ1" s="26">
        <f t="shared" si="0"/>
        <v>0</v>
      </c>
      <c r="BA1" s="26">
        <f t="shared" si="0"/>
        <v>0</v>
      </c>
      <c r="BB1" s="26">
        <f t="shared" si="0"/>
        <v>0</v>
      </c>
      <c r="BC1" s="26">
        <f t="shared" si="0"/>
        <v>0</v>
      </c>
      <c r="BD1" s="26">
        <f t="shared" si="0"/>
        <v>0</v>
      </c>
      <c r="BE1" s="26">
        <f t="shared" si="0"/>
        <v>0</v>
      </c>
      <c r="BF1" s="26">
        <f t="shared" si="0"/>
        <v>0</v>
      </c>
      <c r="BG1" s="26">
        <f t="shared" si="0"/>
        <v>0</v>
      </c>
      <c r="BH1" s="26">
        <f t="shared" si="0"/>
        <v>0</v>
      </c>
      <c r="BI1" s="26">
        <f t="shared" si="0"/>
        <v>0</v>
      </c>
      <c r="BJ1" s="26">
        <f t="shared" si="0"/>
        <v>0</v>
      </c>
      <c r="BK1" s="26">
        <f t="shared" si="0"/>
        <v>0</v>
      </c>
      <c r="BL1" s="26">
        <f t="shared" si="0"/>
        <v>0</v>
      </c>
      <c r="BM1" s="26">
        <f t="shared" si="0"/>
        <v>0</v>
      </c>
      <c r="BN1" s="26">
        <f t="shared" si="0"/>
        <v>0</v>
      </c>
      <c r="BO1" s="26">
        <f t="shared" si="0"/>
        <v>0</v>
      </c>
      <c r="BP1" s="26">
        <f t="shared" si="0"/>
        <v>0</v>
      </c>
      <c r="BQ1" s="26">
        <f t="shared" si="0"/>
        <v>0</v>
      </c>
      <c r="BR1" s="26">
        <f t="shared" ref="BR1:DS1" si="1">BR4*1</f>
        <v>0</v>
      </c>
      <c r="BS1" s="26">
        <f t="shared" si="1"/>
        <v>0</v>
      </c>
      <c r="BT1" s="26">
        <f t="shared" si="1"/>
        <v>0</v>
      </c>
      <c r="BU1" s="26">
        <f t="shared" si="1"/>
        <v>0</v>
      </c>
      <c r="BV1" s="26">
        <f t="shared" si="1"/>
        <v>0</v>
      </c>
      <c r="BW1" s="26">
        <f t="shared" si="1"/>
        <v>0</v>
      </c>
      <c r="BX1" s="26">
        <f t="shared" si="1"/>
        <v>0</v>
      </c>
      <c r="BY1" s="26">
        <f t="shared" si="1"/>
        <v>0</v>
      </c>
      <c r="BZ1" s="26">
        <f t="shared" si="1"/>
        <v>0</v>
      </c>
      <c r="CA1" s="26">
        <f t="shared" si="1"/>
        <v>0</v>
      </c>
      <c r="CB1" s="26">
        <f t="shared" si="1"/>
        <v>0</v>
      </c>
      <c r="CC1" s="26">
        <f t="shared" si="1"/>
        <v>0</v>
      </c>
      <c r="CD1" s="26">
        <f t="shared" si="1"/>
        <v>0</v>
      </c>
      <c r="CE1" s="26">
        <f t="shared" si="1"/>
        <v>0</v>
      </c>
      <c r="CF1" s="26">
        <f t="shared" si="1"/>
        <v>0</v>
      </c>
      <c r="CG1" s="26">
        <f t="shared" si="1"/>
        <v>0</v>
      </c>
      <c r="CH1" s="26">
        <f t="shared" si="1"/>
        <v>0</v>
      </c>
      <c r="CI1" s="26">
        <f t="shared" si="1"/>
        <v>0</v>
      </c>
      <c r="CJ1" s="26">
        <f t="shared" si="1"/>
        <v>0</v>
      </c>
      <c r="CK1" s="26">
        <f t="shared" si="1"/>
        <v>0</v>
      </c>
      <c r="CL1" s="26">
        <f t="shared" si="1"/>
        <v>0</v>
      </c>
      <c r="CM1" s="26">
        <f t="shared" si="1"/>
        <v>0</v>
      </c>
      <c r="CN1" s="26">
        <f t="shared" si="1"/>
        <v>0</v>
      </c>
      <c r="CO1" s="26">
        <f t="shared" si="1"/>
        <v>0</v>
      </c>
      <c r="CP1" s="26">
        <f t="shared" si="1"/>
        <v>0</v>
      </c>
      <c r="CQ1" s="26">
        <f t="shared" si="1"/>
        <v>0</v>
      </c>
      <c r="CR1" s="26">
        <f t="shared" si="1"/>
        <v>0</v>
      </c>
      <c r="CS1" s="26">
        <f t="shared" si="1"/>
        <v>0</v>
      </c>
      <c r="CT1" s="26">
        <f t="shared" si="1"/>
        <v>0</v>
      </c>
      <c r="CU1" s="26">
        <f t="shared" si="1"/>
        <v>0</v>
      </c>
      <c r="CV1" s="26">
        <f t="shared" si="1"/>
        <v>0</v>
      </c>
      <c r="CW1" s="26">
        <f t="shared" si="1"/>
        <v>0</v>
      </c>
      <c r="CX1" s="26">
        <f t="shared" si="1"/>
        <v>0</v>
      </c>
      <c r="CY1" s="26">
        <f t="shared" si="1"/>
        <v>0</v>
      </c>
      <c r="CZ1" s="26">
        <f t="shared" si="1"/>
        <v>0</v>
      </c>
      <c r="DA1" s="26">
        <f t="shared" si="1"/>
        <v>0</v>
      </c>
      <c r="DB1" s="26">
        <f t="shared" si="1"/>
        <v>0</v>
      </c>
      <c r="DC1" s="26">
        <f t="shared" si="1"/>
        <v>0</v>
      </c>
      <c r="DD1" s="26">
        <f t="shared" si="1"/>
        <v>0</v>
      </c>
      <c r="DE1" s="26">
        <f t="shared" si="1"/>
        <v>0</v>
      </c>
      <c r="DF1" s="26">
        <f t="shared" si="1"/>
        <v>0</v>
      </c>
      <c r="DG1" s="26">
        <f t="shared" si="1"/>
        <v>0</v>
      </c>
      <c r="DH1" s="26">
        <f t="shared" si="1"/>
        <v>0</v>
      </c>
      <c r="DI1" s="26">
        <f t="shared" si="1"/>
        <v>0</v>
      </c>
      <c r="DJ1" s="26">
        <f t="shared" si="1"/>
        <v>0</v>
      </c>
      <c r="DK1" s="26">
        <f t="shared" si="1"/>
        <v>0</v>
      </c>
      <c r="DL1" s="26">
        <f t="shared" si="1"/>
        <v>0</v>
      </c>
      <c r="DM1" s="26">
        <f t="shared" si="1"/>
        <v>0</v>
      </c>
      <c r="DN1" s="26">
        <f t="shared" si="1"/>
        <v>0</v>
      </c>
      <c r="DO1" s="26">
        <f t="shared" si="1"/>
        <v>0</v>
      </c>
      <c r="DP1" s="26">
        <f t="shared" si="1"/>
        <v>0</v>
      </c>
      <c r="DQ1" s="26">
        <f t="shared" si="1"/>
        <v>0</v>
      </c>
      <c r="DR1" s="26">
        <f t="shared" si="1"/>
        <v>0</v>
      </c>
      <c r="DS1" s="26">
        <f t="shared" si="1"/>
        <v>0</v>
      </c>
    </row>
    <row r="2" spans="1:123">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57"/>
    </row>
    <row r="3" spans="1:123" ht="12.6" thickBot="1">
      <c r="B3" s="65" t="s">
        <v>57</v>
      </c>
      <c r="C3" s="65"/>
      <c r="D3" s="65"/>
      <c r="E3" s="65"/>
      <c r="F3" s="65"/>
      <c r="G3" s="65"/>
      <c r="H3" s="65"/>
      <c r="I3" s="65"/>
      <c r="J3" s="65"/>
      <c r="K3" s="65"/>
      <c r="L3" s="65"/>
      <c r="M3" s="65"/>
      <c r="N3" s="65"/>
      <c r="O3" s="65"/>
      <c r="P3" s="65"/>
      <c r="Q3" s="65"/>
      <c r="R3" s="65"/>
      <c r="S3" s="65"/>
      <c r="T3" s="65"/>
      <c r="U3" s="65"/>
      <c r="V3" s="65"/>
      <c r="W3" s="65"/>
      <c r="X3" s="65"/>
      <c r="Y3" s="65"/>
      <c r="Z3" s="65"/>
      <c r="AA3" s="65"/>
      <c r="AB3" s="65"/>
      <c r="AC3" s="65"/>
      <c r="AD3" s="65"/>
      <c r="AE3" s="65"/>
      <c r="AF3" s="65"/>
      <c r="AG3" s="65"/>
      <c r="AH3" s="65"/>
      <c r="AI3" s="65"/>
      <c r="AJ3" s="65"/>
      <c r="AK3" s="65"/>
      <c r="AL3" s="65"/>
      <c r="AM3" s="65"/>
      <c r="AN3" s="65"/>
      <c r="AO3" s="65"/>
      <c r="AP3" s="65"/>
      <c r="AQ3" s="65"/>
      <c r="AR3" s="65"/>
      <c r="AS3" s="65"/>
      <c r="AT3" s="65"/>
      <c r="AU3" s="65"/>
      <c r="AV3" s="65"/>
    </row>
    <row r="4" spans="1:123" ht="12.6" thickTop="1" thickBot="1">
      <c r="B4" s="277" t="s">
        <v>58</v>
      </c>
      <c r="C4" s="278"/>
      <c r="D4" s="173"/>
      <c r="E4" s="174"/>
      <c r="F4" s="174"/>
      <c r="G4" s="174"/>
      <c r="H4" s="174"/>
      <c r="I4" s="174"/>
      <c r="J4" s="174"/>
      <c r="K4" s="174"/>
      <c r="L4" s="174"/>
      <c r="M4" s="174"/>
      <c r="N4" s="174"/>
      <c r="O4" s="174"/>
      <c r="P4" s="174"/>
      <c r="Q4" s="174"/>
      <c r="R4" s="174"/>
      <c r="S4" s="174"/>
      <c r="T4" s="174"/>
      <c r="U4" s="174"/>
      <c r="V4" s="174"/>
      <c r="W4" s="174"/>
      <c r="X4" s="174"/>
      <c r="Y4" s="174"/>
      <c r="Z4" s="174"/>
      <c r="AA4" s="174"/>
      <c r="AB4" s="174"/>
      <c r="AC4" s="174"/>
      <c r="AD4" s="174"/>
      <c r="AE4" s="174"/>
      <c r="AF4" s="174"/>
      <c r="AG4" s="174"/>
      <c r="AH4" s="174"/>
      <c r="AI4" s="174"/>
      <c r="AJ4" s="174"/>
      <c r="AK4" s="174"/>
      <c r="AL4" s="174"/>
      <c r="AM4" s="174"/>
      <c r="AN4" s="174"/>
      <c r="AO4" s="174"/>
      <c r="AP4" s="174"/>
      <c r="AQ4" s="174"/>
      <c r="AR4" s="174"/>
      <c r="AS4" s="174"/>
      <c r="AT4" s="174"/>
      <c r="AU4" s="174"/>
      <c r="AV4" s="174"/>
      <c r="AW4" s="174"/>
      <c r="AX4" s="174"/>
      <c r="AY4" s="174"/>
      <c r="AZ4" s="259"/>
      <c r="BA4" s="259"/>
      <c r="BB4" s="259"/>
      <c r="BC4" s="259"/>
      <c r="BD4" s="259"/>
      <c r="BE4" s="259"/>
      <c r="BF4" s="259"/>
      <c r="BG4" s="259"/>
      <c r="BH4" s="259"/>
      <c r="BI4" s="259"/>
      <c r="BJ4" s="259"/>
      <c r="BK4" s="259"/>
      <c r="BL4" s="259"/>
      <c r="BM4" s="259"/>
      <c r="BN4" s="259"/>
      <c r="BO4" s="259"/>
      <c r="BP4" s="259"/>
      <c r="BQ4" s="259"/>
      <c r="BR4" s="259"/>
      <c r="BS4" s="259"/>
      <c r="BT4" s="259"/>
      <c r="BU4" s="259"/>
      <c r="BV4" s="259"/>
      <c r="BW4" s="259"/>
      <c r="BX4" s="259"/>
      <c r="BY4" s="259"/>
      <c r="BZ4" s="259"/>
      <c r="CA4" s="259"/>
      <c r="CB4" s="259"/>
      <c r="CC4" s="259"/>
      <c r="CD4" s="259"/>
      <c r="CE4" s="259"/>
      <c r="CF4" s="259"/>
      <c r="CG4" s="259"/>
      <c r="CH4" s="259"/>
      <c r="CI4" s="259"/>
      <c r="CJ4" s="259"/>
      <c r="CK4" s="259"/>
      <c r="CL4" s="259"/>
      <c r="CM4" s="259"/>
      <c r="CN4" s="259"/>
      <c r="CO4" s="259"/>
      <c r="CP4" s="259"/>
      <c r="CQ4" s="259"/>
      <c r="CR4" s="259"/>
      <c r="CS4" s="259"/>
      <c r="CT4" s="259"/>
      <c r="CU4" s="259"/>
      <c r="CV4" s="259"/>
      <c r="CW4" s="259"/>
      <c r="CX4" s="259"/>
      <c r="CY4" s="259"/>
      <c r="CZ4" s="259"/>
      <c r="DA4" s="259"/>
      <c r="DB4" s="259"/>
      <c r="DC4" s="259"/>
      <c r="DD4" s="259"/>
      <c r="DE4" s="259"/>
      <c r="DF4" s="259"/>
      <c r="DG4" s="259"/>
      <c r="DH4" s="259"/>
      <c r="DI4" s="259"/>
      <c r="DJ4" s="259"/>
      <c r="DK4" s="259"/>
      <c r="DL4" s="259"/>
      <c r="DM4" s="259"/>
      <c r="DN4" s="259"/>
      <c r="DO4" s="259"/>
      <c r="DP4" s="259"/>
      <c r="DQ4" s="259"/>
      <c r="DR4" s="259"/>
      <c r="DS4" s="259"/>
    </row>
    <row r="5" spans="1:123" ht="12" thickTop="1">
      <c r="A5" s="255" t="s">
        <v>46</v>
      </c>
      <c r="B5" s="279" t="s">
        <v>105</v>
      </c>
      <c r="C5" s="66" t="s">
        <v>57</v>
      </c>
      <c r="D5" s="177"/>
      <c r="E5" s="178"/>
      <c r="F5" s="178"/>
      <c r="G5" s="178"/>
      <c r="H5" s="178"/>
      <c r="I5" s="178"/>
      <c r="J5" s="178"/>
      <c r="K5" s="178"/>
      <c r="L5" s="178"/>
      <c r="M5" s="178"/>
      <c r="N5" s="178"/>
      <c r="O5" s="178"/>
      <c r="P5" s="178"/>
      <c r="Q5" s="178"/>
      <c r="R5" s="178"/>
      <c r="S5" s="178"/>
      <c r="T5" s="178"/>
      <c r="U5" s="178"/>
      <c r="V5" s="178"/>
      <c r="W5" s="178"/>
      <c r="X5" s="178"/>
      <c r="Y5" s="178"/>
      <c r="Z5" s="178"/>
      <c r="AA5" s="178"/>
      <c r="AB5" s="178"/>
      <c r="AC5" s="178"/>
      <c r="AD5" s="178"/>
      <c r="AE5" s="178"/>
      <c r="AF5" s="178"/>
      <c r="AG5" s="178"/>
      <c r="AH5" s="178"/>
      <c r="AI5" s="178"/>
      <c r="AJ5" s="178"/>
      <c r="AK5" s="178"/>
      <c r="AL5" s="178"/>
      <c r="AM5" s="178"/>
      <c r="AN5" s="178"/>
      <c r="AO5" s="178"/>
      <c r="AP5" s="178"/>
      <c r="AQ5" s="178"/>
      <c r="AR5" s="178"/>
      <c r="AS5" s="178"/>
      <c r="AT5" s="178"/>
      <c r="AU5" s="178"/>
      <c r="AV5" s="178"/>
      <c r="AW5" s="178"/>
      <c r="AX5" s="178"/>
      <c r="AY5" s="178"/>
      <c r="AZ5" s="178"/>
      <c r="BA5" s="178"/>
      <c r="BB5" s="178"/>
      <c r="BC5" s="178"/>
      <c r="BD5" s="178"/>
      <c r="BE5" s="178"/>
      <c r="BF5" s="178"/>
      <c r="BG5" s="178"/>
      <c r="BH5" s="178"/>
      <c r="BI5" s="178"/>
      <c r="BJ5" s="178"/>
      <c r="BK5" s="178"/>
      <c r="BL5" s="178"/>
      <c r="BM5" s="178"/>
      <c r="BN5" s="178"/>
      <c r="BO5" s="178"/>
      <c r="BP5" s="178"/>
      <c r="BQ5" s="178"/>
      <c r="BR5" s="178"/>
      <c r="BS5" s="178"/>
      <c r="BT5" s="178"/>
      <c r="BU5" s="179"/>
      <c r="BV5" s="179"/>
      <c r="BW5" s="179"/>
      <c r="BX5" s="179"/>
      <c r="BY5" s="179"/>
      <c r="BZ5" s="179"/>
      <c r="CA5" s="179"/>
      <c r="CB5" s="179"/>
      <c r="CC5" s="179"/>
      <c r="CD5" s="179"/>
      <c r="CE5" s="179"/>
      <c r="CF5" s="179"/>
      <c r="CG5" s="179"/>
      <c r="CH5" s="179"/>
      <c r="CI5" s="179"/>
      <c r="CJ5" s="179"/>
      <c r="CK5" s="179"/>
      <c r="CL5" s="179"/>
      <c r="CM5" s="179"/>
      <c r="CN5" s="179"/>
      <c r="CO5" s="179"/>
      <c r="CP5" s="179"/>
      <c r="CQ5" s="179"/>
      <c r="CR5" s="179"/>
      <c r="CS5" s="179"/>
      <c r="CT5" s="179"/>
      <c r="CU5" s="179"/>
      <c r="CV5" s="179"/>
      <c r="CW5" s="179"/>
      <c r="CX5" s="179"/>
      <c r="CY5" s="179"/>
      <c r="CZ5" s="179"/>
      <c r="DA5" s="179"/>
      <c r="DB5" s="179"/>
      <c r="DC5" s="179"/>
      <c r="DD5" s="179"/>
      <c r="DE5" s="179"/>
      <c r="DF5" s="179"/>
      <c r="DG5" s="179"/>
      <c r="DH5" s="179"/>
      <c r="DI5" s="179"/>
      <c r="DJ5" s="179"/>
      <c r="DK5" s="179"/>
      <c r="DL5" s="179"/>
      <c r="DM5" s="179"/>
      <c r="DN5" s="179"/>
      <c r="DO5" s="179"/>
      <c r="DP5" s="179"/>
      <c r="DQ5" s="179"/>
      <c r="DR5" s="179"/>
      <c r="DS5" s="179"/>
    </row>
    <row r="6" spans="1:123" ht="11.4">
      <c r="B6" s="280"/>
      <c r="C6" s="67" t="s">
        <v>101</v>
      </c>
      <c r="D6" s="180"/>
      <c r="E6" s="181"/>
      <c r="F6" s="181"/>
      <c r="G6" s="181"/>
      <c r="H6" s="181"/>
      <c r="I6" s="181"/>
      <c r="J6" s="181"/>
      <c r="K6" s="181"/>
      <c r="L6" s="181"/>
      <c r="M6" s="181"/>
      <c r="N6" s="181"/>
      <c r="O6" s="181"/>
      <c r="P6" s="181"/>
      <c r="Q6" s="181"/>
      <c r="R6" s="181"/>
      <c r="S6" s="181"/>
      <c r="T6" s="181"/>
      <c r="U6" s="181"/>
      <c r="V6" s="181"/>
      <c r="W6" s="181"/>
      <c r="X6" s="181"/>
      <c r="Y6" s="181"/>
      <c r="Z6" s="181"/>
      <c r="AA6" s="181"/>
      <c r="AB6" s="181"/>
      <c r="AC6" s="181"/>
      <c r="AD6" s="181"/>
      <c r="AE6" s="181"/>
      <c r="AF6" s="181"/>
      <c r="AG6" s="181"/>
      <c r="AH6" s="181"/>
      <c r="AI6" s="181"/>
      <c r="AJ6" s="181"/>
      <c r="AK6" s="181"/>
      <c r="AL6" s="181"/>
      <c r="AM6" s="181"/>
      <c r="AN6" s="181"/>
      <c r="AO6" s="181"/>
      <c r="AP6" s="181"/>
      <c r="AQ6" s="181"/>
      <c r="AR6" s="181"/>
      <c r="AS6" s="181"/>
      <c r="AT6" s="181"/>
      <c r="AU6" s="181"/>
      <c r="AV6" s="181"/>
      <c r="AW6" s="181"/>
      <c r="AX6" s="181"/>
      <c r="AY6" s="181"/>
      <c r="AZ6" s="181"/>
      <c r="BA6" s="181"/>
      <c r="BB6" s="181"/>
      <c r="BC6" s="181"/>
      <c r="BD6" s="181"/>
      <c r="BE6" s="181"/>
      <c r="BF6" s="181"/>
      <c r="BG6" s="181"/>
      <c r="BH6" s="181"/>
      <c r="BI6" s="181"/>
      <c r="BJ6" s="181"/>
      <c r="BK6" s="181"/>
      <c r="BL6" s="181"/>
      <c r="BM6" s="181"/>
      <c r="BN6" s="181"/>
      <c r="BO6" s="181"/>
      <c r="BP6" s="181"/>
      <c r="BQ6" s="181"/>
      <c r="BR6" s="181"/>
      <c r="BS6" s="181"/>
      <c r="BT6" s="181"/>
      <c r="BU6" s="182"/>
      <c r="BV6" s="182"/>
      <c r="BW6" s="182"/>
      <c r="BX6" s="182"/>
      <c r="BY6" s="182"/>
      <c r="BZ6" s="182"/>
      <c r="CA6" s="182"/>
      <c r="CB6" s="182"/>
      <c r="CC6" s="182"/>
      <c r="CD6" s="182"/>
      <c r="CE6" s="182"/>
      <c r="CF6" s="182"/>
      <c r="CG6" s="182"/>
      <c r="CH6" s="182"/>
      <c r="CI6" s="182"/>
      <c r="CJ6" s="182"/>
      <c r="CK6" s="182"/>
      <c r="CL6" s="182"/>
      <c r="CM6" s="182"/>
      <c r="CN6" s="182"/>
      <c r="CO6" s="182"/>
      <c r="CP6" s="182"/>
      <c r="CQ6" s="182"/>
      <c r="CR6" s="182"/>
      <c r="CS6" s="182"/>
      <c r="CT6" s="182"/>
      <c r="CU6" s="182"/>
      <c r="CV6" s="182"/>
      <c r="CW6" s="182"/>
      <c r="CX6" s="182"/>
      <c r="CY6" s="182"/>
      <c r="CZ6" s="182"/>
      <c r="DA6" s="182"/>
      <c r="DB6" s="182"/>
      <c r="DC6" s="182"/>
      <c r="DD6" s="182"/>
      <c r="DE6" s="182"/>
      <c r="DF6" s="182"/>
      <c r="DG6" s="182"/>
      <c r="DH6" s="182"/>
      <c r="DI6" s="182"/>
      <c r="DJ6" s="182"/>
      <c r="DK6" s="182"/>
      <c r="DL6" s="182"/>
      <c r="DM6" s="182"/>
      <c r="DN6" s="182"/>
      <c r="DO6" s="182"/>
      <c r="DP6" s="182"/>
      <c r="DQ6" s="182"/>
      <c r="DR6" s="182"/>
      <c r="DS6" s="182"/>
    </row>
    <row r="7" spans="1:123" ht="11.4">
      <c r="B7" s="280"/>
      <c r="C7" s="67" t="s">
        <v>102</v>
      </c>
      <c r="D7" s="180"/>
      <c r="E7" s="181"/>
      <c r="F7" s="181"/>
      <c r="G7" s="181"/>
      <c r="H7" s="181"/>
      <c r="I7" s="181"/>
      <c r="J7" s="181"/>
      <c r="K7" s="181"/>
      <c r="L7" s="181"/>
      <c r="M7" s="181"/>
      <c r="N7" s="181"/>
      <c r="O7" s="181"/>
      <c r="P7" s="181"/>
      <c r="Q7" s="181"/>
      <c r="R7" s="181"/>
      <c r="S7" s="181"/>
      <c r="T7" s="181"/>
      <c r="U7" s="181"/>
      <c r="V7" s="181"/>
      <c r="W7" s="181"/>
      <c r="X7" s="181"/>
      <c r="Y7" s="181"/>
      <c r="Z7" s="181"/>
      <c r="AA7" s="181"/>
      <c r="AB7" s="181"/>
      <c r="AC7" s="181"/>
      <c r="AD7" s="181"/>
      <c r="AE7" s="181"/>
      <c r="AF7" s="181"/>
      <c r="AG7" s="181"/>
      <c r="AH7" s="181"/>
      <c r="AI7" s="181"/>
      <c r="AJ7" s="181"/>
      <c r="AK7" s="181"/>
      <c r="AL7" s="181"/>
      <c r="AM7" s="181"/>
      <c r="AN7" s="181"/>
      <c r="AO7" s="181"/>
      <c r="AP7" s="181"/>
      <c r="AQ7" s="181"/>
      <c r="AR7" s="181"/>
      <c r="AS7" s="181"/>
      <c r="AT7" s="181"/>
      <c r="AU7" s="181"/>
      <c r="AV7" s="181"/>
      <c r="AW7" s="181"/>
      <c r="AX7" s="181"/>
      <c r="AY7" s="181"/>
      <c r="AZ7" s="181"/>
      <c r="BA7" s="181"/>
      <c r="BB7" s="181"/>
      <c r="BC7" s="181"/>
      <c r="BD7" s="181"/>
      <c r="BE7" s="181"/>
      <c r="BF7" s="181"/>
      <c r="BG7" s="181"/>
      <c r="BH7" s="181"/>
      <c r="BI7" s="181"/>
      <c r="BJ7" s="181"/>
      <c r="BK7" s="181"/>
      <c r="BL7" s="181"/>
      <c r="BM7" s="181"/>
      <c r="BN7" s="181"/>
      <c r="BO7" s="181"/>
      <c r="BP7" s="181"/>
      <c r="BQ7" s="181"/>
      <c r="BR7" s="181"/>
      <c r="BS7" s="181"/>
      <c r="BT7" s="181"/>
      <c r="BU7" s="182"/>
      <c r="BV7" s="182"/>
      <c r="BW7" s="182"/>
      <c r="BX7" s="182"/>
      <c r="BY7" s="182"/>
      <c r="BZ7" s="182"/>
      <c r="CA7" s="182"/>
      <c r="CB7" s="182"/>
      <c r="CC7" s="182"/>
      <c r="CD7" s="182"/>
      <c r="CE7" s="182"/>
      <c r="CF7" s="182"/>
      <c r="CG7" s="182"/>
      <c r="CH7" s="182"/>
      <c r="CI7" s="182"/>
      <c r="CJ7" s="182"/>
      <c r="CK7" s="182"/>
      <c r="CL7" s="182"/>
      <c r="CM7" s="182"/>
      <c r="CN7" s="182"/>
      <c r="CO7" s="182"/>
      <c r="CP7" s="182"/>
      <c r="CQ7" s="182"/>
      <c r="CR7" s="182"/>
      <c r="CS7" s="182"/>
      <c r="CT7" s="182"/>
      <c r="CU7" s="182"/>
      <c r="CV7" s="182"/>
      <c r="CW7" s="182"/>
      <c r="CX7" s="182"/>
      <c r="CY7" s="182"/>
      <c r="CZ7" s="182"/>
      <c r="DA7" s="182"/>
      <c r="DB7" s="182"/>
      <c r="DC7" s="182"/>
      <c r="DD7" s="182"/>
      <c r="DE7" s="182"/>
      <c r="DF7" s="182"/>
      <c r="DG7" s="182"/>
      <c r="DH7" s="182"/>
      <c r="DI7" s="182"/>
      <c r="DJ7" s="182"/>
      <c r="DK7" s="182"/>
      <c r="DL7" s="182"/>
      <c r="DM7" s="182"/>
      <c r="DN7" s="182"/>
      <c r="DO7" s="182"/>
      <c r="DP7" s="182"/>
      <c r="DQ7" s="182"/>
      <c r="DR7" s="182"/>
      <c r="DS7" s="182"/>
    </row>
    <row r="8" spans="1:123" ht="11.4">
      <c r="A8" s="25" t="s">
        <v>0</v>
      </c>
      <c r="B8" s="280" t="s">
        <v>106</v>
      </c>
      <c r="C8" s="67" t="s">
        <v>57</v>
      </c>
      <c r="D8" s="180"/>
      <c r="E8" s="181"/>
      <c r="F8" s="181"/>
      <c r="G8" s="181"/>
      <c r="H8" s="181"/>
      <c r="I8" s="181"/>
      <c r="J8" s="181"/>
      <c r="K8" s="181"/>
      <c r="L8" s="181"/>
      <c r="M8" s="181"/>
      <c r="N8" s="181"/>
      <c r="O8" s="181"/>
      <c r="P8" s="181"/>
      <c r="Q8" s="181"/>
      <c r="R8" s="181"/>
      <c r="S8" s="181"/>
      <c r="T8" s="181"/>
      <c r="U8" s="181"/>
      <c r="V8" s="181"/>
      <c r="W8" s="181"/>
      <c r="X8" s="181"/>
      <c r="Y8" s="181"/>
      <c r="Z8" s="181"/>
      <c r="AA8" s="181"/>
      <c r="AB8" s="181"/>
      <c r="AC8" s="181"/>
      <c r="AD8" s="181"/>
      <c r="AE8" s="181"/>
      <c r="AF8" s="181"/>
      <c r="AG8" s="181"/>
      <c r="AH8" s="181"/>
      <c r="AI8" s="181"/>
      <c r="AJ8" s="181"/>
      <c r="AK8" s="181"/>
      <c r="AL8" s="181"/>
      <c r="AM8" s="181"/>
      <c r="AN8" s="181"/>
      <c r="AO8" s="181"/>
      <c r="AP8" s="181"/>
      <c r="AQ8" s="181"/>
      <c r="AR8" s="181"/>
      <c r="AS8" s="181"/>
      <c r="AT8" s="181"/>
      <c r="AU8" s="181"/>
      <c r="AV8" s="181"/>
      <c r="AW8" s="181"/>
      <c r="AX8" s="181"/>
      <c r="AY8" s="181"/>
      <c r="AZ8" s="181"/>
      <c r="BA8" s="181"/>
      <c r="BB8" s="181"/>
      <c r="BC8" s="181"/>
      <c r="BD8" s="181"/>
      <c r="BE8" s="181"/>
      <c r="BF8" s="181"/>
      <c r="BG8" s="181"/>
      <c r="BH8" s="181"/>
      <c r="BI8" s="181"/>
      <c r="BJ8" s="181"/>
      <c r="BK8" s="181"/>
      <c r="BL8" s="181"/>
      <c r="BM8" s="181"/>
      <c r="BN8" s="181"/>
      <c r="BO8" s="181"/>
      <c r="BP8" s="181"/>
      <c r="BQ8" s="181"/>
      <c r="BR8" s="181"/>
      <c r="BS8" s="181"/>
      <c r="BT8" s="181"/>
      <c r="BU8" s="182"/>
      <c r="BV8" s="182"/>
      <c r="BW8" s="182"/>
      <c r="BX8" s="182"/>
      <c r="BY8" s="182"/>
      <c r="BZ8" s="182"/>
      <c r="CA8" s="182"/>
      <c r="CB8" s="182"/>
      <c r="CC8" s="182"/>
      <c r="CD8" s="182"/>
      <c r="CE8" s="182"/>
      <c r="CF8" s="182"/>
      <c r="CG8" s="182"/>
      <c r="CH8" s="182"/>
      <c r="CI8" s="182"/>
      <c r="CJ8" s="182"/>
      <c r="CK8" s="182"/>
      <c r="CL8" s="182"/>
      <c r="CM8" s="182"/>
      <c r="CN8" s="182"/>
      <c r="CO8" s="182"/>
      <c r="CP8" s="182"/>
      <c r="CQ8" s="182"/>
      <c r="CR8" s="182"/>
      <c r="CS8" s="182"/>
      <c r="CT8" s="182"/>
      <c r="CU8" s="182"/>
      <c r="CV8" s="182"/>
      <c r="CW8" s="182"/>
      <c r="CX8" s="182"/>
      <c r="CY8" s="182"/>
      <c r="CZ8" s="182"/>
      <c r="DA8" s="182"/>
      <c r="DB8" s="182"/>
      <c r="DC8" s="182"/>
      <c r="DD8" s="182"/>
      <c r="DE8" s="182"/>
      <c r="DF8" s="182"/>
      <c r="DG8" s="182"/>
      <c r="DH8" s="182"/>
      <c r="DI8" s="182"/>
      <c r="DJ8" s="182"/>
      <c r="DK8" s="182"/>
      <c r="DL8" s="182"/>
      <c r="DM8" s="182"/>
      <c r="DN8" s="182"/>
      <c r="DO8" s="182"/>
      <c r="DP8" s="182"/>
      <c r="DQ8" s="182"/>
      <c r="DR8" s="182"/>
      <c r="DS8" s="182"/>
    </row>
    <row r="9" spans="1:123" ht="11.4">
      <c r="B9" s="280"/>
      <c r="C9" s="67" t="s">
        <v>101</v>
      </c>
      <c r="D9" s="180"/>
      <c r="E9" s="181"/>
      <c r="F9" s="181"/>
      <c r="G9" s="181"/>
      <c r="H9" s="181"/>
      <c r="I9" s="181"/>
      <c r="J9" s="181"/>
      <c r="K9" s="181"/>
      <c r="L9" s="181"/>
      <c r="M9" s="181"/>
      <c r="N9" s="181"/>
      <c r="O9" s="181"/>
      <c r="P9" s="181"/>
      <c r="Q9" s="181"/>
      <c r="R9" s="181"/>
      <c r="S9" s="181"/>
      <c r="T9" s="181"/>
      <c r="U9" s="181"/>
      <c r="V9" s="181"/>
      <c r="W9" s="181"/>
      <c r="X9" s="181"/>
      <c r="Y9" s="181"/>
      <c r="Z9" s="181"/>
      <c r="AA9" s="181"/>
      <c r="AB9" s="181"/>
      <c r="AC9" s="181"/>
      <c r="AD9" s="181"/>
      <c r="AE9" s="181"/>
      <c r="AF9" s="181"/>
      <c r="AG9" s="181"/>
      <c r="AH9" s="181"/>
      <c r="AI9" s="181"/>
      <c r="AJ9" s="181"/>
      <c r="AK9" s="181"/>
      <c r="AL9" s="181"/>
      <c r="AM9" s="181"/>
      <c r="AN9" s="181"/>
      <c r="AO9" s="181"/>
      <c r="AP9" s="181"/>
      <c r="AQ9" s="181"/>
      <c r="AR9" s="181"/>
      <c r="AS9" s="181"/>
      <c r="AT9" s="181"/>
      <c r="AU9" s="181"/>
      <c r="AV9" s="181"/>
      <c r="AW9" s="181"/>
      <c r="AX9" s="181"/>
      <c r="AY9" s="181"/>
      <c r="AZ9" s="181"/>
      <c r="BA9" s="181"/>
      <c r="BB9" s="181"/>
      <c r="BC9" s="181"/>
      <c r="BD9" s="181"/>
      <c r="BE9" s="181"/>
      <c r="BF9" s="181"/>
      <c r="BG9" s="181"/>
      <c r="BH9" s="181"/>
      <c r="BI9" s="181"/>
      <c r="BJ9" s="181"/>
      <c r="BK9" s="181"/>
      <c r="BL9" s="181"/>
      <c r="BM9" s="181"/>
      <c r="BN9" s="181"/>
      <c r="BO9" s="181"/>
      <c r="BP9" s="181"/>
      <c r="BQ9" s="181"/>
      <c r="BR9" s="181"/>
      <c r="BS9" s="181"/>
      <c r="BT9" s="181"/>
      <c r="BU9" s="182"/>
      <c r="BV9" s="182"/>
      <c r="BW9" s="182"/>
      <c r="BX9" s="182"/>
      <c r="BY9" s="182"/>
      <c r="BZ9" s="182"/>
      <c r="CA9" s="182"/>
      <c r="CB9" s="182"/>
      <c r="CC9" s="182"/>
      <c r="CD9" s="182"/>
      <c r="CE9" s="182"/>
      <c r="CF9" s="182"/>
      <c r="CG9" s="182"/>
      <c r="CH9" s="182"/>
      <c r="CI9" s="182"/>
      <c r="CJ9" s="182"/>
      <c r="CK9" s="182"/>
      <c r="CL9" s="182"/>
      <c r="CM9" s="182"/>
      <c r="CN9" s="182"/>
      <c r="CO9" s="182"/>
      <c r="CP9" s="182"/>
      <c r="CQ9" s="182"/>
      <c r="CR9" s="182"/>
      <c r="CS9" s="182"/>
      <c r="CT9" s="182"/>
      <c r="CU9" s="182"/>
      <c r="CV9" s="182"/>
      <c r="CW9" s="182"/>
      <c r="CX9" s="182"/>
      <c r="CY9" s="182"/>
      <c r="CZ9" s="182"/>
      <c r="DA9" s="182"/>
      <c r="DB9" s="182"/>
      <c r="DC9" s="182"/>
      <c r="DD9" s="182"/>
      <c r="DE9" s="182"/>
      <c r="DF9" s="182"/>
      <c r="DG9" s="182"/>
      <c r="DH9" s="182"/>
      <c r="DI9" s="182"/>
      <c r="DJ9" s="182"/>
      <c r="DK9" s="182"/>
      <c r="DL9" s="182"/>
      <c r="DM9" s="182"/>
      <c r="DN9" s="182"/>
      <c r="DO9" s="182"/>
      <c r="DP9" s="182"/>
      <c r="DQ9" s="182"/>
      <c r="DR9" s="182"/>
      <c r="DS9" s="182"/>
    </row>
    <row r="10" spans="1:123" ht="12" thickBot="1">
      <c r="B10" s="281"/>
      <c r="C10" s="68" t="s">
        <v>102</v>
      </c>
      <c r="D10" s="183"/>
      <c r="E10" s="184"/>
      <c r="F10" s="184"/>
      <c r="G10" s="184"/>
      <c r="H10" s="184"/>
      <c r="I10" s="184"/>
      <c r="J10" s="184"/>
      <c r="K10" s="184"/>
      <c r="L10" s="184"/>
      <c r="M10" s="184"/>
      <c r="N10" s="184"/>
      <c r="O10" s="184"/>
      <c r="P10" s="184"/>
      <c r="Q10" s="184"/>
      <c r="R10" s="184"/>
      <c r="S10" s="184"/>
      <c r="T10" s="184"/>
      <c r="U10" s="184"/>
      <c r="V10" s="184"/>
      <c r="W10" s="184"/>
      <c r="X10" s="184"/>
      <c r="Y10" s="184"/>
      <c r="Z10" s="184"/>
      <c r="AA10" s="184"/>
      <c r="AB10" s="184"/>
      <c r="AC10" s="184"/>
      <c r="AD10" s="184"/>
      <c r="AE10" s="184"/>
      <c r="AF10" s="184"/>
      <c r="AG10" s="184"/>
      <c r="AH10" s="184"/>
      <c r="AI10" s="184"/>
      <c r="AJ10" s="184"/>
      <c r="AK10" s="184"/>
      <c r="AL10" s="184"/>
      <c r="AM10" s="184"/>
      <c r="AN10" s="184"/>
      <c r="AO10" s="184"/>
      <c r="AP10" s="184"/>
      <c r="AQ10" s="184"/>
      <c r="AR10" s="184"/>
      <c r="AS10" s="184"/>
      <c r="AT10" s="184"/>
      <c r="AU10" s="184"/>
      <c r="AV10" s="184"/>
      <c r="AW10" s="184"/>
      <c r="AX10" s="184"/>
      <c r="AY10" s="184"/>
      <c r="AZ10" s="184"/>
      <c r="BA10" s="184"/>
      <c r="BB10" s="184"/>
      <c r="BC10" s="184"/>
      <c r="BD10" s="184"/>
      <c r="BE10" s="184"/>
      <c r="BF10" s="184"/>
      <c r="BG10" s="184"/>
      <c r="BH10" s="184"/>
      <c r="BI10" s="184"/>
      <c r="BJ10" s="184"/>
      <c r="BK10" s="184"/>
      <c r="BL10" s="184"/>
      <c r="BM10" s="184"/>
      <c r="BN10" s="184"/>
      <c r="BO10" s="184"/>
      <c r="BP10" s="184"/>
      <c r="BQ10" s="184"/>
      <c r="BR10" s="184"/>
      <c r="BS10" s="184"/>
      <c r="BT10" s="184"/>
      <c r="BU10" s="185"/>
      <c r="BV10" s="185"/>
      <c r="BW10" s="185"/>
      <c r="BX10" s="185"/>
      <c r="BY10" s="185"/>
      <c r="BZ10" s="185"/>
      <c r="CA10" s="185"/>
      <c r="CB10" s="185"/>
      <c r="CC10" s="185"/>
      <c r="CD10" s="185"/>
      <c r="CE10" s="185"/>
      <c r="CF10" s="185"/>
      <c r="CG10" s="185"/>
      <c r="CH10" s="185"/>
      <c r="CI10" s="185"/>
      <c r="CJ10" s="185"/>
      <c r="CK10" s="185"/>
      <c r="CL10" s="185"/>
      <c r="CM10" s="185"/>
      <c r="CN10" s="185"/>
      <c r="CO10" s="185"/>
      <c r="CP10" s="185"/>
      <c r="CQ10" s="185"/>
      <c r="CR10" s="185"/>
      <c r="CS10" s="185"/>
      <c r="CT10" s="185"/>
      <c r="CU10" s="185"/>
      <c r="CV10" s="185"/>
      <c r="CW10" s="185"/>
      <c r="CX10" s="185"/>
      <c r="CY10" s="185"/>
      <c r="CZ10" s="185"/>
      <c r="DA10" s="185"/>
      <c r="DB10" s="185"/>
      <c r="DC10" s="185"/>
      <c r="DD10" s="185"/>
      <c r="DE10" s="185"/>
      <c r="DF10" s="185"/>
      <c r="DG10" s="185"/>
      <c r="DH10" s="185"/>
      <c r="DI10" s="185"/>
      <c r="DJ10" s="185"/>
      <c r="DK10" s="185"/>
      <c r="DL10" s="185"/>
      <c r="DM10" s="185"/>
      <c r="DN10" s="185"/>
      <c r="DO10" s="185"/>
      <c r="DP10" s="185"/>
      <c r="DQ10" s="185"/>
      <c r="DR10" s="185"/>
      <c r="DS10" s="185"/>
    </row>
    <row r="11" spans="1:123" ht="12" thickTop="1">
      <c r="B11" s="282" t="s">
        <v>103</v>
      </c>
      <c r="C11" s="282"/>
      <c r="D11" s="282"/>
      <c r="E11" s="282"/>
      <c r="F11" s="282"/>
      <c r="G11" s="282"/>
      <c r="H11" s="282"/>
      <c r="I11" s="282"/>
      <c r="J11" s="282"/>
      <c r="K11" s="282"/>
      <c r="L11" s="282"/>
      <c r="M11" s="282"/>
      <c r="N11" s="282"/>
      <c r="O11" s="282"/>
      <c r="P11" s="282"/>
      <c r="Q11" s="282"/>
      <c r="R11" s="282"/>
      <c r="S11" s="282"/>
      <c r="T11" s="282"/>
      <c r="U11" s="282"/>
      <c r="V11" s="282"/>
      <c r="W11" s="282"/>
      <c r="X11" s="282"/>
      <c r="Y11" s="282"/>
      <c r="Z11" s="282"/>
      <c r="AA11" s="282"/>
      <c r="AB11" s="282"/>
      <c r="AC11" s="282"/>
      <c r="AD11" s="282"/>
      <c r="AE11" s="282"/>
      <c r="AF11" s="282"/>
      <c r="AG11" s="282"/>
      <c r="AH11" s="282"/>
      <c r="AI11" s="282"/>
      <c r="AJ11" s="282"/>
      <c r="AK11" s="282"/>
      <c r="AL11" s="282"/>
      <c r="AM11" s="282"/>
      <c r="AN11" s="282"/>
      <c r="AO11" s="282"/>
      <c r="AP11" s="282"/>
      <c r="AQ11" s="282"/>
      <c r="AR11" s="282"/>
      <c r="AS11" s="282"/>
      <c r="AT11" s="282"/>
      <c r="AU11" s="282"/>
      <c r="AV11" s="282"/>
    </row>
  </sheetData>
  <mergeCells count="4">
    <mergeCell ref="B4:C4"/>
    <mergeCell ref="B5:B7"/>
    <mergeCell ref="B8:B10"/>
    <mergeCell ref="B11:AV11"/>
  </mergeCells>
  <conditionalFormatting sqref="BV5:DS5 BV8:DS8">
    <cfRule type="cellIs" dxfId="5" priority="1" operator="lessThan">
      <formula>0</formula>
    </cfRule>
  </conditionalFormatting>
  <conditionalFormatting sqref="D8:BI8 D5:BT5">
    <cfRule type="cellIs" dxfId="4" priority="4" operator="lessThan">
      <formula>0</formula>
    </cfRule>
  </conditionalFormatting>
  <conditionalFormatting sqref="BJ8:BT8">
    <cfRule type="cellIs" dxfId="3" priority="3" operator="lessThan">
      <formula>0</formula>
    </cfRule>
  </conditionalFormatting>
  <conditionalFormatting sqref="BU5 BU8">
    <cfRule type="cellIs" dxfId="2" priority="2" operator="lessThan">
      <formula>0</formula>
    </cfRule>
  </conditionalFormatting>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Лист6">
    <tabColor rgb="FFFFFF00"/>
  </sheetPr>
  <dimension ref="A1:DY22"/>
  <sheetViews>
    <sheetView zoomScale="115" zoomScaleNormal="115" workbookViewId="0">
      <pane xSplit="3" topLeftCell="D1" activePane="topRight" state="frozen"/>
      <selection pane="topRight" activeCell="D14" sqref="D14"/>
    </sheetView>
  </sheetViews>
  <sheetFormatPr defaultColWidth="9.109375" defaultRowHeight="10.199999999999999"/>
  <cols>
    <col min="1" max="1" width="24.88671875" style="24" bestFit="1" customWidth="1"/>
    <col min="2" max="2" width="3.88671875" style="24" bestFit="1" customWidth="1"/>
    <col min="3" max="3" width="15.33203125" style="24" bestFit="1" customWidth="1"/>
    <col min="4" max="4" width="6.33203125" style="24" customWidth="1"/>
    <col min="5" max="13" width="6.33203125" style="24" bestFit="1" customWidth="1"/>
    <col min="14" max="22" width="5.6640625" style="24" bestFit="1" customWidth="1"/>
    <col min="23" max="129" width="6.44140625" style="24" bestFit="1" customWidth="1"/>
    <col min="130" max="16384" width="9.109375" style="24"/>
  </cols>
  <sheetData>
    <row r="1" spans="1:129">
      <c r="C1" s="39"/>
      <c r="D1" s="40" t="str">
        <f>IF(D$2=Форма!$B$7*1,"1 месяц",IF(D$2&gt;Форма!$B$7,(LEFT(C1,SEARCH(" ",C1,1)-1)+1)&amp;" месяц",""))</f>
        <v/>
      </c>
      <c r="E1" s="40" t="str">
        <f>IF(E$2=Форма!$B$7*1,"1 месяц",IF(E$2&gt;Форма!$B$7,(LEFT(D1,SEARCH(" ",D1,1)-1)+1)&amp;" месяц",""))</f>
        <v/>
      </c>
      <c r="F1" s="40" t="str">
        <f>IF(F$2=Форма!$B$7*1,"1 месяц",IF(F$2&gt;Форма!$B$7,(LEFT(E1,SEARCH(" ",E1,1)-1)+1)&amp;" месяц",""))</f>
        <v/>
      </c>
      <c r="G1" s="40" t="str">
        <f>IF(G$2=Форма!$B$7*1,"1 месяц",IF(G$2&gt;Форма!$B$7,(LEFT(F1,SEARCH(" ",F1,1)-1)+1)&amp;" месяц",""))</f>
        <v/>
      </c>
      <c r="H1" s="40" t="str">
        <f>IF(H$2=Форма!$B$7*1,"1 месяц",IF(H$2&gt;Форма!$B$7,(LEFT(G1,SEARCH(" ",G1,1)-1)+1)&amp;" месяц",""))</f>
        <v/>
      </c>
      <c r="I1" s="40" t="str">
        <f>IF(I$2=Форма!$B$7*1,"1 месяц",IF(I$2&gt;Форма!$B$7,(LEFT(H1,SEARCH(" ",H1,1)-1)+1)&amp;" месяц",""))</f>
        <v/>
      </c>
      <c r="J1" s="40" t="str">
        <f>IF(J$2=Форма!$B$7*1,"1 месяц",IF(J$2&gt;Форма!$B$7,(LEFT(I1,SEARCH(" ",I1,1)-1)+1)&amp;" месяц",""))</f>
        <v/>
      </c>
      <c r="K1" s="40" t="str">
        <f>IF(K$2=Форма!$B$7*1,"1 месяц",IF(K$2&gt;Форма!$B$7,(LEFT(J1,SEARCH(" ",J1,1)-1)+1)&amp;" месяц",""))</f>
        <v/>
      </c>
      <c r="L1" s="40" t="str">
        <f>IF(L$2=Форма!$B$7*1,"1 месяц",IF(L$2&gt;Форма!$B$7,(LEFT(K1,SEARCH(" ",K1,1)-1)+1)&amp;" месяц",""))</f>
        <v/>
      </c>
      <c r="M1" s="40" t="str">
        <f>IF(M$2=Форма!$B$7*1,"1 месяц",IF(M$2&gt;Форма!$B$7,(LEFT(L1,SEARCH(" ",L1,1)-1)+1)&amp;" месяц",""))</f>
        <v/>
      </c>
      <c r="N1" s="40" t="str">
        <f>IF(N$2=Форма!$B$7*1,"1 месяц",IF(N$2&gt;Форма!$B$7,(LEFT(M1,SEARCH(" ",M1,1)-1)+1)&amp;" месяц",""))</f>
        <v/>
      </c>
      <c r="O1" s="40" t="str">
        <f>IF(O$2=Форма!$B$7*1,"1 месяц",IF(O$2&gt;Форма!$B$7,(LEFT(N1,SEARCH(" ",N1,1)-1)+1)&amp;" месяц",""))</f>
        <v/>
      </c>
      <c r="P1" s="40" t="str">
        <f>IF(P$2=Форма!$B$7*1,"1 месяц",IF(P$2&gt;Форма!$B$7,(LEFT(O1,SEARCH(" ",O1,1)-1)+1)&amp;" месяц",""))</f>
        <v/>
      </c>
      <c r="Q1" s="40" t="str">
        <f>IF(Q$2=Форма!$B$7*1,"1 месяц",IF(Q$2&gt;Форма!$B$7,(LEFT(P1,SEARCH(" ",P1,1)-1)+1)&amp;" месяц",""))</f>
        <v/>
      </c>
      <c r="R1" s="40" t="str">
        <f>IF(R$2=Форма!$B$7*1,"1 месяц",IF(R$2&gt;Форма!$B$7,(LEFT(Q1,SEARCH(" ",Q1,1)-1)+1)&amp;" месяц",""))</f>
        <v/>
      </c>
      <c r="S1" s="40" t="str">
        <f>IF(S$2=Форма!$B$7*1,"1 месяц",IF(S$2&gt;Форма!$B$7,(LEFT(R1,SEARCH(" ",R1,1)-1)+1)&amp;" месяц",""))</f>
        <v/>
      </c>
      <c r="T1" s="40" t="str">
        <f>IF(T$2=Форма!$B$7*1,"1 месяц",IF(T$2&gt;Форма!$B$7,(LEFT(S1,SEARCH(" ",S1,1)-1)+1)&amp;" месяц",""))</f>
        <v/>
      </c>
      <c r="U1" s="40" t="str">
        <f>IF(U$2=Форма!$B$7*1,"1 месяц",IF(U$2&gt;Форма!$B$7,(LEFT(T1,SEARCH(" ",T1,1)-1)+1)&amp;" месяц",""))</f>
        <v/>
      </c>
      <c r="V1" s="40" t="str">
        <f>IF(V$2=Форма!$B$7*1,"1 месяц",IF(V$2&gt;Форма!$B$7,(LEFT(U1,SEARCH(" ",U1,1)-1)+1)&amp;" месяц",""))</f>
        <v/>
      </c>
      <c r="W1" s="40" t="str">
        <f>IF(W$2=Форма!$B$7*1,"1 месяц",IF(W$2&gt;Форма!$B$7,(LEFT(V1,SEARCH(" ",V1,1)-1)+1)&amp;" месяц",""))</f>
        <v/>
      </c>
      <c r="X1" s="40" t="str">
        <f>IF(X$2=Форма!$B$7*1,"1 месяц",IF(X$2&gt;Форма!$B$7,(LEFT(W1,SEARCH(" ",W1,1)-1)+1)&amp;" месяц",""))</f>
        <v/>
      </c>
      <c r="Y1" s="40" t="str">
        <f>IF(Y$2=Форма!$B$7*1,"1 месяц",IF(Y$2&gt;Форма!$B$7,(LEFT(X1,SEARCH(" ",X1,1)-1)+1)&amp;" месяц",""))</f>
        <v/>
      </c>
      <c r="Z1" s="40" t="str">
        <f>IF(Z$2=Форма!$B$7*1,"1 месяц",IF(Z$2&gt;Форма!$B$7,(LEFT(Y1,SEARCH(" ",Y1,1)-1)+1)&amp;" месяц",""))</f>
        <v/>
      </c>
      <c r="AA1" s="40" t="str">
        <f>IF(AA$2=Форма!$B$7*1,"1 месяц",IF(AA$2&gt;Форма!$B$7,(LEFT(Z1,SEARCH(" ",Z1,1)-1)+1)&amp;" месяц",""))</f>
        <v/>
      </c>
      <c r="AB1" s="40" t="str">
        <f>IF(AB$2=Форма!$B$7*1,"1 месяц",IF(AB$2&gt;Форма!$B$7,(LEFT(AA1,SEARCH(" ",AA1,1)-1)+1)&amp;" месяц",""))</f>
        <v/>
      </c>
      <c r="AC1" s="40" t="str">
        <f>IF(AC$2=Форма!$B$7*1,"1 месяц",IF(AC$2&gt;Форма!$B$7,(LEFT(AB1,SEARCH(" ",AB1,1)-1)+1)&amp;" месяц",""))</f>
        <v/>
      </c>
      <c r="AD1" s="40" t="str">
        <f>IF(AD$2=Форма!$B$7*1,"1 месяц",IF(AD$2&gt;Форма!$B$7,(LEFT(AC1,SEARCH(" ",AC1,1)-1)+1)&amp;" месяц",""))</f>
        <v/>
      </c>
      <c r="AE1" s="40" t="str">
        <f>IF(AE$2=Форма!$B$7*1,"1 месяц",IF(AE$2&gt;Форма!$B$7,(LEFT(AD1,SEARCH(" ",AD1,1)-1)+1)&amp;" месяц",""))</f>
        <v/>
      </c>
      <c r="AF1" s="40" t="str">
        <f>IF(AF$2=Форма!$B$7*1,"1 месяц",IF(AF$2&gt;Форма!$B$7,(LEFT(AE1,SEARCH(" ",AE1,1)-1)+1)&amp;" месяц",""))</f>
        <v/>
      </c>
      <c r="AG1" s="40" t="str">
        <f>IF(AG$2=Форма!$B$7*1,"1 месяц",IF(AG$2&gt;Форма!$B$7,(LEFT(AF1,SEARCH(" ",AF1,1)-1)+1)&amp;" месяц",""))</f>
        <v/>
      </c>
      <c r="AH1" s="40" t="str">
        <f>IF(AH$2=Форма!$B$7*1,"1 месяц",IF(AH$2&gt;Форма!$B$7,(LEFT(AG1,SEARCH(" ",AG1,1)-1)+1)&amp;" месяц",""))</f>
        <v/>
      </c>
      <c r="AI1" s="40" t="str">
        <f>IF(AI$2=Форма!$B$7*1,"1 месяц",IF(AI$2&gt;Форма!$B$7,(LEFT(AH1,SEARCH(" ",AH1,1)-1)+1)&amp;" месяц",""))</f>
        <v/>
      </c>
      <c r="AJ1" s="40" t="str">
        <f>IF(AJ$2=Форма!$B$7*1,"1 месяц",IF(AJ$2&gt;Форма!$B$7,(LEFT(AI1,SEARCH(" ",AI1,1)-1)+1)&amp;" месяц",""))</f>
        <v/>
      </c>
      <c r="AK1" s="40" t="str">
        <f>IF(AK$2=Форма!$B$7*1,"1 месяц",IF(AK$2&gt;Форма!$B$7,(LEFT(AJ1,SEARCH(" ",AJ1,1)-1)+1)&amp;" месяц",""))</f>
        <v/>
      </c>
      <c r="AL1" s="40" t="str">
        <f>IF(AL$2=Форма!$B$7*1,"1 месяц",IF(AL$2&gt;Форма!$B$7,(LEFT(AK1,SEARCH(" ",AK1,1)-1)+1)&amp;" месяц",""))</f>
        <v/>
      </c>
      <c r="AM1" s="40" t="str">
        <f>IF(AM$2=Форма!$B$7*1,"1 месяц",IF(AM$2&gt;Форма!$B$7,(LEFT(AL1,SEARCH(" ",AL1,1)-1)+1)&amp;" месяц",""))</f>
        <v/>
      </c>
      <c r="AN1" s="40" t="str">
        <f>IF(AN$2=Форма!$B$7*1,"1 месяц",IF(AN$2&gt;Форма!$B$7,(LEFT(AM1,SEARCH(" ",AM1,1)-1)+1)&amp;" месяц",""))</f>
        <v/>
      </c>
      <c r="AO1" s="40" t="str">
        <f>IF(AO$2=Форма!$B$7*1,"1 месяц",IF(AO$2&gt;Форма!$B$7,(LEFT(AN1,SEARCH(" ",AN1,1)-1)+1)&amp;" месяц",""))</f>
        <v/>
      </c>
      <c r="AP1" s="40" t="str">
        <f>IF(AP$2=Форма!$B$7*1,"1 месяц",IF(AP$2&gt;Форма!$B$7,(LEFT(AO1,SEARCH(" ",AO1,1)-1)+1)&amp;" месяц",""))</f>
        <v/>
      </c>
      <c r="AQ1" s="40" t="str">
        <f>IF(AQ$2=Форма!$B$7*1,"1 месяц",IF(AQ$2&gt;Форма!$B$7,(LEFT(AP1,SEARCH(" ",AP1,1)-1)+1)&amp;" месяц",""))</f>
        <v/>
      </c>
      <c r="AR1" s="40" t="str">
        <f>IF(AR$2=Форма!$B$7*1,"1 месяц",IF(AR$2&gt;Форма!$B$7,(LEFT(AQ1,SEARCH(" ",AQ1,1)-1)+1)&amp;" месяц",""))</f>
        <v/>
      </c>
      <c r="AS1" s="40" t="str">
        <f>IF(AS$2=Форма!$B$7*1,"1 месяц",IF(AS$2&gt;Форма!$B$7,(LEFT(AR1,SEARCH(" ",AR1,1)-1)+1)&amp;" месяц",""))</f>
        <v/>
      </c>
      <c r="AT1" s="40" t="str">
        <f>IF(AT$2=Форма!$B$7*1,"1 месяц",IF(AT$2&gt;Форма!$B$7,(LEFT(AS1,SEARCH(" ",AS1,1)-1)+1)&amp;" месяц",""))</f>
        <v/>
      </c>
      <c r="AU1" s="40" t="str">
        <f>IF(AU$2=Форма!$B$7*1,"1 месяц",IF(AU$2&gt;Форма!$B$7,(LEFT(AT1,SEARCH(" ",AT1,1)-1)+1)&amp;" месяц",""))</f>
        <v/>
      </c>
      <c r="AV1" s="40" t="str">
        <f>IF(AV$2=Форма!$B$7*1,"1 месяц",IF(AV$2&gt;Форма!$B$7,(LEFT(AU1,SEARCH(" ",AU1,1)-1)+1)&amp;" месяц",""))</f>
        <v/>
      </c>
      <c r="AW1" s="40" t="str">
        <f>IF(AW$2=Форма!$B$7*1,"1 месяц",IF(AW$2&gt;Форма!$B$7,(LEFT(AV1,SEARCH(" ",AV1,1)-1)+1)&amp;" месяц",""))</f>
        <v/>
      </c>
      <c r="AX1" s="40" t="str">
        <f>IF(AX$2=Форма!$B$7*1,"1 месяц",IF(AX$2&gt;Форма!$B$7,(LEFT(AW1,SEARCH(" ",AW1,1)-1)+1)&amp;" месяц",""))</f>
        <v/>
      </c>
      <c r="AY1" s="40" t="str">
        <f>IF(AY$2=Форма!$B$7*1,"1 месяц",IF(AY$2&gt;Форма!$B$7,(LEFT(AX1,SEARCH(" ",AX1,1)-1)+1)&amp;" месяц",""))</f>
        <v/>
      </c>
      <c r="AZ1" s="40" t="str">
        <f>IF(AZ$2=Форма!$B$7*1,"1 месяц",IF(AZ$2&gt;Форма!$B$7,(LEFT(AY1,SEARCH(" ",AY1,1)-1)+1)&amp;" месяц",""))</f>
        <v/>
      </c>
      <c r="BA1" s="40" t="str">
        <f>IF(BA$2=Форма!$B$7*1,"1 месяц",IF(BA$2&gt;Форма!$B$7,(LEFT(AZ1,SEARCH(" ",AZ1,1)-1)+1)&amp;" месяц",""))</f>
        <v/>
      </c>
      <c r="BB1" s="40" t="str">
        <f>IF(BB$2=Форма!$B$7*1,"1 месяц",IF(BB$2&gt;Форма!$B$7,(LEFT(BA1,SEARCH(" ",BA1,1)-1)+1)&amp;" месяц",""))</f>
        <v/>
      </c>
      <c r="BC1" s="40" t="str">
        <f>IF(BC$2=Форма!$B$7*1,"1 месяц",IF(BC$2&gt;Форма!$B$7,(LEFT(BB1,SEARCH(" ",BB1,1)-1)+1)&amp;" месяц",""))</f>
        <v/>
      </c>
      <c r="BD1" s="40" t="str">
        <f>IF(BD$2=Форма!$B$7*1,"1 месяц",IF(BD$2&gt;Форма!$B$7,(LEFT(BC1,SEARCH(" ",BC1,1)-1)+1)&amp;" месяц",""))</f>
        <v/>
      </c>
      <c r="BE1" s="40" t="str">
        <f>IF(BE$2=Форма!$B$7*1,"1 месяц",IF(BE$2&gt;Форма!$B$7,(LEFT(BD1,SEARCH(" ",BD1,1)-1)+1)&amp;" месяц",""))</f>
        <v/>
      </c>
      <c r="BF1" s="40" t="str">
        <f>IF(BF$2=Форма!$B$7*1,"1 месяц",IF(BF$2&gt;Форма!$B$7,(LEFT(BE1,SEARCH(" ",BE1,1)-1)+1)&amp;" месяц",""))</f>
        <v/>
      </c>
      <c r="BG1" s="40" t="str">
        <f>IF(BG$2=Форма!$B$7*1,"1 месяц",IF(BG$2&gt;Форма!$B$7,(LEFT(BF1,SEARCH(" ",BF1,1)-1)+1)&amp;" месяц",""))</f>
        <v/>
      </c>
      <c r="BH1" s="40" t="str">
        <f>IF(BH$2=Форма!$B$7*1,"1 месяц",IF(BH$2&gt;Форма!$B$7,(LEFT(BG1,SEARCH(" ",BG1,1)-1)+1)&amp;" месяц",""))</f>
        <v/>
      </c>
      <c r="BI1" s="40" t="str">
        <f>IF(BI$2=Форма!$B$7*1,"1 месяц",IF(BI$2&gt;Форма!$B$7,(LEFT(BH1,SEARCH(" ",BH1,1)-1)+1)&amp;" месяц",""))</f>
        <v/>
      </c>
      <c r="BJ1" s="40" t="str">
        <f>IF(BJ$2=Форма!$B$7*1,"1 месяц",IF(BJ$2&gt;Форма!$B$7,(LEFT(BI1,SEARCH(" ",BI1,1)-1)+1)&amp;" месяц",""))</f>
        <v/>
      </c>
      <c r="BK1" s="40" t="str">
        <f>IF(BK$2=Форма!$B$7*1,"1 месяц",IF(BK$2&gt;Форма!$B$7,(LEFT(BJ1,SEARCH(" ",BJ1,1)-1)+1)&amp;" месяц",""))</f>
        <v/>
      </c>
      <c r="BL1" s="40" t="str">
        <f>IF(BL$2=Форма!$B$7*1,"1 месяц",IF(BL$2&gt;Форма!$B$7,(LEFT(BK1,SEARCH(" ",BK1,1)-1)+1)&amp;" месяц",""))</f>
        <v/>
      </c>
      <c r="BM1" s="40" t="str">
        <f>IF(BM$2=Форма!$B$7*1,"1 месяц",IF(BM$2&gt;Форма!$B$7,(LEFT(BL1,SEARCH(" ",BL1,1)-1)+1)&amp;" месяц",""))</f>
        <v/>
      </c>
      <c r="BN1" s="40" t="str">
        <f>IF(BN$2=Форма!$B$7*1,"1 месяц",IF(BN$2&gt;Форма!$B$7,(LEFT(BM1,SEARCH(" ",BM1,1)-1)+1)&amp;" месяц",""))</f>
        <v/>
      </c>
      <c r="BO1" s="40" t="str">
        <f>IF(BO$2=Форма!$B$7*1,"1 месяц",IF(BO$2&gt;Форма!$B$7,(LEFT(BN1,SEARCH(" ",BN1,1)-1)+1)&amp;" месяц",""))</f>
        <v/>
      </c>
      <c r="BP1" s="40" t="str">
        <f>IF(BP$2=Форма!$B$7*1,"1 месяц",IF(BP$2&gt;Форма!$B$7,(LEFT(BO1,SEARCH(" ",BO1,1)-1)+1)&amp;" месяц",""))</f>
        <v/>
      </c>
      <c r="BQ1" s="40" t="str">
        <f>IF(BQ$2=Форма!$B$7*1,"1 месяц",IF(BQ$2&gt;Форма!$B$7,(LEFT(BP1,SEARCH(" ",BP1,1)-1)+1)&amp;" месяц",""))</f>
        <v/>
      </c>
      <c r="BR1" s="40" t="str">
        <f>IF(BR$2=Форма!$B$7*1,"1 месяц",IF(BR$2&gt;Форма!$B$7,(LEFT(BQ1,SEARCH(" ",BQ1,1)-1)+1)&amp;" месяц",""))</f>
        <v/>
      </c>
      <c r="BS1" s="40" t="str">
        <f>IF(BS$2=Форма!$B$7*1,"1 месяц",IF(BS$2&gt;Форма!$B$7,(LEFT(BR1,SEARCH(" ",BR1,1)-1)+1)&amp;" месяц",""))</f>
        <v/>
      </c>
      <c r="BT1" s="40" t="str">
        <f>IF(BT$2=Форма!$B$7*1,"1 месяц",IF(BT$2&gt;Форма!$B$7,(LEFT(BS1,SEARCH(" ",BS1,1)-1)+1)&amp;" месяц",""))</f>
        <v/>
      </c>
      <c r="BU1" s="40" t="str">
        <f>IF(BU$2=Форма!$B$7*1,"1 месяц",IF(BU$2&gt;Форма!$B$7,(LEFT(BT1,SEARCH(" ",BT1,1)-1)+1)&amp;" месяц",""))</f>
        <v/>
      </c>
      <c r="BV1" s="40" t="str">
        <f>IF(BV$2=Форма!$B$7*1,"1 месяц",IF(BV$2&gt;Форма!$B$7,(LEFT(BU1,SEARCH(" ",BU1,1)-1)+1)&amp;" месяц",""))</f>
        <v/>
      </c>
      <c r="BW1" s="40" t="str">
        <f>IF(BW$2=Форма!$B$7*1,"1 месяц",IF(BW$2&gt;Форма!$B$7,(LEFT(BV1,SEARCH(" ",BV1,1)-1)+1)&amp;" месяц",""))</f>
        <v/>
      </c>
      <c r="BX1" s="40" t="str">
        <f>IF(BX$2=Форма!$B$7*1,"1 месяц",IF(BX$2&gt;Форма!$B$7,(LEFT(BW1,SEARCH(" ",BW1,1)-1)+1)&amp;" месяц",""))</f>
        <v/>
      </c>
      <c r="BY1" s="40" t="str">
        <f>IF(BY$2=Форма!$B$7*1,"1 месяц",IF(BY$2&gt;Форма!$B$7,(LEFT(BX1,SEARCH(" ",BX1,1)-1)+1)&amp;" месяц",""))</f>
        <v/>
      </c>
      <c r="BZ1" s="40" t="str">
        <f>IF(BZ$2=Форма!$B$7*1,"1 месяц",IF(BZ$2&gt;Форма!$B$7,(LEFT(BY1,SEARCH(" ",BY1,1)-1)+1)&amp;" месяц",""))</f>
        <v/>
      </c>
      <c r="CA1" s="40" t="str">
        <f>IF(CA$2=Форма!$B$7*1,"1 месяц",IF(CA$2&gt;Форма!$B$7,(LEFT(BZ1,SEARCH(" ",BZ1,1)-1)+1)&amp;" месяц",""))</f>
        <v/>
      </c>
      <c r="CB1" s="40" t="str">
        <f>IF(CB$2=Форма!$B$7*1,"1 месяц",IF(CB$2&gt;Форма!$B$7,(LEFT(CA1,SEARCH(" ",CA1,1)-1)+1)&amp;" месяц",""))</f>
        <v/>
      </c>
      <c r="CC1" s="40" t="str">
        <f>IF(CC$2=Форма!$B$7*1,"1 месяц",IF(CC$2&gt;Форма!$B$7,(LEFT(CB1,SEARCH(" ",CB1,1)-1)+1)&amp;" месяц",""))</f>
        <v/>
      </c>
      <c r="CD1" s="40" t="str">
        <f>IF(CD$2=Форма!$B$7*1,"1 месяц",IF(CD$2&gt;Форма!$B$7,(LEFT(CC1,SEARCH(" ",CC1,1)-1)+1)&amp;" месяц",""))</f>
        <v/>
      </c>
      <c r="CE1" s="40" t="str">
        <f>IF(CE$2=Форма!$B$7*1,"1 месяц",IF(CE$2&gt;Форма!$B$7,(LEFT(CD1,SEARCH(" ",CD1,1)-1)+1)&amp;" месяц",""))</f>
        <v/>
      </c>
      <c r="CF1" s="40" t="str">
        <f>IF(CF$2=Форма!$B$7*1,"1 месяц",IF(CF$2&gt;Форма!$B$7,(LEFT(CE1,SEARCH(" ",CE1,1)-1)+1)&amp;" месяц",""))</f>
        <v/>
      </c>
      <c r="CG1" s="40" t="str">
        <f>IF(CG$2=Форма!$B$7*1,"1 месяц",IF(CG$2&gt;Форма!$B$7,(LEFT(CF1,SEARCH(" ",CF1,1)-1)+1)&amp;" месяц",""))</f>
        <v/>
      </c>
      <c r="CH1" s="40" t="str">
        <f>IF(CH$2=Форма!$B$7*1,"1 месяц",IF(CH$2&gt;Форма!$B$7,(LEFT(CG1,SEARCH(" ",CG1,1)-1)+1)&amp;" месяц",""))</f>
        <v/>
      </c>
      <c r="CI1" s="40" t="str">
        <f>IF(CI$2=Форма!$B$7*1,"1 месяц",IF(CI$2&gt;Форма!$B$7,(LEFT(CH1,SEARCH(" ",CH1,1)-1)+1)&amp;" месяц",""))</f>
        <v/>
      </c>
      <c r="CJ1" s="40" t="str">
        <f>IF(CJ$2=Форма!$B$7*1,"1 месяц",IF(CJ$2&gt;Форма!$B$7,(LEFT(CI1,SEARCH(" ",CI1,1)-1)+1)&amp;" месяц",""))</f>
        <v/>
      </c>
      <c r="CK1" s="40" t="str">
        <f>IF(CK$2=Форма!$B$7*1,"1 месяц",IF(CK$2&gt;Форма!$B$7,(LEFT(CJ1,SEARCH(" ",CJ1,1)-1)+1)&amp;" месяц",""))</f>
        <v/>
      </c>
      <c r="CL1" s="40" t="str">
        <f>IF(CL$2=Форма!$B$7*1,"1 месяц",IF(CL$2&gt;Форма!$B$7,(LEFT(CK1,SEARCH(" ",CK1,1)-1)+1)&amp;" месяц",""))</f>
        <v/>
      </c>
      <c r="CM1" s="40" t="str">
        <f>IF(CM$2=Форма!$B$7*1,"1 месяц",IF(CM$2&gt;Форма!$B$7,(LEFT(CL1,SEARCH(" ",CL1,1)-1)+1)&amp;" месяц",""))</f>
        <v/>
      </c>
      <c r="CN1" s="40" t="str">
        <f>IF(CN$2=Форма!$B$7*1,"1 месяц",IF(CN$2&gt;Форма!$B$7,(LEFT(CM1,SEARCH(" ",CM1,1)-1)+1)&amp;" месяц",""))</f>
        <v/>
      </c>
      <c r="CO1" s="40" t="str">
        <f>IF(CO$2=Форма!$B$7*1,"1 месяц",IF(CO$2&gt;Форма!$B$7,(LEFT(CN1,SEARCH(" ",CN1,1)-1)+1)&amp;" месяц",""))</f>
        <v/>
      </c>
      <c r="CP1" s="40" t="str">
        <f>IF(CP$2=Форма!$B$7*1,"1 месяц",IF(CP$2&gt;Форма!$B$7,(LEFT(CO1,SEARCH(" ",CO1,1)-1)+1)&amp;" месяц",""))</f>
        <v/>
      </c>
      <c r="CQ1" s="40" t="str">
        <f>IF(CQ$2=Форма!$B$7*1,"1 месяц",IF(CQ$2&gt;Форма!$B$7,(LEFT(CP1,SEARCH(" ",CP1,1)-1)+1)&amp;" месяц",""))</f>
        <v/>
      </c>
      <c r="CR1" s="40" t="str">
        <f>IF(CR$2=Форма!$B$7*1,"1 месяц",IF(CR$2&gt;Форма!$B$7,(LEFT(CQ1,SEARCH(" ",CQ1,1)-1)+1)&amp;" месяц",""))</f>
        <v/>
      </c>
      <c r="CS1" s="40" t="str">
        <f>IF(CS$2=Форма!$B$7*1,"1 месяц",IF(CS$2&gt;Форма!$B$7,(LEFT(CR1,SEARCH(" ",CR1,1)-1)+1)&amp;" месяц",""))</f>
        <v/>
      </c>
      <c r="CT1" s="40" t="str">
        <f>IF(CT$2=Форма!$B$7*1,"1 месяц",IF(CT$2&gt;Форма!$B$7,(LEFT(CS1,SEARCH(" ",CS1,1)-1)+1)&amp;" месяц",""))</f>
        <v/>
      </c>
      <c r="CU1" s="40" t="str">
        <f>IF(CU$2=Форма!$B$7*1,"1 месяц",IF(CU$2&gt;Форма!$B$7,(LEFT(CT1,SEARCH(" ",CT1,1)-1)+1)&amp;" месяц",""))</f>
        <v/>
      </c>
      <c r="CV1" s="40" t="str">
        <f>IF(CV$2=Форма!$B$7*1,"1 месяц",IF(CV$2&gt;Форма!$B$7,(LEFT(CU1,SEARCH(" ",CU1,1)-1)+1)&amp;" месяц",""))</f>
        <v/>
      </c>
      <c r="CW1" s="40" t="str">
        <f>IF(CW$2=Форма!$B$7*1,"1 месяц",IF(CW$2&gt;Форма!$B$7,(LEFT(CV1,SEARCH(" ",CV1,1)-1)+1)&amp;" месяц",""))</f>
        <v/>
      </c>
      <c r="CX1" s="40" t="str">
        <f>IF(CX$2=Форма!$B$7*1,"1 месяц",IF(CX$2&gt;Форма!$B$7,(LEFT(CW1,SEARCH(" ",CW1,1)-1)+1)&amp;" месяц",""))</f>
        <v/>
      </c>
      <c r="CY1" s="40" t="str">
        <f>IF(CY$2=Форма!$B$7*1,"1 месяц",IF(CY$2&gt;Форма!$B$7,(LEFT(CX1,SEARCH(" ",CX1,1)-1)+1)&amp;" месяц",""))</f>
        <v/>
      </c>
      <c r="CZ1" s="40" t="str">
        <f>IF(CZ$2=Форма!$B$7*1,"1 месяц",IF(CZ$2&gt;Форма!$B$7,(LEFT(CY1,SEARCH(" ",CY1,1)-1)+1)&amp;" месяц",""))</f>
        <v/>
      </c>
      <c r="DA1" s="40" t="str">
        <f>IF(DA$2=Форма!$B$7*1,"1 месяц",IF(DA$2&gt;Форма!$B$7,(LEFT(CZ1,SEARCH(" ",CZ1,1)-1)+1)&amp;" месяц",""))</f>
        <v/>
      </c>
      <c r="DB1" s="40" t="str">
        <f>IF(DB$2=Форма!$B$7*1,"1 месяц",IF(DB$2&gt;Форма!$B$7,(LEFT(DA1,SEARCH(" ",DA1,1)-1)+1)&amp;" месяц",""))</f>
        <v/>
      </c>
      <c r="DC1" s="40" t="str">
        <f>IF(DC$2=Форма!$B$7*1,"1 месяц",IF(DC$2&gt;Форма!$B$7,(LEFT(DB1,SEARCH(" ",DB1,1)-1)+1)&amp;" месяц",""))</f>
        <v/>
      </c>
      <c r="DD1" s="40" t="str">
        <f>IF(DD$2=Форма!$B$7*1,"1 месяц",IF(DD$2&gt;Форма!$B$7,(LEFT(DC1,SEARCH(" ",DC1,1)-1)+1)&amp;" месяц",""))</f>
        <v/>
      </c>
      <c r="DE1" s="40" t="str">
        <f>IF(DE$2=Форма!$B$7*1,"1 месяц",IF(DE$2&gt;Форма!$B$7,(LEFT(DD1,SEARCH(" ",DD1,1)-1)+1)&amp;" месяц",""))</f>
        <v/>
      </c>
      <c r="DF1" s="40" t="str">
        <f>IF(DF$2=Форма!$B$7*1,"1 месяц",IF(DF$2&gt;Форма!$B$7,(LEFT(DE1,SEARCH(" ",DE1,1)-1)+1)&amp;" месяц",""))</f>
        <v/>
      </c>
      <c r="DG1" s="40" t="str">
        <f>IF(DG$2=Форма!$B$7*1,"1 месяц",IF(DG$2&gt;Форма!$B$7,(LEFT(DF1,SEARCH(" ",DF1,1)-1)+1)&amp;" месяц",""))</f>
        <v/>
      </c>
      <c r="DH1" s="40" t="str">
        <f>IF(DH$2=Форма!$B$7*1,"1 месяц",IF(DH$2&gt;Форма!$B$7,(LEFT(DG1,SEARCH(" ",DG1,1)-1)+1)&amp;" месяц",""))</f>
        <v/>
      </c>
      <c r="DI1" s="40" t="str">
        <f>IF(DI$2=Форма!$B$7*1,"1 месяц",IF(DI$2&gt;Форма!$B$7,(LEFT(DH1,SEARCH(" ",DH1,1)-1)+1)&amp;" месяц",""))</f>
        <v/>
      </c>
      <c r="DJ1" s="40" t="str">
        <f>IF(DJ$2=Форма!$B$7*1,"1 месяц",IF(DJ$2&gt;Форма!$B$7,(LEFT(DI1,SEARCH(" ",DI1,1)-1)+1)&amp;" месяц",""))</f>
        <v/>
      </c>
      <c r="DK1" s="40" t="str">
        <f>IF(DK$2=Форма!$B$7*1,"1 месяц",IF(DK$2&gt;Форма!$B$7,(LEFT(DJ1,SEARCH(" ",DJ1,1)-1)+1)&amp;" месяц",""))</f>
        <v/>
      </c>
      <c r="DL1" s="40" t="str">
        <f>IF(DL$2=Форма!$B$7*1,"1 месяц",IF(DL$2&gt;Форма!$B$7,(LEFT(DK1,SEARCH(" ",DK1,1)-1)+1)&amp;" месяц",""))</f>
        <v/>
      </c>
      <c r="DM1" s="40" t="str">
        <f>IF(DM$2=Форма!$B$7*1,"1 месяц",IF(DM$2&gt;Форма!$B$7,(LEFT(DL1,SEARCH(" ",DL1,1)-1)+1)&amp;" месяц",""))</f>
        <v/>
      </c>
      <c r="DN1" s="40" t="str">
        <f>IF(DN$2=Форма!$B$7*1,"1 месяц",IF(DN$2&gt;Форма!$B$7,(LEFT(DM1,SEARCH(" ",DM1,1)-1)+1)&amp;" месяц",""))</f>
        <v/>
      </c>
      <c r="DO1" s="40" t="str">
        <f>IF(DO$2=Форма!$B$7*1,"1 месяц",IF(DO$2&gt;Форма!$B$7,(LEFT(DN1,SEARCH(" ",DN1,1)-1)+1)&amp;" месяц",""))</f>
        <v/>
      </c>
      <c r="DP1" s="40" t="str">
        <f>IF(DP$2=Форма!$B$7*1,"1 месяц",IF(DP$2&gt;Форма!$B$7,(LEFT(DO1,SEARCH(" ",DO1,1)-1)+1)&amp;" месяц",""))</f>
        <v/>
      </c>
      <c r="DQ1" s="40" t="str">
        <f>IF(DQ$2=Форма!$B$7*1,"1 месяц",IF(DQ$2&gt;Форма!$B$7,(LEFT(DP1,SEARCH(" ",DP1,1)-1)+1)&amp;" месяц",""))</f>
        <v/>
      </c>
      <c r="DR1" s="40" t="str">
        <f>IF(DR$2=Форма!$B$7*1,"1 месяц",IF(DR$2&gt;Форма!$B$7,(LEFT(DQ1,SEARCH(" ",DQ1,1)-1)+1)&amp;" месяц",""))</f>
        <v/>
      </c>
      <c r="DS1" s="40" t="str">
        <f>IF(DS$2=Форма!$B$7*1,"1 месяц",IF(DS$2&gt;Форма!$B$7,(LEFT(DR1,SEARCH(" ",DR1,1)-1)+1)&amp;" месяц",""))</f>
        <v/>
      </c>
      <c r="DT1" s="40" t="str">
        <f>IF(DT$2=Форма!$B$7*1,"1 месяц",IF(DT$2&gt;Форма!$B$7,(LEFT(DS1,SEARCH(" ",DS1,1)-1)+1)&amp;" месяц",""))</f>
        <v/>
      </c>
      <c r="DU1" s="40" t="str">
        <f>IF(DU$2=Форма!$B$7*1,"1 месяц",IF(DU$2&gt;Форма!$B$7,(LEFT(DT1,SEARCH(" ",DT1,1)-1)+1)&amp;" месяц",""))</f>
        <v/>
      </c>
      <c r="DV1" s="40" t="str">
        <f>IF(DV$2=Форма!$B$7*1,"1 месяц",IF(DV$2&gt;Форма!$B$7,(LEFT(DU1,SEARCH(" ",DU1,1)-1)+1)&amp;" месяц",""))</f>
        <v/>
      </c>
      <c r="DW1" s="40" t="str">
        <f>IF(DW$2=Форма!$B$7*1,"1 месяц",IF(DW$2&gt;Форма!$B$7,(LEFT(DV1,SEARCH(" ",DV1,1)-1)+1)&amp;" месяц",""))</f>
        <v/>
      </c>
      <c r="DX1" s="40" t="str">
        <f>IF(DX$2=Форма!$B$7*1,"1 месяц",IF(DX$2&gt;Форма!$B$7,(LEFT(DW1,SEARCH(" ",DW1,1)-1)+1)&amp;" месяц",""))</f>
        <v/>
      </c>
      <c r="DY1" s="40" t="str">
        <f>IF(DY$2=Форма!$B$7*1,"1 месяц",IF(DY$2&gt;Форма!$B$7,(LEFT(DX1,SEARCH(" ",DX1,1)-1)+1)&amp;" месяц",""))</f>
        <v/>
      </c>
    </row>
    <row r="2" spans="1:129">
      <c r="C2" s="41"/>
      <c r="D2" s="42">
        <f>D14</f>
        <v>0</v>
      </c>
      <c r="E2" s="42">
        <f t="shared" ref="E2:BK2" si="0">E14</f>
        <v>0</v>
      </c>
      <c r="F2" s="42">
        <f t="shared" si="0"/>
        <v>0</v>
      </c>
      <c r="G2" s="42">
        <f t="shared" si="0"/>
        <v>0</v>
      </c>
      <c r="H2" s="42">
        <f t="shared" si="0"/>
        <v>0</v>
      </c>
      <c r="I2" s="42">
        <f t="shared" si="0"/>
        <v>0</v>
      </c>
      <c r="J2" s="42">
        <f t="shared" si="0"/>
        <v>0</v>
      </c>
      <c r="K2" s="42">
        <f t="shared" si="0"/>
        <v>0</v>
      </c>
      <c r="L2" s="42">
        <f t="shared" si="0"/>
        <v>0</v>
      </c>
      <c r="M2" s="42">
        <f t="shared" si="0"/>
        <v>0</v>
      </c>
      <c r="N2" s="42">
        <f t="shared" si="0"/>
        <v>0</v>
      </c>
      <c r="O2" s="42">
        <f t="shared" si="0"/>
        <v>0</v>
      </c>
      <c r="P2" s="42">
        <f t="shared" si="0"/>
        <v>0</v>
      </c>
      <c r="Q2" s="42">
        <f t="shared" si="0"/>
        <v>0</v>
      </c>
      <c r="R2" s="42">
        <f t="shared" si="0"/>
        <v>0</v>
      </c>
      <c r="S2" s="42">
        <f t="shared" si="0"/>
        <v>0</v>
      </c>
      <c r="T2" s="42">
        <f t="shared" si="0"/>
        <v>0</v>
      </c>
      <c r="U2" s="42">
        <f t="shared" si="0"/>
        <v>0</v>
      </c>
      <c r="V2" s="42">
        <f t="shared" si="0"/>
        <v>0</v>
      </c>
      <c r="W2" s="42">
        <f t="shared" si="0"/>
        <v>0</v>
      </c>
      <c r="X2" s="42">
        <f t="shared" si="0"/>
        <v>0</v>
      </c>
      <c r="Y2" s="42">
        <f t="shared" si="0"/>
        <v>0</v>
      </c>
      <c r="Z2" s="42">
        <f t="shared" si="0"/>
        <v>0</v>
      </c>
      <c r="AA2" s="42">
        <f t="shared" si="0"/>
        <v>0</v>
      </c>
      <c r="AB2" s="42">
        <f t="shared" si="0"/>
        <v>0</v>
      </c>
      <c r="AC2" s="42">
        <f t="shared" si="0"/>
        <v>0</v>
      </c>
      <c r="AD2" s="42">
        <f t="shared" si="0"/>
        <v>0</v>
      </c>
      <c r="AE2" s="42">
        <f t="shared" si="0"/>
        <v>0</v>
      </c>
      <c r="AF2" s="42">
        <f t="shared" si="0"/>
        <v>0</v>
      </c>
      <c r="AG2" s="42">
        <f t="shared" si="0"/>
        <v>0</v>
      </c>
      <c r="AH2" s="42">
        <f t="shared" si="0"/>
        <v>0</v>
      </c>
      <c r="AI2" s="42">
        <f t="shared" si="0"/>
        <v>0</v>
      </c>
      <c r="AJ2" s="42">
        <f t="shared" si="0"/>
        <v>0</v>
      </c>
      <c r="AK2" s="42">
        <f t="shared" si="0"/>
        <v>0</v>
      </c>
      <c r="AL2" s="42">
        <f t="shared" si="0"/>
        <v>0</v>
      </c>
      <c r="AM2" s="42">
        <f t="shared" si="0"/>
        <v>0</v>
      </c>
      <c r="AN2" s="42">
        <f t="shared" si="0"/>
        <v>0</v>
      </c>
      <c r="AO2" s="42">
        <f t="shared" si="0"/>
        <v>0</v>
      </c>
      <c r="AP2" s="42">
        <f t="shared" si="0"/>
        <v>0</v>
      </c>
      <c r="AQ2" s="42">
        <f t="shared" si="0"/>
        <v>0</v>
      </c>
      <c r="AR2" s="42">
        <f t="shared" si="0"/>
        <v>0</v>
      </c>
      <c r="AS2" s="42">
        <f t="shared" si="0"/>
        <v>0</v>
      </c>
      <c r="AT2" s="42">
        <f t="shared" si="0"/>
        <v>0</v>
      </c>
      <c r="AU2" s="42">
        <f t="shared" si="0"/>
        <v>0</v>
      </c>
      <c r="AV2" s="42">
        <f t="shared" si="0"/>
        <v>0</v>
      </c>
      <c r="AW2" s="42">
        <f t="shared" si="0"/>
        <v>0</v>
      </c>
      <c r="AX2" s="42">
        <f t="shared" si="0"/>
        <v>0</v>
      </c>
      <c r="AY2" s="42">
        <f t="shared" si="0"/>
        <v>0</v>
      </c>
      <c r="AZ2" s="42">
        <f t="shared" si="0"/>
        <v>0</v>
      </c>
      <c r="BA2" s="42">
        <f t="shared" si="0"/>
        <v>0</v>
      </c>
      <c r="BB2" s="42">
        <f t="shared" si="0"/>
        <v>0</v>
      </c>
      <c r="BC2" s="42">
        <f t="shared" si="0"/>
        <v>0</v>
      </c>
      <c r="BD2" s="42">
        <f t="shared" si="0"/>
        <v>0</v>
      </c>
      <c r="BE2" s="42">
        <f t="shared" si="0"/>
        <v>0</v>
      </c>
      <c r="BF2" s="42">
        <f t="shared" si="0"/>
        <v>0</v>
      </c>
      <c r="BG2" s="42">
        <f t="shared" si="0"/>
        <v>0</v>
      </c>
      <c r="BH2" s="42">
        <f t="shared" si="0"/>
        <v>0</v>
      </c>
      <c r="BI2" s="42">
        <f t="shared" si="0"/>
        <v>0</v>
      </c>
      <c r="BJ2" s="42">
        <f t="shared" si="0"/>
        <v>0</v>
      </c>
      <c r="BK2" s="42">
        <f t="shared" si="0"/>
        <v>0</v>
      </c>
      <c r="BL2" s="42">
        <f t="shared" ref="BL2:BO2" si="1">BL14</f>
        <v>0</v>
      </c>
      <c r="BM2" s="42">
        <f t="shared" si="1"/>
        <v>0</v>
      </c>
      <c r="BN2" s="42">
        <f t="shared" si="1"/>
        <v>0</v>
      </c>
      <c r="BO2" s="42">
        <f t="shared" si="1"/>
        <v>0</v>
      </c>
      <c r="BP2" s="42">
        <f t="shared" ref="BP2:BU2" si="2">BP14</f>
        <v>0</v>
      </c>
      <c r="BQ2" s="42">
        <f t="shared" si="2"/>
        <v>0</v>
      </c>
      <c r="BR2" s="42">
        <f t="shared" si="2"/>
        <v>0</v>
      </c>
      <c r="BS2" s="42">
        <f t="shared" si="2"/>
        <v>0</v>
      </c>
      <c r="BT2" s="42">
        <f t="shared" si="2"/>
        <v>0</v>
      </c>
      <c r="BU2" s="42">
        <f t="shared" si="2"/>
        <v>0</v>
      </c>
      <c r="BV2" s="42">
        <f t="shared" ref="BV2:BW2" si="3">BV14</f>
        <v>0</v>
      </c>
      <c r="BW2" s="42">
        <f t="shared" si="3"/>
        <v>0</v>
      </c>
      <c r="BX2" s="42">
        <f t="shared" ref="BX2:CI2" si="4">BX14</f>
        <v>0</v>
      </c>
      <c r="BY2" s="42">
        <f t="shared" si="4"/>
        <v>0</v>
      </c>
      <c r="BZ2" s="42">
        <f t="shared" si="4"/>
        <v>0</v>
      </c>
      <c r="CA2" s="42">
        <f t="shared" si="4"/>
        <v>0</v>
      </c>
      <c r="CB2" s="42">
        <f t="shared" si="4"/>
        <v>0</v>
      </c>
      <c r="CC2" s="42">
        <f t="shared" si="4"/>
        <v>0</v>
      </c>
      <c r="CD2" s="42">
        <f t="shared" si="4"/>
        <v>0</v>
      </c>
      <c r="CE2" s="42">
        <f t="shared" si="4"/>
        <v>0</v>
      </c>
      <c r="CF2" s="42">
        <f t="shared" si="4"/>
        <v>0</v>
      </c>
      <c r="CG2" s="42">
        <f t="shared" si="4"/>
        <v>0</v>
      </c>
      <c r="CH2" s="42">
        <f t="shared" si="4"/>
        <v>0</v>
      </c>
      <c r="CI2" s="42">
        <f t="shared" si="4"/>
        <v>0</v>
      </c>
      <c r="CJ2" s="42">
        <f t="shared" ref="CJ2:DY2" si="5">CJ14</f>
        <v>0</v>
      </c>
      <c r="CK2" s="42">
        <f t="shared" si="5"/>
        <v>0</v>
      </c>
      <c r="CL2" s="42">
        <f t="shared" si="5"/>
        <v>0</v>
      </c>
      <c r="CM2" s="42">
        <f t="shared" si="5"/>
        <v>0</v>
      </c>
      <c r="CN2" s="42">
        <f t="shared" si="5"/>
        <v>0</v>
      </c>
      <c r="CO2" s="42">
        <f t="shared" si="5"/>
        <v>0</v>
      </c>
      <c r="CP2" s="42">
        <f t="shared" si="5"/>
        <v>0</v>
      </c>
      <c r="CQ2" s="42">
        <f t="shared" si="5"/>
        <v>0</v>
      </c>
      <c r="CR2" s="42">
        <f t="shared" si="5"/>
        <v>0</v>
      </c>
      <c r="CS2" s="42">
        <f t="shared" si="5"/>
        <v>0</v>
      </c>
      <c r="CT2" s="42">
        <f t="shared" si="5"/>
        <v>0</v>
      </c>
      <c r="CU2" s="42">
        <f t="shared" si="5"/>
        <v>0</v>
      </c>
      <c r="CV2" s="42">
        <f t="shared" si="5"/>
        <v>0</v>
      </c>
      <c r="CW2" s="42">
        <f t="shared" si="5"/>
        <v>0</v>
      </c>
      <c r="CX2" s="42">
        <f t="shared" si="5"/>
        <v>0</v>
      </c>
      <c r="CY2" s="42">
        <f t="shared" si="5"/>
        <v>0</v>
      </c>
      <c r="CZ2" s="42">
        <f t="shared" si="5"/>
        <v>0</v>
      </c>
      <c r="DA2" s="42">
        <f t="shared" si="5"/>
        <v>0</v>
      </c>
      <c r="DB2" s="42">
        <f t="shared" si="5"/>
        <v>0</v>
      </c>
      <c r="DC2" s="42">
        <f t="shared" si="5"/>
        <v>0</v>
      </c>
      <c r="DD2" s="42">
        <f t="shared" si="5"/>
        <v>0</v>
      </c>
      <c r="DE2" s="42">
        <f t="shared" si="5"/>
        <v>0</v>
      </c>
      <c r="DF2" s="42">
        <f t="shared" si="5"/>
        <v>0</v>
      </c>
      <c r="DG2" s="42">
        <f t="shared" si="5"/>
        <v>0</v>
      </c>
      <c r="DH2" s="42">
        <f t="shared" si="5"/>
        <v>0</v>
      </c>
      <c r="DI2" s="42">
        <f t="shared" si="5"/>
        <v>0</v>
      </c>
      <c r="DJ2" s="42">
        <f t="shared" si="5"/>
        <v>0</v>
      </c>
      <c r="DK2" s="42">
        <f t="shared" si="5"/>
        <v>0</v>
      </c>
      <c r="DL2" s="42">
        <f t="shared" si="5"/>
        <v>0</v>
      </c>
      <c r="DM2" s="42">
        <f t="shared" si="5"/>
        <v>0</v>
      </c>
      <c r="DN2" s="42">
        <f t="shared" si="5"/>
        <v>0</v>
      </c>
      <c r="DO2" s="42">
        <f t="shared" si="5"/>
        <v>0</v>
      </c>
      <c r="DP2" s="42">
        <f t="shared" si="5"/>
        <v>0</v>
      </c>
      <c r="DQ2" s="42">
        <f t="shared" si="5"/>
        <v>0</v>
      </c>
      <c r="DR2" s="42">
        <f t="shared" si="5"/>
        <v>0</v>
      </c>
      <c r="DS2" s="42">
        <f t="shared" si="5"/>
        <v>0</v>
      </c>
      <c r="DT2" s="42">
        <f t="shared" si="5"/>
        <v>0</v>
      </c>
      <c r="DU2" s="42">
        <f t="shared" si="5"/>
        <v>0</v>
      </c>
      <c r="DV2" s="42">
        <f t="shared" si="5"/>
        <v>0</v>
      </c>
      <c r="DW2" s="42">
        <f t="shared" si="5"/>
        <v>0</v>
      </c>
      <c r="DX2" s="42">
        <f t="shared" si="5"/>
        <v>0</v>
      </c>
      <c r="DY2" s="42">
        <f t="shared" si="5"/>
        <v>0</v>
      </c>
    </row>
    <row r="3" spans="1:129">
      <c r="A3" s="43" t="s">
        <v>115</v>
      </c>
      <c r="B3" s="43" t="s">
        <v>112</v>
      </c>
      <c r="C3" s="41" t="s">
        <v>64</v>
      </c>
      <c r="D3" s="63">
        <f t="shared" ref="D3:E8" si="6">IF(D$2&gt;=$A$14,D15*$A15,D15)</f>
        <v>0</v>
      </c>
      <c r="E3" s="63">
        <f t="shared" si="6"/>
        <v>0</v>
      </c>
      <c r="F3" s="63">
        <f t="shared" ref="F3:AS3" si="7">IF(F$2&gt;=$A$14,F15*$A15,F15)</f>
        <v>0</v>
      </c>
      <c r="G3" s="63">
        <f t="shared" si="7"/>
        <v>0</v>
      </c>
      <c r="H3" s="63">
        <f t="shared" si="7"/>
        <v>0</v>
      </c>
      <c r="I3" s="63">
        <f t="shared" si="7"/>
        <v>0</v>
      </c>
      <c r="J3" s="63">
        <f t="shared" si="7"/>
        <v>0</v>
      </c>
      <c r="K3" s="63">
        <f t="shared" si="7"/>
        <v>0</v>
      </c>
      <c r="L3" s="63">
        <f t="shared" si="7"/>
        <v>0</v>
      </c>
      <c r="M3" s="63">
        <f t="shared" si="7"/>
        <v>0</v>
      </c>
      <c r="N3" s="63">
        <f t="shared" si="7"/>
        <v>0</v>
      </c>
      <c r="O3" s="63">
        <f t="shared" si="7"/>
        <v>0</v>
      </c>
      <c r="P3" s="63">
        <f t="shared" si="7"/>
        <v>0</v>
      </c>
      <c r="Q3" s="63">
        <f t="shared" si="7"/>
        <v>0</v>
      </c>
      <c r="R3" s="63">
        <f t="shared" si="7"/>
        <v>0</v>
      </c>
      <c r="S3" s="63">
        <f t="shared" si="7"/>
        <v>0</v>
      </c>
      <c r="T3" s="63">
        <f t="shared" si="7"/>
        <v>0</v>
      </c>
      <c r="U3" s="63">
        <f t="shared" si="7"/>
        <v>0</v>
      </c>
      <c r="V3" s="63">
        <f t="shared" si="7"/>
        <v>0</v>
      </c>
      <c r="W3" s="63">
        <f t="shared" si="7"/>
        <v>0</v>
      </c>
      <c r="X3" s="63">
        <f t="shared" si="7"/>
        <v>0</v>
      </c>
      <c r="Y3" s="63">
        <f t="shared" si="7"/>
        <v>0</v>
      </c>
      <c r="Z3" s="63">
        <f t="shared" si="7"/>
        <v>0</v>
      </c>
      <c r="AA3" s="63">
        <f t="shared" si="7"/>
        <v>0</v>
      </c>
      <c r="AB3" s="63">
        <f t="shared" si="7"/>
        <v>0</v>
      </c>
      <c r="AC3" s="63">
        <f t="shared" si="7"/>
        <v>0</v>
      </c>
      <c r="AD3" s="63">
        <f t="shared" si="7"/>
        <v>0</v>
      </c>
      <c r="AE3" s="63">
        <f t="shared" si="7"/>
        <v>0</v>
      </c>
      <c r="AF3" s="63">
        <f t="shared" si="7"/>
        <v>0</v>
      </c>
      <c r="AG3" s="63">
        <f t="shared" si="7"/>
        <v>0</v>
      </c>
      <c r="AH3" s="63">
        <f t="shared" si="7"/>
        <v>0</v>
      </c>
      <c r="AI3" s="63">
        <f t="shared" si="7"/>
        <v>0</v>
      </c>
      <c r="AJ3" s="63">
        <f t="shared" si="7"/>
        <v>0</v>
      </c>
      <c r="AK3" s="63">
        <f t="shared" si="7"/>
        <v>0</v>
      </c>
      <c r="AL3" s="63">
        <f t="shared" si="7"/>
        <v>0</v>
      </c>
      <c r="AM3" s="63">
        <f t="shared" si="7"/>
        <v>0</v>
      </c>
      <c r="AN3" s="63">
        <f t="shared" si="7"/>
        <v>0</v>
      </c>
      <c r="AO3" s="63">
        <f t="shared" si="7"/>
        <v>0</v>
      </c>
      <c r="AP3" s="63">
        <f t="shared" si="7"/>
        <v>0</v>
      </c>
      <c r="AQ3" s="63">
        <f t="shared" si="7"/>
        <v>0</v>
      </c>
      <c r="AR3" s="63">
        <f t="shared" si="7"/>
        <v>0</v>
      </c>
      <c r="AS3" s="63">
        <f t="shared" si="7"/>
        <v>0</v>
      </c>
      <c r="AT3" s="63">
        <f t="shared" ref="AT3:BK3" si="8">IF(AT$2&gt;=$A$14,AT15*$A15,AT15)</f>
        <v>0</v>
      </c>
      <c r="AU3" s="63">
        <f t="shared" si="8"/>
        <v>0</v>
      </c>
      <c r="AV3" s="63">
        <f t="shared" si="8"/>
        <v>0</v>
      </c>
      <c r="AW3" s="63">
        <f t="shared" si="8"/>
        <v>0</v>
      </c>
      <c r="AX3" s="63">
        <f t="shared" si="8"/>
        <v>0</v>
      </c>
      <c r="AY3" s="63">
        <f t="shared" si="8"/>
        <v>0</v>
      </c>
      <c r="AZ3" s="63">
        <f t="shared" si="8"/>
        <v>0</v>
      </c>
      <c r="BA3" s="63">
        <f t="shared" si="8"/>
        <v>0</v>
      </c>
      <c r="BB3" s="63">
        <f t="shared" si="8"/>
        <v>0</v>
      </c>
      <c r="BC3" s="63">
        <f t="shared" si="8"/>
        <v>0</v>
      </c>
      <c r="BD3" s="63">
        <f t="shared" si="8"/>
        <v>0</v>
      </c>
      <c r="BE3" s="63">
        <f t="shared" si="8"/>
        <v>0</v>
      </c>
      <c r="BF3" s="63">
        <f t="shared" si="8"/>
        <v>0</v>
      </c>
      <c r="BG3" s="63">
        <f t="shared" si="8"/>
        <v>0</v>
      </c>
      <c r="BH3" s="63">
        <f t="shared" si="8"/>
        <v>0</v>
      </c>
      <c r="BI3" s="63">
        <f t="shared" si="8"/>
        <v>0</v>
      </c>
      <c r="BJ3" s="63">
        <f t="shared" si="8"/>
        <v>0</v>
      </c>
      <c r="BK3" s="63">
        <f t="shared" si="8"/>
        <v>0</v>
      </c>
      <c r="BL3" s="63">
        <f t="shared" ref="BL3:BO3" si="9">IF(BL$2&gt;=$A$14,BL15*$A15,BL15)</f>
        <v>0</v>
      </c>
      <c r="BM3" s="63">
        <f t="shared" si="9"/>
        <v>0</v>
      </c>
      <c r="BN3" s="63">
        <f t="shared" si="9"/>
        <v>0</v>
      </c>
      <c r="BO3" s="63">
        <f t="shared" si="9"/>
        <v>0</v>
      </c>
      <c r="BP3" s="63">
        <f t="shared" ref="BP3:BU3" si="10">IF(BP$2&gt;=$A$14,BP15*$A15,BP15)</f>
        <v>0</v>
      </c>
      <c r="BQ3" s="63">
        <f t="shared" si="10"/>
        <v>0</v>
      </c>
      <c r="BR3" s="63">
        <f t="shared" si="10"/>
        <v>0</v>
      </c>
      <c r="BS3" s="63">
        <f t="shared" si="10"/>
        <v>0</v>
      </c>
      <c r="BT3" s="63">
        <f t="shared" si="10"/>
        <v>0</v>
      </c>
      <c r="BU3" s="63">
        <f t="shared" si="10"/>
        <v>0</v>
      </c>
      <c r="BV3" s="63">
        <f t="shared" ref="BV3:BW3" si="11">IF(BV$2&gt;=$A$14,BV15*$A15,BV15)</f>
        <v>0</v>
      </c>
      <c r="BW3" s="63">
        <f t="shared" si="11"/>
        <v>0</v>
      </c>
      <c r="BX3" s="63">
        <f t="shared" ref="BX3:CI3" si="12">IF(BX$2&gt;=$A$14,BX15*$A15,BX15)</f>
        <v>0</v>
      </c>
      <c r="BY3" s="63">
        <f t="shared" si="12"/>
        <v>0</v>
      </c>
      <c r="BZ3" s="63">
        <f t="shared" si="12"/>
        <v>0</v>
      </c>
      <c r="CA3" s="63">
        <f t="shared" si="12"/>
        <v>0</v>
      </c>
      <c r="CB3" s="63">
        <f t="shared" si="12"/>
        <v>0</v>
      </c>
      <c r="CC3" s="63">
        <f t="shared" si="12"/>
        <v>0</v>
      </c>
      <c r="CD3" s="63">
        <f t="shared" si="12"/>
        <v>0</v>
      </c>
      <c r="CE3" s="63">
        <f t="shared" si="12"/>
        <v>0</v>
      </c>
      <c r="CF3" s="63">
        <f t="shared" si="12"/>
        <v>0</v>
      </c>
      <c r="CG3" s="63">
        <f t="shared" si="12"/>
        <v>0</v>
      </c>
      <c r="CH3" s="63">
        <f t="shared" si="12"/>
        <v>0</v>
      </c>
      <c r="CI3" s="63">
        <f t="shared" si="12"/>
        <v>0</v>
      </c>
      <c r="CJ3" s="63">
        <f t="shared" ref="CJ3:DY3" si="13">IF(CJ$2&gt;=$A$14,CJ15*$A15,CJ15)</f>
        <v>0</v>
      </c>
      <c r="CK3" s="63">
        <f t="shared" si="13"/>
        <v>0</v>
      </c>
      <c r="CL3" s="63">
        <f t="shared" si="13"/>
        <v>0</v>
      </c>
      <c r="CM3" s="63">
        <f t="shared" si="13"/>
        <v>0</v>
      </c>
      <c r="CN3" s="63">
        <f t="shared" si="13"/>
        <v>0</v>
      </c>
      <c r="CO3" s="63">
        <f t="shared" si="13"/>
        <v>0</v>
      </c>
      <c r="CP3" s="63">
        <f t="shared" si="13"/>
        <v>0</v>
      </c>
      <c r="CQ3" s="63">
        <f t="shared" si="13"/>
        <v>0</v>
      </c>
      <c r="CR3" s="63">
        <f t="shared" si="13"/>
        <v>0</v>
      </c>
      <c r="CS3" s="63">
        <f t="shared" si="13"/>
        <v>0</v>
      </c>
      <c r="CT3" s="63">
        <f t="shared" si="13"/>
        <v>0</v>
      </c>
      <c r="CU3" s="63">
        <f t="shared" si="13"/>
        <v>0</v>
      </c>
      <c r="CV3" s="63">
        <f t="shared" si="13"/>
        <v>0</v>
      </c>
      <c r="CW3" s="63">
        <f t="shared" si="13"/>
        <v>0</v>
      </c>
      <c r="CX3" s="63">
        <f t="shared" si="13"/>
        <v>0</v>
      </c>
      <c r="CY3" s="63">
        <f t="shared" si="13"/>
        <v>0</v>
      </c>
      <c r="CZ3" s="63">
        <f t="shared" si="13"/>
        <v>0</v>
      </c>
      <c r="DA3" s="63">
        <f t="shared" si="13"/>
        <v>0</v>
      </c>
      <c r="DB3" s="63">
        <f t="shared" si="13"/>
        <v>0</v>
      </c>
      <c r="DC3" s="63">
        <f t="shared" si="13"/>
        <v>0</v>
      </c>
      <c r="DD3" s="63">
        <f t="shared" si="13"/>
        <v>0</v>
      </c>
      <c r="DE3" s="63">
        <f t="shared" si="13"/>
        <v>0</v>
      </c>
      <c r="DF3" s="63">
        <f t="shared" si="13"/>
        <v>0</v>
      </c>
      <c r="DG3" s="63">
        <f t="shared" si="13"/>
        <v>0</v>
      </c>
      <c r="DH3" s="63">
        <f t="shared" si="13"/>
        <v>0</v>
      </c>
      <c r="DI3" s="63">
        <f t="shared" si="13"/>
        <v>0</v>
      </c>
      <c r="DJ3" s="63">
        <f t="shared" si="13"/>
        <v>0</v>
      </c>
      <c r="DK3" s="63">
        <f t="shared" si="13"/>
        <v>0</v>
      </c>
      <c r="DL3" s="63">
        <f t="shared" si="13"/>
        <v>0</v>
      </c>
      <c r="DM3" s="63">
        <f t="shared" si="13"/>
        <v>0</v>
      </c>
      <c r="DN3" s="63">
        <f t="shared" si="13"/>
        <v>0</v>
      </c>
      <c r="DO3" s="63">
        <f t="shared" si="13"/>
        <v>0</v>
      </c>
      <c r="DP3" s="63">
        <f t="shared" si="13"/>
        <v>0</v>
      </c>
      <c r="DQ3" s="63">
        <f t="shared" si="13"/>
        <v>0</v>
      </c>
      <c r="DR3" s="63">
        <f t="shared" si="13"/>
        <v>0</v>
      </c>
      <c r="DS3" s="63">
        <f t="shared" si="13"/>
        <v>0</v>
      </c>
      <c r="DT3" s="63">
        <f t="shared" si="13"/>
        <v>0</v>
      </c>
      <c r="DU3" s="63">
        <f t="shared" si="13"/>
        <v>0</v>
      </c>
      <c r="DV3" s="63">
        <f t="shared" si="13"/>
        <v>0</v>
      </c>
      <c r="DW3" s="63">
        <f t="shared" si="13"/>
        <v>0</v>
      </c>
      <c r="DX3" s="63">
        <f t="shared" si="13"/>
        <v>0</v>
      </c>
      <c r="DY3" s="63">
        <f t="shared" si="13"/>
        <v>0</v>
      </c>
    </row>
    <row r="4" spans="1:129">
      <c r="A4" s="43" t="s">
        <v>114</v>
      </c>
      <c r="B4" s="43" t="s">
        <v>112</v>
      </c>
      <c r="C4" s="41" t="s">
        <v>63</v>
      </c>
      <c r="D4" s="63">
        <f t="shared" si="6"/>
        <v>0</v>
      </c>
      <c r="E4" s="63">
        <f t="shared" si="6"/>
        <v>0</v>
      </c>
      <c r="F4" s="63">
        <f t="shared" ref="F4:AS4" si="14">IF(F$2&gt;=$A$14,F16*$A16,F16)</f>
        <v>0</v>
      </c>
      <c r="G4" s="63">
        <f t="shared" si="14"/>
        <v>0</v>
      </c>
      <c r="H4" s="63">
        <f t="shared" si="14"/>
        <v>0</v>
      </c>
      <c r="I4" s="63">
        <f t="shared" si="14"/>
        <v>0</v>
      </c>
      <c r="J4" s="63">
        <f t="shared" si="14"/>
        <v>0</v>
      </c>
      <c r="K4" s="63">
        <f t="shared" si="14"/>
        <v>0</v>
      </c>
      <c r="L4" s="63">
        <f t="shared" si="14"/>
        <v>0</v>
      </c>
      <c r="M4" s="63">
        <f t="shared" si="14"/>
        <v>0</v>
      </c>
      <c r="N4" s="63">
        <f t="shared" si="14"/>
        <v>0</v>
      </c>
      <c r="O4" s="63">
        <f t="shared" si="14"/>
        <v>0</v>
      </c>
      <c r="P4" s="63">
        <f t="shared" si="14"/>
        <v>0</v>
      </c>
      <c r="Q4" s="63">
        <f t="shared" si="14"/>
        <v>0</v>
      </c>
      <c r="R4" s="63">
        <f t="shared" si="14"/>
        <v>0</v>
      </c>
      <c r="S4" s="63">
        <f t="shared" si="14"/>
        <v>0</v>
      </c>
      <c r="T4" s="63">
        <f t="shared" si="14"/>
        <v>0</v>
      </c>
      <c r="U4" s="63">
        <f t="shared" si="14"/>
        <v>0</v>
      </c>
      <c r="V4" s="63">
        <f t="shared" si="14"/>
        <v>0</v>
      </c>
      <c r="W4" s="63">
        <f t="shared" si="14"/>
        <v>0</v>
      </c>
      <c r="X4" s="63">
        <f t="shared" si="14"/>
        <v>0</v>
      </c>
      <c r="Y4" s="63">
        <f t="shared" si="14"/>
        <v>0</v>
      </c>
      <c r="Z4" s="63">
        <f t="shared" si="14"/>
        <v>0</v>
      </c>
      <c r="AA4" s="63">
        <f t="shared" si="14"/>
        <v>0</v>
      </c>
      <c r="AB4" s="63">
        <f t="shared" si="14"/>
        <v>0</v>
      </c>
      <c r="AC4" s="63">
        <f t="shared" si="14"/>
        <v>0</v>
      </c>
      <c r="AD4" s="63">
        <f t="shared" si="14"/>
        <v>0</v>
      </c>
      <c r="AE4" s="63">
        <f t="shared" si="14"/>
        <v>0</v>
      </c>
      <c r="AF4" s="63">
        <f t="shared" si="14"/>
        <v>0</v>
      </c>
      <c r="AG4" s="63">
        <f t="shared" si="14"/>
        <v>0</v>
      </c>
      <c r="AH4" s="63">
        <f t="shared" si="14"/>
        <v>0</v>
      </c>
      <c r="AI4" s="63">
        <f t="shared" si="14"/>
        <v>0</v>
      </c>
      <c r="AJ4" s="63">
        <f t="shared" si="14"/>
        <v>0</v>
      </c>
      <c r="AK4" s="63">
        <f t="shared" si="14"/>
        <v>0</v>
      </c>
      <c r="AL4" s="63">
        <f t="shared" si="14"/>
        <v>0</v>
      </c>
      <c r="AM4" s="63">
        <f t="shared" si="14"/>
        <v>0</v>
      </c>
      <c r="AN4" s="63">
        <f t="shared" si="14"/>
        <v>0</v>
      </c>
      <c r="AO4" s="63">
        <f t="shared" si="14"/>
        <v>0</v>
      </c>
      <c r="AP4" s="63">
        <f t="shared" si="14"/>
        <v>0</v>
      </c>
      <c r="AQ4" s="63">
        <f t="shared" si="14"/>
        <v>0</v>
      </c>
      <c r="AR4" s="63">
        <f t="shared" si="14"/>
        <v>0</v>
      </c>
      <c r="AS4" s="63">
        <f t="shared" si="14"/>
        <v>0</v>
      </c>
      <c r="AT4" s="63">
        <f t="shared" ref="AT4:BK4" si="15">IF(AT$2&gt;=$A$14,AT16*$A16,AT16)</f>
        <v>0</v>
      </c>
      <c r="AU4" s="63">
        <f t="shared" si="15"/>
        <v>0</v>
      </c>
      <c r="AV4" s="63">
        <f t="shared" si="15"/>
        <v>0</v>
      </c>
      <c r="AW4" s="63">
        <f t="shared" si="15"/>
        <v>0</v>
      </c>
      <c r="AX4" s="63">
        <f t="shared" si="15"/>
        <v>0</v>
      </c>
      <c r="AY4" s="63">
        <f t="shared" si="15"/>
        <v>0</v>
      </c>
      <c r="AZ4" s="63">
        <f t="shared" si="15"/>
        <v>0</v>
      </c>
      <c r="BA4" s="63">
        <f t="shared" si="15"/>
        <v>0</v>
      </c>
      <c r="BB4" s="63">
        <f t="shared" si="15"/>
        <v>0</v>
      </c>
      <c r="BC4" s="63">
        <f t="shared" si="15"/>
        <v>0</v>
      </c>
      <c r="BD4" s="63">
        <f t="shared" si="15"/>
        <v>0</v>
      </c>
      <c r="BE4" s="63">
        <f t="shared" si="15"/>
        <v>0</v>
      </c>
      <c r="BF4" s="63">
        <f t="shared" si="15"/>
        <v>0</v>
      </c>
      <c r="BG4" s="63">
        <f t="shared" si="15"/>
        <v>0</v>
      </c>
      <c r="BH4" s="63">
        <f t="shared" si="15"/>
        <v>0</v>
      </c>
      <c r="BI4" s="63">
        <f t="shared" si="15"/>
        <v>0</v>
      </c>
      <c r="BJ4" s="63">
        <f t="shared" si="15"/>
        <v>0</v>
      </c>
      <c r="BK4" s="63">
        <f t="shared" si="15"/>
        <v>0</v>
      </c>
      <c r="BL4" s="63">
        <f t="shared" ref="BL4:BO4" si="16">IF(BL$2&gt;=$A$14,BL16*$A16,BL16)</f>
        <v>0</v>
      </c>
      <c r="BM4" s="63">
        <f t="shared" si="16"/>
        <v>0</v>
      </c>
      <c r="BN4" s="63">
        <f t="shared" si="16"/>
        <v>0</v>
      </c>
      <c r="BO4" s="63">
        <f t="shared" si="16"/>
        <v>0</v>
      </c>
      <c r="BP4" s="63">
        <f t="shared" ref="BP4:BU4" si="17">IF(BP$2&gt;=$A$14,BP16*$A16,BP16)</f>
        <v>0</v>
      </c>
      <c r="BQ4" s="63">
        <f t="shared" si="17"/>
        <v>0</v>
      </c>
      <c r="BR4" s="63">
        <f t="shared" si="17"/>
        <v>0</v>
      </c>
      <c r="BS4" s="63">
        <f t="shared" si="17"/>
        <v>0</v>
      </c>
      <c r="BT4" s="63">
        <f t="shared" si="17"/>
        <v>0</v>
      </c>
      <c r="BU4" s="63">
        <f t="shared" si="17"/>
        <v>0</v>
      </c>
      <c r="BV4" s="63">
        <f t="shared" ref="BV4:BW4" si="18">IF(BV$2&gt;=$A$14,BV16*$A16,BV16)</f>
        <v>0</v>
      </c>
      <c r="BW4" s="63">
        <f t="shared" si="18"/>
        <v>0</v>
      </c>
      <c r="BX4" s="63">
        <f t="shared" ref="BX4:CI4" si="19">IF(BX$2&gt;=$A$14,BX16*$A16,BX16)</f>
        <v>0</v>
      </c>
      <c r="BY4" s="63">
        <f t="shared" si="19"/>
        <v>0</v>
      </c>
      <c r="BZ4" s="63">
        <f t="shared" si="19"/>
        <v>0</v>
      </c>
      <c r="CA4" s="63">
        <f t="shared" si="19"/>
        <v>0</v>
      </c>
      <c r="CB4" s="63">
        <f t="shared" si="19"/>
        <v>0</v>
      </c>
      <c r="CC4" s="63">
        <f t="shared" si="19"/>
        <v>0</v>
      </c>
      <c r="CD4" s="63">
        <f t="shared" si="19"/>
        <v>0</v>
      </c>
      <c r="CE4" s="63">
        <f t="shared" si="19"/>
        <v>0</v>
      </c>
      <c r="CF4" s="63">
        <f t="shared" si="19"/>
        <v>0</v>
      </c>
      <c r="CG4" s="63">
        <f t="shared" si="19"/>
        <v>0</v>
      </c>
      <c r="CH4" s="63">
        <f t="shared" si="19"/>
        <v>0</v>
      </c>
      <c r="CI4" s="63">
        <f t="shared" si="19"/>
        <v>0</v>
      </c>
      <c r="CJ4" s="63">
        <f t="shared" ref="CJ4:DY4" si="20">IF(CJ$2&gt;=$A$14,CJ16*$A16,CJ16)</f>
        <v>0</v>
      </c>
      <c r="CK4" s="63">
        <f t="shared" si="20"/>
        <v>0</v>
      </c>
      <c r="CL4" s="63">
        <f t="shared" si="20"/>
        <v>0</v>
      </c>
      <c r="CM4" s="63">
        <f t="shared" si="20"/>
        <v>0</v>
      </c>
      <c r="CN4" s="63">
        <f t="shared" si="20"/>
        <v>0</v>
      </c>
      <c r="CO4" s="63">
        <f t="shared" si="20"/>
        <v>0</v>
      </c>
      <c r="CP4" s="63">
        <f t="shared" si="20"/>
        <v>0</v>
      </c>
      <c r="CQ4" s="63">
        <f t="shared" si="20"/>
        <v>0</v>
      </c>
      <c r="CR4" s="63">
        <f t="shared" si="20"/>
        <v>0</v>
      </c>
      <c r="CS4" s="63">
        <f t="shared" si="20"/>
        <v>0</v>
      </c>
      <c r="CT4" s="63">
        <f t="shared" si="20"/>
        <v>0</v>
      </c>
      <c r="CU4" s="63">
        <f t="shared" si="20"/>
        <v>0</v>
      </c>
      <c r="CV4" s="63">
        <f t="shared" si="20"/>
        <v>0</v>
      </c>
      <c r="CW4" s="63">
        <f t="shared" si="20"/>
        <v>0</v>
      </c>
      <c r="CX4" s="63">
        <f t="shared" si="20"/>
        <v>0</v>
      </c>
      <c r="CY4" s="63">
        <f t="shared" si="20"/>
        <v>0</v>
      </c>
      <c r="CZ4" s="63">
        <f t="shared" si="20"/>
        <v>0</v>
      </c>
      <c r="DA4" s="63">
        <f t="shared" si="20"/>
        <v>0</v>
      </c>
      <c r="DB4" s="63">
        <f t="shared" si="20"/>
        <v>0</v>
      </c>
      <c r="DC4" s="63">
        <f t="shared" si="20"/>
        <v>0</v>
      </c>
      <c r="DD4" s="63">
        <f t="shared" si="20"/>
        <v>0</v>
      </c>
      <c r="DE4" s="63">
        <f t="shared" si="20"/>
        <v>0</v>
      </c>
      <c r="DF4" s="63">
        <f t="shared" si="20"/>
        <v>0</v>
      </c>
      <c r="DG4" s="63">
        <f t="shared" si="20"/>
        <v>0</v>
      </c>
      <c r="DH4" s="63">
        <f t="shared" si="20"/>
        <v>0</v>
      </c>
      <c r="DI4" s="63">
        <f t="shared" si="20"/>
        <v>0</v>
      </c>
      <c r="DJ4" s="63">
        <f t="shared" si="20"/>
        <v>0</v>
      </c>
      <c r="DK4" s="63">
        <f t="shared" si="20"/>
        <v>0</v>
      </c>
      <c r="DL4" s="63">
        <f t="shared" si="20"/>
        <v>0</v>
      </c>
      <c r="DM4" s="63">
        <f t="shared" si="20"/>
        <v>0</v>
      </c>
      <c r="DN4" s="63">
        <f t="shared" si="20"/>
        <v>0</v>
      </c>
      <c r="DO4" s="63">
        <f t="shared" si="20"/>
        <v>0</v>
      </c>
      <c r="DP4" s="63">
        <f t="shared" si="20"/>
        <v>0</v>
      </c>
      <c r="DQ4" s="63">
        <f t="shared" si="20"/>
        <v>0</v>
      </c>
      <c r="DR4" s="63">
        <f t="shared" si="20"/>
        <v>0</v>
      </c>
      <c r="DS4" s="63">
        <f t="shared" si="20"/>
        <v>0</v>
      </c>
      <c r="DT4" s="63">
        <f t="shared" si="20"/>
        <v>0</v>
      </c>
      <c r="DU4" s="63">
        <f t="shared" si="20"/>
        <v>0</v>
      </c>
      <c r="DV4" s="63">
        <f t="shared" si="20"/>
        <v>0</v>
      </c>
      <c r="DW4" s="63">
        <f t="shared" si="20"/>
        <v>0</v>
      </c>
      <c r="DX4" s="63">
        <f t="shared" si="20"/>
        <v>0</v>
      </c>
      <c r="DY4" s="63">
        <f t="shared" si="20"/>
        <v>0</v>
      </c>
    </row>
    <row r="5" spans="1:129">
      <c r="A5" s="45" t="s">
        <v>120</v>
      </c>
      <c r="B5" s="45" t="s">
        <v>112</v>
      </c>
      <c r="C5" s="41" t="s">
        <v>45</v>
      </c>
      <c r="D5" s="63">
        <f t="shared" si="6"/>
        <v>0</v>
      </c>
      <c r="E5" s="63">
        <f t="shared" si="6"/>
        <v>0</v>
      </c>
      <c r="F5" s="63">
        <f t="shared" ref="F5:AS5" si="21">IF(F$2&gt;=$A$14,F17*$A17,F17)</f>
        <v>0</v>
      </c>
      <c r="G5" s="63">
        <f t="shared" si="21"/>
        <v>0</v>
      </c>
      <c r="H5" s="63">
        <f t="shared" si="21"/>
        <v>0</v>
      </c>
      <c r="I5" s="63">
        <f t="shared" si="21"/>
        <v>0</v>
      </c>
      <c r="J5" s="63">
        <f t="shared" si="21"/>
        <v>0</v>
      </c>
      <c r="K5" s="63">
        <f t="shared" si="21"/>
        <v>0</v>
      </c>
      <c r="L5" s="63">
        <f t="shared" si="21"/>
        <v>0</v>
      </c>
      <c r="M5" s="63">
        <f t="shared" si="21"/>
        <v>0</v>
      </c>
      <c r="N5" s="63">
        <f t="shared" si="21"/>
        <v>0</v>
      </c>
      <c r="O5" s="63">
        <f t="shared" si="21"/>
        <v>0</v>
      </c>
      <c r="P5" s="63">
        <f t="shared" si="21"/>
        <v>0</v>
      </c>
      <c r="Q5" s="63">
        <f t="shared" si="21"/>
        <v>0</v>
      </c>
      <c r="R5" s="63">
        <f t="shared" si="21"/>
        <v>0</v>
      </c>
      <c r="S5" s="63">
        <f t="shared" si="21"/>
        <v>0</v>
      </c>
      <c r="T5" s="63">
        <f t="shared" si="21"/>
        <v>0</v>
      </c>
      <c r="U5" s="63">
        <f t="shared" si="21"/>
        <v>0</v>
      </c>
      <c r="V5" s="63">
        <f t="shared" si="21"/>
        <v>0</v>
      </c>
      <c r="W5" s="63">
        <f t="shared" si="21"/>
        <v>0</v>
      </c>
      <c r="X5" s="63">
        <f t="shared" si="21"/>
        <v>0</v>
      </c>
      <c r="Y5" s="63">
        <f t="shared" si="21"/>
        <v>0</v>
      </c>
      <c r="Z5" s="63">
        <f t="shared" si="21"/>
        <v>0</v>
      </c>
      <c r="AA5" s="63">
        <f t="shared" si="21"/>
        <v>0</v>
      </c>
      <c r="AB5" s="63">
        <f t="shared" si="21"/>
        <v>0</v>
      </c>
      <c r="AC5" s="63">
        <f t="shared" si="21"/>
        <v>0</v>
      </c>
      <c r="AD5" s="63">
        <f t="shared" si="21"/>
        <v>0</v>
      </c>
      <c r="AE5" s="63">
        <f t="shared" si="21"/>
        <v>0</v>
      </c>
      <c r="AF5" s="63">
        <f t="shared" si="21"/>
        <v>0</v>
      </c>
      <c r="AG5" s="63">
        <f t="shared" si="21"/>
        <v>0</v>
      </c>
      <c r="AH5" s="63">
        <f t="shared" si="21"/>
        <v>0</v>
      </c>
      <c r="AI5" s="63">
        <f t="shared" si="21"/>
        <v>0</v>
      </c>
      <c r="AJ5" s="63">
        <f t="shared" si="21"/>
        <v>0</v>
      </c>
      <c r="AK5" s="63">
        <f t="shared" si="21"/>
        <v>0</v>
      </c>
      <c r="AL5" s="63">
        <f t="shared" si="21"/>
        <v>0</v>
      </c>
      <c r="AM5" s="63">
        <f t="shared" si="21"/>
        <v>0</v>
      </c>
      <c r="AN5" s="63">
        <f t="shared" si="21"/>
        <v>0</v>
      </c>
      <c r="AO5" s="63">
        <f t="shared" si="21"/>
        <v>0</v>
      </c>
      <c r="AP5" s="63">
        <f t="shared" si="21"/>
        <v>0</v>
      </c>
      <c r="AQ5" s="63">
        <f t="shared" si="21"/>
        <v>0</v>
      </c>
      <c r="AR5" s="63">
        <f t="shared" si="21"/>
        <v>0</v>
      </c>
      <c r="AS5" s="63">
        <f t="shared" si="21"/>
        <v>0</v>
      </c>
      <c r="AT5" s="63">
        <f t="shared" ref="AT5:BK5" si="22">IF(AT$2&gt;=$A$14,AT17*$A17,AT17)</f>
        <v>0</v>
      </c>
      <c r="AU5" s="63">
        <f t="shared" si="22"/>
        <v>0</v>
      </c>
      <c r="AV5" s="63">
        <f t="shared" si="22"/>
        <v>0</v>
      </c>
      <c r="AW5" s="63">
        <f t="shared" si="22"/>
        <v>0</v>
      </c>
      <c r="AX5" s="63">
        <f t="shared" si="22"/>
        <v>0</v>
      </c>
      <c r="AY5" s="63">
        <f t="shared" si="22"/>
        <v>0</v>
      </c>
      <c r="AZ5" s="63">
        <f t="shared" si="22"/>
        <v>0</v>
      </c>
      <c r="BA5" s="63">
        <f t="shared" si="22"/>
        <v>0</v>
      </c>
      <c r="BB5" s="63">
        <f t="shared" si="22"/>
        <v>0</v>
      </c>
      <c r="BC5" s="63">
        <f t="shared" si="22"/>
        <v>0</v>
      </c>
      <c r="BD5" s="63">
        <f t="shared" si="22"/>
        <v>0</v>
      </c>
      <c r="BE5" s="63">
        <f t="shared" si="22"/>
        <v>0</v>
      </c>
      <c r="BF5" s="63">
        <f t="shared" si="22"/>
        <v>0</v>
      </c>
      <c r="BG5" s="63">
        <f t="shared" si="22"/>
        <v>0</v>
      </c>
      <c r="BH5" s="63">
        <f t="shared" si="22"/>
        <v>0</v>
      </c>
      <c r="BI5" s="63">
        <f t="shared" si="22"/>
        <v>0</v>
      </c>
      <c r="BJ5" s="63">
        <f t="shared" si="22"/>
        <v>0</v>
      </c>
      <c r="BK5" s="63">
        <f t="shared" si="22"/>
        <v>0</v>
      </c>
      <c r="BL5" s="63">
        <f t="shared" ref="BL5:BO5" si="23">IF(BL$2&gt;=$A$14,BL17*$A17,BL17)</f>
        <v>0</v>
      </c>
      <c r="BM5" s="63">
        <f t="shared" si="23"/>
        <v>0</v>
      </c>
      <c r="BN5" s="63">
        <f t="shared" si="23"/>
        <v>0</v>
      </c>
      <c r="BO5" s="63">
        <f t="shared" si="23"/>
        <v>0</v>
      </c>
      <c r="BP5" s="63">
        <f t="shared" ref="BP5:BU5" si="24">IF(BP$2&gt;=$A$14,BP17*$A17,BP17)</f>
        <v>0</v>
      </c>
      <c r="BQ5" s="63">
        <f t="shared" si="24"/>
        <v>0</v>
      </c>
      <c r="BR5" s="63">
        <f t="shared" si="24"/>
        <v>0</v>
      </c>
      <c r="BS5" s="63">
        <f t="shared" si="24"/>
        <v>0</v>
      </c>
      <c r="BT5" s="63">
        <f t="shared" si="24"/>
        <v>0</v>
      </c>
      <c r="BU5" s="63">
        <f t="shared" si="24"/>
        <v>0</v>
      </c>
      <c r="BV5" s="63">
        <f t="shared" ref="BV5:BW5" si="25">IF(BV$2&gt;=$A$14,BV17*$A17,BV17)</f>
        <v>0</v>
      </c>
      <c r="BW5" s="63">
        <f t="shared" si="25"/>
        <v>0</v>
      </c>
      <c r="BX5" s="63">
        <f t="shared" ref="BX5:CI5" si="26">IF(BX$2&gt;=$A$14,BX17*$A17,BX17)</f>
        <v>0</v>
      </c>
      <c r="BY5" s="63">
        <f t="shared" si="26"/>
        <v>0</v>
      </c>
      <c r="BZ5" s="63">
        <f t="shared" si="26"/>
        <v>0</v>
      </c>
      <c r="CA5" s="63">
        <f t="shared" si="26"/>
        <v>0</v>
      </c>
      <c r="CB5" s="63">
        <f t="shared" si="26"/>
        <v>0</v>
      </c>
      <c r="CC5" s="63">
        <f t="shared" si="26"/>
        <v>0</v>
      </c>
      <c r="CD5" s="63">
        <f t="shared" si="26"/>
        <v>0</v>
      </c>
      <c r="CE5" s="63">
        <f t="shared" si="26"/>
        <v>0</v>
      </c>
      <c r="CF5" s="63">
        <f t="shared" si="26"/>
        <v>0</v>
      </c>
      <c r="CG5" s="63">
        <f t="shared" si="26"/>
        <v>0</v>
      </c>
      <c r="CH5" s="63">
        <f t="shared" si="26"/>
        <v>0</v>
      </c>
      <c r="CI5" s="63">
        <f t="shared" si="26"/>
        <v>0</v>
      </c>
      <c r="CJ5" s="63">
        <f t="shared" ref="CJ5:DY5" si="27">IF(CJ$2&gt;=$A$14,CJ17*$A17,CJ17)</f>
        <v>0</v>
      </c>
      <c r="CK5" s="63">
        <f t="shared" si="27"/>
        <v>0</v>
      </c>
      <c r="CL5" s="63">
        <f t="shared" si="27"/>
        <v>0</v>
      </c>
      <c r="CM5" s="63">
        <f t="shared" si="27"/>
        <v>0</v>
      </c>
      <c r="CN5" s="63">
        <f t="shared" si="27"/>
        <v>0</v>
      </c>
      <c r="CO5" s="63">
        <f t="shared" si="27"/>
        <v>0</v>
      </c>
      <c r="CP5" s="63">
        <f t="shared" si="27"/>
        <v>0</v>
      </c>
      <c r="CQ5" s="63">
        <f t="shared" si="27"/>
        <v>0</v>
      </c>
      <c r="CR5" s="63">
        <f t="shared" si="27"/>
        <v>0</v>
      </c>
      <c r="CS5" s="63">
        <f t="shared" si="27"/>
        <v>0</v>
      </c>
      <c r="CT5" s="63">
        <f t="shared" si="27"/>
        <v>0</v>
      </c>
      <c r="CU5" s="63">
        <f t="shared" si="27"/>
        <v>0</v>
      </c>
      <c r="CV5" s="63">
        <f t="shared" si="27"/>
        <v>0</v>
      </c>
      <c r="CW5" s="63">
        <f t="shared" si="27"/>
        <v>0</v>
      </c>
      <c r="CX5" s="63">
        <f t="shared" si="27"/>
        <v>0</v>
      </c>
      <c r="CY5" s="63">
        <f t="shared" si="27"/>
        <v>0</v>
      </c>
      <c r="CZ5" s="63">
        <f t="shared" si="27"/>
        <v>0</v>
      </c>
      <c r="DA5" s="63">
        <f t="shared" si="27"/>
        <v>0</v>
      </c>
      <c r="DB5" s="63">
        <f t="shared" si="27"/>
        <v>0</v>
      </c>
      <c r="DC5" s="63">
        <f t="shared" si="27"/>
        <v>0</v>
      </c>
      <c r="DD5" s="63">
        <f t="shared" si="27"/>
        <v>0</v>
      </c>
      <c r="DE5" s="63">
        <f t="shared" si="27"/>
        <v>0</v>
      </c>
      <c r="DF5" s="63">
        <f t="shared" si="27"/>
        <v>0</v>
      </c>
      <c r="DG5" s="63">
        <f t="shared" si="27"/>
        <v>0</v>
      </c>
      <c r="DH5" s="63">
        <f t="shared" si="27"/>
        <v>0</v>
      </c>
      <c r="DI5" s="63">
        <f t="shared" si="27"/>
        <v>0</v>
      </c>
      <c r="DJ5" s="63">
        <f t="shared" si="27"/>
        <v>0</v>
      </c>
      <c r="DK5" s="63">
        <f t="shared" si="27"/>
        <v>0</v>
      </c>
      <c r="DL5" s="63">
        <f t="shared" si="27"/>
        <v>0</v>
      </c>
      <c r="DM5" s="63">
        <f t="shared" si="27"/>
        <v>0</v>
      </c>
      <c r="DN5" s="63">
        <f t="shared" si="27"/>
        <v>0</v>
      </c>
      <c r="DO5" s="63">
        <f t="shared" si="27"/>
        <v>0</v>
      </c>
      <c r="DP5" s="63">
        <f t="shared" si="27"/>
        <v>0</v>
      </c>
      <c r="DQ5" s="63">
        <f t="shared" si="27"/>
        <v>0</v>
      </c>
      <c r="DR5" s="63">
        <f t="shared" si="27"/>
        <v>0</v>
      </c>
      <c r="DS5" s="63">
        <f t="shared" si="27"/>
        <v>0</v>
      </c>
      <c r="DT5" s="63">
        <f t="shared" si="27"/>
        <v>0</v>
      </c>
      <c r="DU5" s="63">
        <f t="shared" si="27"/>
        <v>0</v>
      </c>
      <c r="DV5" s="63">
        <f t="shared" si="27"/>
        <v>0</v>
      </c>
      <c r="DW5" s="63">
        <f t="shared" si="27"/>
        <v>0</v>
      </c>
      <c r="DX5" s="63">
        <f t="shared" si="27"/>
        <v>0</v>
      </c>
      <c r="DY5" s="63">
        <f t="shared" si="27"/>
        <v>0</v>
      </c>
    </row>
    <row r="6" spans="1:129">
      <c r="A6" s="45" t="s">
        <v>121</v>
      </c>
      <c r="B6" s="45" t="s">
        <v>112</v>
      </c>
      <c r="C6" s="41" t="s">
        <v>62</v>
      </c>
      <c r="D6" s="63">
        <f t="shared" si="6"/>
        <v>0</v>
      </c>
      <c r="E6" s="63">
        <f t="shared" si="6"/>
        <v>0</v>
      </c>
      <c r="F6" s="63">
        <f t="shared" ref="F6:AS6" si="28">IF(F$2&gt;=$A$14,F18*$A18,F18)</f>
        <v>0</v>
      </c>
      <c r="G6" s="63">
        <f t="shared" si="28"/>
        <v>0</v>
      </c>
      <c r="H6" s="63">
        <f>IF(H$2&gt;=$A$14,H18*$A18,H18)</f>
        <v>0</v>
      </c>
      <c r="I6" s="63">
        <f t="shared" si="28"/>
        <v>0</v>
      </c>
      <c r="J6" s="63">
        <f t="shared" si="28"/>
        <v>0</v>
      </c>
      <c r="K6" s="63">
        <f t="shared" si="28"/>
        <v>0</v>
      </c>
      <c r="L6" s="63">
        <f t="shared" si="28"/>
        <v>0</v>
      </c>
      <c r="M6" s="63">
        <f t="shared" si="28"/>
        <v>0</v>
      </c>
      <c r="N6" s="63">
        <f t="shared" si="28"/>
        <v>0</v>
      </c>
      <c r="O6" s="63">
        <f t="shared" si="28"/>
        <v>0</v>
      </c>
      <c r="P6" s="63">
        <f t="shared" si="28"/>
        <v>0</v>
      </c>
      <c r="Q6" s="63">
        <f t="shared" si="28"/>
        <v>0</v>
      </c>
      <c r="R6" s="63">
        <f t="shared" si="28"/>
        <v>0</v>
      </c>
      <c r="S6" s="63">
        <f t="shared" si="28"/>
        <v>0</v>
      </c>
      <c r="T6" s="63">
        <f t="shared" si="28"/>
        <v>0</v>
      </c>
      <c r="U6" s="63">
        <f t="shared" si="28"/>
        <v>0</v>
      </c>
      <c r="V6" s="63">
        <f t="shared" si="28"/>
        <v>0</v>
      </c>
      <c r="W6" s="63">
        <f t="shared" si="28"/>
        <v>0</v>
      </c>
      <c r="X6" s="63">
        <f t="shared" si="28"/>
        <v>0</v>
      </c>
      <c r="Y6" s="63">
        <f t="shared" si="28"/>
        <v>0</v>
      </c>
      <c r="Z6" s="63">
        <f t="shared" si="28"/>
        <v>0</v>
      </c>
      <c r="AA6" s="63">
        <f t="shared" si="28"/>
        <v>0</v>
      </c>
      <c r="AB6" s="63">
        <f t="shared" si="28"/>
        <v>0</v>
      </c>
      <c r="AC6" s="63">
        <f t="shared" si="28"/>
        <v>0</v>
      </c>
      <c r="AD6" s="63">
        <f t="shared" si="28"/>
        <v>0</v>
      </c>
      <c r="AE6" s="63">
        <f t="shared" si="28"/>
        <v>0</v>
      </c>
      <c r="AF6" s="63">
        <f t="shared" si="28"/>
        <v>0</v>
      </c>
      <c r="AG6" s="63">
        <f t="shared" si="28"/>
        <v>0</v>
      </c>
      <c r="AH6" s="63">
        <f t="shared" si="28"/>
        <v>0</v>
      </c>
      <c r="AI6" s="63">
        <f t="shared" si="28"/>
        <v>0</v>
      </c>
      <c r="AJ6" s="63">
        <f t="shared" si="28"/>
        <v>0</v>
      </c>
      <c r="AK6" s="63">
        <f t="shared" si="28"/>
        <v>0</v>
      </c>
      <c r="AL6" s="63">
        <f t="shared" si="28"/>
        <v>0</v>
      </c>
      <c r="AM6" s="63">
        <f t="shared" si="28"/>
        <v>0</v>
      </c>
      <c r="AN6" s="63">
        <f t="shared" si="28"/>
        <v>0</v>
      </c>
      <c r="AO6" s="63">
        <f t="shared" si="28"/>
        <v>0</v>
      </c>
      <c r="AP6" s="63">
        <f t="shared" si="28"/>
        <v>0</v>
      </c>
      <c r="AQ6" s="63">
        <f t="shared" si="28"/>
        <v>0</v>
      </c>
      <c r="AR6" s="63">
        <f t="shared" si="28"/>
        <v>0</v>
      </c>
      <c r="AS6" s="63">
        <f t="shared" si="28"/>
        <v>0</v>
      </c>
      <c r="AT6" s="63">
        <f t="shared" ref="AT6:BK6" si="29">IF(AT$2&gt;=$A$14,AT18*$A18,AT18)</f>
        <v>0</v>
      </c>
      <c r="AU6" s="63">
        <f t="shared" si="29"/>
        <v>0</v>
      </c>
      <c r="AV6" s="63">
        <f t="shared" si="29"/>
        <v>0</v>
      </c>
      <c r="AW6" s="63">
        <f t="shared" si="29"/>
        <v>0</v>
      </c>
      <c r="AX6" s="63">
        <f t="shared" si="29"/>
        <v>0</v>
      </c>
      <c r="AY6" s="63">
        <f t="shared" si="29"/>
        <v>0</v>
      </c>
      <c r="AZ6" s="63">
        <f t="shared" si="29"/>
        <v>0</v>
      </c>
      <c r="BA6" s="63">
        <f t="shared" si="29"/>
        <v>0</v>
      </c>
      <c r="BB6" s="63">
        <f t="shared" si="29"/>
        <v>0</v>
      </c>
      <c r="BC6" s="63">
        <f t="shared" si="29"/>
        <v>0</v>
      </c>
      <c r="BD6" s="63">
        <f t="shared" si="29"/>
        <v>0</v>
      </c>
      <c r="BE6" s="63">
        <f t="shared" si="29"/>
        <v>0</v>
      </c>
      <c r="BF6" s="63">
        <f t="shared" si="29"/>
        <v>0</v>
      </c>
      <c r="BG6" s="63">
        <f t="shared" si="29"/>
        <v>0</v>
      </c>
      <c r="BH6" s="63">
        <f t="shared" si="29"/>
        <v>0</v>
      </c>
      <c r="BI6" s="63">
        <f t="shared" si="29"/>
        <v>0</v>
      </c>
      <c r="BJ6" s="63">
        <f t="shared" si="29"/>
        <v>0</v>
      </c>
      <c r="BK6" s="63">
        <f t="shared" si="29"/>
        <v>0</v>
      </c>
      <c r="BL6" s="63">
        <f t="shared" ref="BL6:BO6" si="30">IF(BL$2&gt;=$A$14,BL18*$A18,BL18)</f>
        <v>0</v>
      </c>
      <c r="BM6" s="63">
        <f t="shared" si="30"/>
        <v>0</v>
      </c>
      <c r="BN6" s="63">
        <f t="shared" si="30"/>
        <v>0</v>
      </c>
      <c r="BO6" s="63">
        <f t="shared" si="30"/>
        <v>0</v>
      </c>
      <c r="BP6" s="63">
        <f t="shared" ref="BP6:BU6" si="31">IF(BP$2&gt;=$A$14,BP18*$A18,BP18)</f>
        <v>0</v>
      </c>
      <c r="BQ6" s="63">
        <f t="shared" si="31"/>
        <v>0</v>
      </c>
      <c r="BR6" s="63">
        <f t="shared" si="31"/>
        <v>0</v>
      </c>
      <c r="BS6" s="63">
        <f t="shared" si="31"/>
        <v>0</v>
      </c>
      <c r="BT6" s="63">
        <f t="shared" si="31"/>
        <v>0</v>
      </c>
      <c r="BU6" s="63">
        <f t="shared" si="31"/>
        <v>0</v>
      </c>
      <c r="BV6" s="63">
        <f t="shared" ref="BV6:BW6" si="32">IF(BV$2&gt;=$A$14,BV18*$A18,BV18)</f>
        <v>0</v>
      </c>
      <c r="BW6" s="63">
        <f t="shared" si="32"/>
        <v>0</v>
      </c>
      <c r="BX6" s="63">
        <f t="shared" ref="BX6:CI6" si="33">IF(BX$2&gt;=$A$14,BX18*$A18,BX18)</f>
        <v>0</v>
      </c>
      <c r="BY6" s="63">
        <f t="shared" si="33"/>
        <v>0</v>
      </c>
      <c r="BZ6" s="63">
        <f t="shared" si="33"/>
        <v>0</v>
      </c>
      <c r="CA6" s="63">
        <f t="shared" si="33"/>
        <v>0</v>
      </c>
      <c r="CB6" s="63">
        <f t="shared" si="33"/>
        <v>0</v>
      </c>
      <c r="CC6" s="63">
        <f t="shared" si="33"/>
        <v>0</v>
      </c>
      <c r="CD6" s="63">
        <f t="shared" si="33"/>
        <v>0</v>
      </c>
      <c r="CE6" s="63">
        <f t="shared" si="33"/>
        <v>0</v>
      </c>
      <c r="CF6" s="63">
        <f t="shared" si="33"/>
        <v>0</v>
      </c>
      <c r="CG6" s="63">
        <f t="shared" si="33"/>
        <v>0</v>
      </c>
      <c r="CH6" s="63">
        <f t="shared" si="33"/>
        <v>0</v>
      </c>
      <c r="CI6" s="63">
        <f t="shared" si="33"/>
        <v>0</v>
      </c>
      <c r="CJ6" s="63">
        <f t="shared" ref="CJ6:DY6" si="34">IF(CJ$2&gt;=$A$14,CJ18*$A18,CJ18)</f>
        <v>0</v>
      </c>
      <c r="CK6" s="63">
        <f t="shared" si="34"/>
        <v>0</v>
      </c>
      <c r="CL6" s="63">
        <f t="shared" si="34"/>
        <v>0</v>
      </c>
      <c r="CM6" s="63">
        <f t="shared" si="34"/>
        <v>0</v>
      </c>
      <c r="CN6" s="63">
        <f t="shared" si="34"/>
        <v>0</v>
      </c>
      <c r="CO6" s="63">
        <f t="shared" si="34"/>
        <v>0</v>
      </c>
      <c r="CP6" s="63">
        <f t="shared" si="34"/>
        <v>0</v>
      </c>
      <c r="CQ6" s="63">
        <f t="shared" si="34"/>
        <v>0</v>
      </c>
      <c r="CR6" s="63">
        <f t="shared" si="34"/>
        <v>0</v>
      </c>
      <c r="CS6" s="63">
        <f t="shared" si="34"/>
        <v>0</v>
      </c>
      <c r="CT6" s="63">
        <f t="shared" si="34"/>
        <v>0</v>
      </c>
      <c r="CU6" s="63">
        <f t="shared" si="34"/>
        <v>0</v>
      </c>
      <c r="CV6" s="63">
        <f t="shared" si="34"/>
        <v>0</v>
      </c>
      <c r="CW6" s="63">
        <f t="shared" si="34"/>
        <v>0</v>
      </c>
      <c r="CX6" s="63">
        <f t="shared" si="34"/>
        <v>0</v>
      </c>
      <c r="CY6" s="63">
        <f t="shared" si="34"/>
        <v>0</v>
      </c>
      <c r="CZ6" s="63">
        <f t="shared" si="34"/>
        <v>0</v>
      </c>
      <c r="DA6" s="63">
        <f t="shared" si="34"/>
        <v>0</v>
      </c>
      <c r="DB6" s="63">
        <f t="shared" si="34"/>
        <v>0</v>
      </c>
      <c r="DC6" s="63">
        <f t="shared" si="34"/>
        <v>0</v>
      </c>
      <c r="DD6" s="63">
        <f t="shared" si="34"/>
        <v>0</v>
      </c>
      <c r="DE6" s="63">
        <f t="shared" si="34"/>
        <v>0</v>
      </c>
      <c r="DF6" s="63">
        <f t="shared" si="34"/>
        <v>0</v>
      </c>
      <c r="DG6" s="63">
        <f t="shared" si="34"/>
        <v>0</v>
      </c>
      <c r="DH6" s="63">
        <f t="shared" si="34"/>
        <v>0</v>
      </c>
      <c r="DI6" s="63">
        <f t="shared" si="34"/>
        <v>0</v>
      </c>
      <c r="DJ6" s="63">
        <f t="shared" si="34"/>
        <v>0</v>
      </c>
      <c r="DK6" s="63">
        <f t="shared" si="34"/>
        <v>0</v>
      </c>
      <c r="DL6" s="63">
        <f t="shared" si="34"/>
        <v>0</v>
      </c>
      <c r="DM6" s="63">
        <f t="shared" si="34"/>
        <v>0</v>
      </c>
      <c r="DN6" s="63">
        <f t="shared" si="34"/>
        <v>0</v>
      </c>
      <c r="DO6" s="63">
        <f t="shared" si="34"/>
        <v>0</v>
      </c>
      <c r="DP6" s="63">
        <f t="shared" si="34"/>
        <v>0</v>
      </c>
      <c r="DQ6" s="63">
        <f t="shared" si="34"/>
        <v>0</v>
      </c>
      <c r="DR6" s="63">
        <f t="shared" si="34"/>
        <v>0</v>
      </c>
      <c r="DS6" s="63">
        <f t="shared" si="34"/>
        <v>0</v>
      </c>
      <c r="DT6" s="63">
        <f t="shared" si="34"/>
        <v>0</v>
      </c>
      <c r="DU6" s="63">
        <f t="shared" si="34"/>
        <v>0</v>
      </c>
      <c r="DV6" s="63">
        <f t="shared" si="34"/>
        <v>0</v>
      </c>
      <c r="DW6" s="63">
        <f t="shared" si="34"/>
        <v>0</v>
      </c>
      <c r="DX6" s="63">
        <f t="shared" si="34"/>
        <v>0</v>
      </c>
      <c r="DY6" s="63">
        <f t="shared" si="34"/>
        <v>0</v>
      </c>
    </row>
    <row r="7" spans="1:129">
      <c r="A7" s="38" t="s">
        <v>117</v>
      </c>
      <c r="B7" s="38" t="s">
        <v>112</v>
      </c>
      <c r="C7" s="41" t="s">
        <v>44</v>
      </c>
      <c r="D7" s="63">
        <f t="shared" si="6"/>
        <v>0</v>
      </c>
      <c r="E7" s="63">
        <f t="shared" si="6"/>
        <v>0</v>
      </c>
      <c r="F7" s="63">
        <f t="shared" ref="F7:AS7" si="35">IF(F$2&gt;=$A$14,F19*$A19,F19)</f>
        <v>0</v>
      </c>
      <c r="G7" s="63">
        <f t="shared" si="35"/>
        <v>0</v>
      </c>
      <c r="H7" s="63">
        <f t="shared" si="35"/>
        <v>0</v>
      </c>
      <c r="I7" s="63">
        <f t="shared" si="35"/>
        <v>0</v>
      </c>
      <c r="J7" s="63">
        <f t="shared" si="35"/>
        <v>0</v>
      </c>
      <c r="K7" s="63">
        <f t="shared" si="35"/>
        <v>0</v>
      </c>
      <c r="L7" s="63">
        <f t="shared" si="35"/>
        <v>0</v>
      </c>
      <c r="M7" s="63">
        <f t="shared" si="35"/>
        <v>0</v>
      </c>
      <c r="N7" s="63">
        <f t="shared" si="35"/>
        <v>0</v>
      </c>
      <c r="O7" s="63">
        <f t="shared" si="35"/>
        <v>0</v>
      </c>
      <c r="P7" s="63">
        <f t="shared" si="35"/>
        <v>0</v>
      </c>
      <c r="Q7" s="63">
        <f t="shared" si="35"/>
        <v>0</v>
      </c>
      <c r="R7" s="63">
        <f t="shared" si="35"/>
        <v>0</v>
      </c>
      <c r="S7" s="63">
        <f t="shared" si="35"/>
        <v>0</v>
      </c>
      <c r="T7" s="63">
        <f t="shared" si="35"/>
        <v>0</v>
      </c>
      <c r="U7" s="63">
        <f t="shared" si="35"/>
        <v>0</v>
      </c>
      <c r="V7" s="63">
        <f t="shared" si="35"/>
        <v>0</v>
      </c>
      <c r="W7" s="63">
        <f t="shared" si="35"/>
        <v>0</v>
      </c>
      <c r="X7" s="63">
        <f t="shared" si="35"/>
        <v>0</v>
      </c>
      <c r="Y7" s="63">
        <f t="shared" si="35"/>
        <v>0</v>
      </c>
      <c r="Z7" s="63">
        <f t="shared" si="35"/>
        <v>0</v>
      </c>
      <c r="AA7" s="63">
        <f t="shared" si="35"/>
        <v>0</v>
      </c>
      <c r="AB7" s="63">
        <f t="shared" si="35"/>
        <v>0</v>
      </c>
      <c r="AC7" s="63">
        <f t="shared" si="35"/>
        <v>0</v>
      </c>
      <c r="AD7" s="63">
        <f t="shared" si="35"/>
        <v>0</v>
      </c>
      <c r="AE7" s="63">
        <f t="shared" si="35"/>
        <v>0</v>
      </c>
      <c r="AF7" s="63">
        <f t="shared" si="35"/>
        <v>0</v>
      </c>
      <c r="AG7" s="63">
        <f t="shared" si="35"/>
        <v>0</v>
      </c>
      <c r="AH7" s="63">
        <f t="shared" si="35"/>
        <v>0</v>
      </c>
      <c r="AI7" s="63">
        <f t="shared" si="35"/>
        <v>0</v>
      </c>
      <c r="AJ7" s="63">
        <f t="shared" si="35"/>
        <v>0</v>
      </c>
      <c r="AK7" s="63">
        <f t="shared" si="35"/>
        <v>0</v>
      </c>
      <c r="AL7" s="63">
        <f t="shared" si="35"/>
        <v>0</v>
      </c>
      <c r="AM7" s="63">
        <f t="shared" si="35"/>
        <v>0</v>
      </c>
      <c r="AN7" s="63">
        <f t="shared" si="35"/>
        <v>0</v>
      </c>
      <c r="AO7" s="63">
        <f t="shared" si="35"/>
        <v>0</v>
      </c>
      <c r="AP7" s="63">
        <f t="shared" si="35"/>
        <v>0</v>
      </c>
      <c r="AQ7" s="63">
        <f t="shared" si="35"/>
        <v>0</v>
      </c>
      <c r="AR7" s="63">
        <f t="shared" si="35"/>
        <v>0</v>
      </c>
      <c r="AS7" s="63">
        <f t="shared" si="35"/>
        <v>0</v>
      </c>
      <c r="AT7" s="63">
        <f t="shared" ref="AT7:BK7" si="36">IF(AT$2&gt;=$A$14,AT19*$A19,AT19)</f>
        <v>0</v>
      </c>
      <c r="AU7" s="63">
        <f t="shared" si="36"/>
        <v>0</v>
      </c>
      <c r="AV7" s="63">
        <f t="shared" si="36"/>
        <v>0</v>
      </c>
      <c r="AW7" s="63">
        <f t="shared" si="36"/>
        <v>0</v>
      </c>
      <c r="AX7" s="63">
        <f t="shared" si="36"/>
        <v>0</v>
      </c>
      <c r="AY7" s="63">
        <f t="shared" si="36"/>
        <v>0</v>
      </c>
      <c r="AZ7" s="63">
        <f t="shared" si="36"/>
        <v>0</v>
      </c>
      <c r="BA7" s="63">
        <f t="shared" si="36"/>
        <v>0</v>
      </c>
      <c r="BB7" s="63">
        <f t="shared" si="36"/>
        <v>0</v>
      </c>
      <c r="BC7" s="63">
        <f t="shared" si="36"/>
        <v>0</v>
      </c>
      <c r="BD7" s="63">
        <f t="shared" si="36"/>
        <v>0</v>
      </c>
      <c r="BE7" s="63">
        <f t="shared" si="36"/>
        <v>0</v>
      </c>
      <c r="BF7" s="63">
        <f t="shared" si="36"/>
        <v>0</v>
      </c>
      <c r="BG7" s="63">
        <f t="shared" si="36"/>
        <v>0</v>
      </c>
      <c r="BH7" s="63">
        <f t="shared" si="36"/>
        <v>0</v>
      </c>
      <c r="BI7" s="63">
        <f t="shared" si="36"/>
        <v>0</v>
      </c>
      <c r="BJ7" s="63">
        <f t="shared" si="36"/>
        <v>0</v>
      </c>
      <c r="BK7" s="63">
        <f t="shared" si="36"/>
        <v>0</v>
      </c>
      <c r="BL7" s="63">
        <f t="shared" ref="BL7:BO7" si="37">IF(BL$2&gt;=$A$14,BL19*$A19,BL19)</f>
        <v>0</v>
      </c>
      <c r="BM7" s="63">
        <f t="shared" si="37"/>
        <v>0</v>
      </c>
      <c r="BN7" s="63">
        <f t="shared" si="37"/>
        <v>0</v>
      </c>
      <c r="BO7" s="63">
        <f t="shared" si="37"/>
        <v>0</v>
      </c>
      <c r="BP7" s="63">
        <f t="shared" ref="BP7:BU7" si="38">IF(BP$2&gt;=$A$14,BP19*$A19,BP19)</f>
        <v>0</v>
      </c>
      <c r="BQ7" s="63">
        <f t="shared" si="38"/>
        <v>0</v>
      </c>
      <c r="BR7" s="63">
        <f t="shared" si="38"/>
        <v>0</v>
      </c>
      <c r="BS7" s="63">
        <f t="shared" si="38"/>
        <v>0</v>
      </c>
      <c r="BT7" s="63">
        <f t="shared" si="38"/>
        <v>0</v>
      </c>
      <c r="BU7" s="63">
        <f t="shared" si="38"/>
        <v>0</v>
      </c>
      <c r="BV7" s="63">
        <f t="shared" ref="BV7:BW7" si="39">IF(BV$2&gt;=$A$14,BV19*$A19,BV19)</f>
        <v>0</v>
      </c>
      <c r="BW7" s="63">
        <f t="shared" si="39"/>
        <v>0</v>
      </c>
      <c r="BX7" s="63">
        <f t="shared" ref="BX7:CI7" si="40">IF(BX$2&gt;=$A$14,BX19*$A19,BX19)</f>
        <v>0</v>
      </c>
      <c r="BY7" s="63">
        <f t="shared" si="40"/>
        <v>0</v>
      </c>
      <c r="BZ7" s="63">
        <f t="shared" si="40"/>
        <v>0</v>
      </c>
      <c r="CA7" s="63">
        <f t="shared" si="40"/>
        <v>0</v>
      </c>
      <c r="CB7" s="63">
        <f t="shared" si="40"/>
        <v>0</v>
      </c>
      <c r="CC7" s="63">
        <f t="shared" si="40"/>
        <v>0</v>
      </c>
      <c r="CD7" s="63">
        <f t="shared" si="40"/>
        <v>0</v>
      </c>
      <c r="CE7" s="63">
        <f t="shared" si="40"/>
        <v>0</v>
      </c>
      <c r="CF7" s="63">
        <f t="shared" si="40"/>
        <v>0</v>
      </c>
      <c r="CG7" s="63">
        <f t="shared" si="40"/>
        <v>0</v>
      </c>
      <c r="CH7" s="63">
        <f t="shared" si="40"/>
        <v>0</v>
      </c>
      <c r="CI7" s="63">
        <f t="shared" si="40"/>
        <v>0</v>
      </c>
      <c r="CJ7" s="63">
        <f t="shared" ref="CJ7:DY7" si="41">IF(CJ$2&gt;=$A$14,CJ19*$A19,CJ19)</f>
        <v>0</v>
      </c>
      <c r="CK7" s="63">
        <f t="shared" si="41"/>
        <v>0</v>
      </c>
      <c r="CL7" s="63">
        <f t="shared" si="41"/>
        <v>0</v>
      </c>
      <c r="CM7" s="63">
        <f t="shared" si="41"/>
        <v>0</v>
      </c>
      <c r="CN7" s="63">
        <f t="shared" si="41"/>
        <v>0</v>
      </c>
      <c r="CO7" s="63">
        <f t="shared" si="41"/>
        <v>0</v>
      </c>
      <c r="CP7" s="63">
        <f t="shared" si="41"/>
        <v>0</v>
      </c>
      <c r="CQ7" s="63">
        <f t="shared" si="41"/>
        <v>0</v>
      </c>
      <c r="CR7" s="63">
        <f t="shared" si="41"/>
        <v>0</v>
      </c>
      <c r="CS7" s="63">
        <f t="shared" si="41"/>
        <v>0</v>
      </c>
      <c r="CT7" s="63">
        <f t="shared" si="41"/>
        <v>0</v>
      </c>
      <c r="CU7" s="63">
        <f t="shared" si="41"/>
        <v>0</v>
      </c>
      <c r="CV7" s="63">
        <f t="shared" si="41"/>
        <v>0</v>
      </c>
      <c r="CW7" s="63">
        <f t="shared" si="41"/>
        <v>0</v>
      </c>
      <c r="CX7" s="63">
        <f t="shared" si="41"/>
        <v>0</v>
      </c>
      <c r="CY7" s="63">
        <f t="shared" si="41"/>
        <v>0</v>
      </c>
      <c r="CZ7" s="63">
        <f t="shared" si="41"/>
        <v>0</v>
      </c>
      <c r="DA7" s="63">
        <f t="shared" si="41"/>
        <v>0</v>
      </c>
      <c r="DB7" s="63">
        <f t="shared" si="41"/>
        <v>0</v>
      </c>
      <c r="DC7" s="63">
        <f t="shared" si="41"/>
        <v>0</v>
      </c>
      <c r="DD7" s="63">
        <f t="shared" si="41"/>
        <v>0</v>
      </c>
      <c r="DE7" s="63">
        <f t="shared" si="41"/>
        <v>0</v>
      </c>
      <c r="DF7" s="63">
        <f t="shared" si="41"/>
        <v>0</v>
      </c>
      <c r="DG7" s="63">
        <f t="shared" si="41"/>
        <v>0</v>
      </c>
      <c r="DH7" s="63">
        <f t="shared" si="41"/>
        <v>0</v>
      </c>
      <c r="DI7" s="63">
        <f t="shared" si="41"/>
        <v>0</v>
      </c>
      <c r="DJ7" s="63">
        <f t="shared" si="41"/>
        <v>0</v>
      </c>
      <c r="DK7" s="63">
        <f t="shared" si="41"/>
        <v>0</v>
      </c>
      <c r="DL7" s="63">
        <f t="shared" si="41"/>
        <v>0</v>
      </c>
      <c r="DM7" s="63">
        <f t="shared" si="41"/>
        <v>0</v>
      </c>
      <c r="DN7" s="63">
        <f t="shared" si="41"/>
        <v>0</v>
      </c>
      <c r="DO7" s="63">
        <f t="shared" si="41"/>
        <v>0</v>
      </c>
      <c r="DP7" s="63">
        <f t="shared" si="41"/>
        <v>0</v>
      </c>
      <c r="DQ7" s="63">
        <f t="shared" si="41"/>
        <v>0</v>
      </c>
      <c r="DR7" s="63">
        <f t="shared" si="41"/>
        <v>0</v>
      </c>
      <c r="DS7" s="63">
        <f t="shared" si="41"/>
        <v>0</v>
      </c>
      <c r="DT7" s="63">
        <f t="shared" si="41"/>
        <v>0</v>
      </c>
      <c r="DU7" s="63">
        <f t="shared" si="41"/>
        <v>0</v>
      </c>
      <c r="DV7" s="63">
        <f t="shared" si="41"/>
        <v>0</v>
      </c>
      <c r="DW7" s="63">
        <f t="shared" si="41"/>
        <v>0</v>
      </c>
      <c r="DX7" s="63">
        <f t="shared" si="41"/>
        <v>0</v>
      </c>
      <c r="DY7" s="63">
        <f t="shared" si="41"/>
        <v>0</v>
      </c>
    </row>
    <row r="8" spans="1:129">
      <c r="A8" s="38" t="s">
        <v>118</v>
      </c>
      <c r="B8" s="38" t="s">
        <v>112</v>
      </c>
      <c r="C8" s="41" t="s">
        <v>61</v>
      </c>
      <c r="D8" s="63">
        <f t="shared" si="6"/>
        <v>0</v>
      </c>
      <c r="E8" s="63">
        <f t="shared" si="6"/>
        <v>0</v>
      </c>
      <c r="F8" s="63">
        <f t="shared" ref="F8:AS8" si="42">IF(F$2&gt;=$A$14,F20*$A20,F20)</f>
        <v>0</v>
      </c>
      <c r="G8" s="63">
        <f t="shared" si="42"/>
        <v>0</v>
      </c>
      <c r="H8" s="63">
        <f t="shared" si="42"/>
        <v>0</v>
      </c>
      <c r="I8" s="63">
        <f t="shared" si="42"/>
        <v>0</v>
      </c>
      <c r="J8" s="63">
        <f t="shared" si="42"/>
        <v>0</v>
      </c>
      <c r="K8" s="63">
        <f t="shared" si="42"/>
        <v>0</v>
      </c>
      <c r="L8" s="63">
        <f t="shared" si="42"/>
        <v>0</v>
      </c>
      <c r="M8" s="63">
        <f t="shared" si="42"/>
        <v>0</v>
      </c>
      <c r="N8" s="63">
        <f t="shared" si="42"/>
        <v>0</v>
      </c>
      <c r="O8" s="63">
        <f t="shared" si="42"/>
        <v>0</v>
      </c>
      <c r="P8" s="63">
        <f t="shared" si="42"/>
        <v>0</v>
      </c>
      <c r="Q8" s="63">
        <f t="shared" si="42"/>
        <v>0</v>
      </c>
      <c r="R8" s="63">
        <f t="shared" si="42"/>
        <v>0</v>
      </c>
      <c r="S8" s="63">
        <f t="shared" si="42"/>
        <v>0</v>
      </c>
      <c r="T8" s="63">
        <f t="shared" si="42"/>
        <v>0</v>
      </c>
      <c r="U8" s="63">
        <f t="shared" si="42"/>
        <v>0</v>
      </c>
      <c r="V8" s="63">
        <f t="shared" si="42"/>
        <v>0</v>
      </c>
      <c r="W8" s="63">
        <f t="shared" si="42"/>
        <v>0</v>
      </c>
      <c r="X8" s="63">
        <f t="shared" si="42"/>
        <v>0</v>
      </c>
      <c r="Y8" s="63">
        <f t="shared" si="42"/>
        <v>0</v>
      </c>
      <c r="Z8" s="63">
        <f t="shared" si="42"/>
        <v>0</v>
      </c>
      <c r="AA8" s="63">
        <f t="shared" si="42"/>
        <v>0</v>
      </c>
      <c r="AB8" s="63">
        <f t="shared" si="42"/>
        <v>0</v>
      </c>
      <c r="AC8" s="63">
        <f t="shared" si="42"/>
        <v>0</v>
      </c>
      <c r="AD8" s="63">
        <f t="shared" si="42"/>
        <v>0</v>
      </c>
      <c r="AE8" s="63">
        <f t="shared" si="42"/>
        <v>0</v>
      </c>
      <c r="AF8" s="63">
        <f t="shared" si="42"/>
        <v>0</v>
      </c>
      <c r="AG8" s="63">
        <f t="shared" si="42"/>
        <v>0</v>
      </c>
      <c r="AH8" s="63">
        <f t="shared" si="42"/>
        <v>0</v>
      </c>
      <c r="AI8" s="63">
        <f t="shared" si="42"/>
        <v>0</v>
      </c>
      <c r="AJ8" s="63">
        <f t="shared" si="42"/>
        <v>0</v>
      </c>
      <c r="AK8" s="63">
        <f t="shared" si="42"/>
        <v>0</v>
      </c>
      <c r="AL8" s="63">
        <f t="shared" si="42"/>
        <v>0</v>
      </c>
      <c r="AM8" s="63">
        <f t="shared" si="42"/>
        <v>0</v>
      </c>
      <c r="AN8" s="63">
        <f t="shared" si="42"/>
        <v>0</v>
      </c>
      <c r="AO8" s="63">
        <f t="shared" si="42"/>
        <v>0</v>
      </c>
      <c r="AP8" s="63">
        <f t="shared" si="42"/>
        <v>0</v>
      </c>
      <c r="AQ8" s="63">
        <f t="shared" si="42"/>
        <v>0</v>
      </c>
      <c r="AR8" s="63">
        <f t="shared" si="42"/>
        <v>0</v>
      </c>
      <c r="AS8" s="63">
        <f t="shared" si="42"/>
        <v>0</v>
      </c>
      <c r="AT8" s="63">
        <f t="shared" ref="AT8:BK8" si="43">IF(AT$2&gt;=$A$14,AT20*$A20,AT20)</f>
        <v>0</v>
      </c>
      <c r="AU8" s="63">
        <f t="shared" si="43"/>
        <v>0</v>
      </c>
      <c r="AV8" s="63">
        <f t="shared" si="43"/>
        <v>0</v>
      </c>
      <c r="AW8" s="63">
        <f t="shared" si="43"/>
        <v>0</v>
      </c>
      <c r="AX8" s="63">
        <f t="shared" si="43"/>
        <v>0</v>
      </c>
      <c r="AY8" s="63">
        <f t="shared" si="43"/>
        <v>0</v>
      </c>
      <c r="AZ8" s="63">
        <f t="shared" si="43"/>
        <v>0</v>
      </c>
      <c r="BA8" s="63">
        <f t="shared" si="43"/>
        <v>0</v>
      </c>
      <c r="BB8" s="63">
        <f t="shared" si="43"/>
        <v>0</v>
      </c>
      <c r="BC8" s="63">
        <f t="shared" si="43"/>
        <v>0</v>
      </c>
      <c r="BD8" s="63">
        <f t="shared" si="43"/>
        <v>0</v>
      </c>
      <c r="BE8" s="63">
        <f t="shared" si="43"/>
        <v>0</v>
      </c>
      <c r="BF8" s="63">
        <f t="shared" si="43"/>
        <v>0</v>
      </c>
      <c r="BG8" s="63">
        <f t="shared" si="43"/>
        <v>0</v>
      </c>
      <c r="BH8" s="63">
        <f t="shared" si="43"/>
        <v>0</v>
      </c>
      <c r="BI8" s="63">
        <f t="shared" si="43"/>
        <v>0</v>
      </c>
      <c r="BJ8" s="63">
        <f t="shared" si="43"/>
        <v>0</v>
      </c>
      <c r="BK8" s="63">
        <f t="shared" si="43"/>
        <v>0</v>
      </c>
      <c r="BL8" s="63">
        <f t="shared" ref="BL8:BO8" si="44">IF(BL$2&gt;=$A$14,BL20*$A20,BL20)</f>
        <v>0</v>
      </c>
      <c r="BM8" s="63">
        <f t="shared" si="44"/>
        <v>0</v>
      </c>
      <c r="BN8" s="63">
        <f t="shared" si="44"/>
        <v>0</v>
      </c>
      <c r="BO8" s="63">
        <f t="shared" si="44"/>
        <v>0</v>
      </c>
      <c r="BP8" s="63">
        <f t="shared" ref="BP8:BU8" si="45">IF(BP$2&gt;=$A$14,BP20*$A20,BP20)</f>
        <v>0</v>
      </c>
      <c r="BQ8" s="63">
        <f t="shared" si="45"/>
        <v>0</v>
      </c>
      <c r="BR8" s="63">
        <f t="shared" si="45"/>
        <v>0</v>
      </c>
      <c r="BS8" s="63">
        <f t="shared" si="45"/>
        <v>0</v>
      </c>
      <c r="BT8" s="63">
        <f t="shared" si="45"/>
        <v>0</v>
      </c>
      <c r="BU8" s="63">
        <f t="shared" si="45"/>
        <v>0</v>
      </c>
      <c r="BV8" s="63">
        <f t="shared" ref="BV8:BW8" si="46">IF(BV$2&gt;=$A$14,BV20*$A20,BV20)</f>
        <v>0</v>
      </c>
      <c r="BW8" s="63">
        <f t="shared" si="46"/>
        <v>0</v>
      </c>
      <c r="BX8" s="63">
        <f t="shared" ref="BX8:CI8" si="47">IF(BX$2&gt;=$A$14,BX20*$A20,BX20)</f>
        <v>0</v>
      </c>
      <c r="BY8" s="63">
        <f t="shared" si="47"/>
        <v>0</v>
      </c>
      <c r="BZ8" s="63">
        <f t="shared" si="47"/>
        <v>0</v>
      </c>
      <c r="CA8" s="63">
        <f t="shared" si="47"/>
        <v>0</v>
      </c>
      <c r="CB8" s="63">
        <f t="shared" si="47"/>
        <v>0</v>
      </c>
      <c r="CC8" s="63">
        <f t="shared" si="47"/>
        <v>0</v>
      </c>
      <c r="CD8" s="63">
        <f t="shared" si="47"/>
        <v>0</v>
      </c>
      <c r="CE8" s="63">
        <f t="shared" si="47"/>
        <v>0</v>
      </c>
      <c r="CF8" s="63">
        <f t="shared" si="47"/>
        <v>0</v>
      </c>
      <c r="CG8" s="63">
        <f t="shared" si="47"/>
        <v>0</v>
      </c>
      <c r="CH8" s="63">
        <f t="shared" si="47"/>
        <v>0</v>
      </c>
      <c r="CI8" s="63">
        <f t="shared" si="47"/>
        <v>0</v>
      </c>
      <c r="CJ8" s="63">
        <f t="shared" ref="CJ8:DY8" si="48">IF(CJ$2&gt;=$A$14,CJ20*$A20,CJ20)</f>
        <v>0</v>
      </c>
      <c r="CK8" s="63">
        <f t="shared" si="48"/>
        <v>0</v>
      </c>
      <c r="CL8" s="63">
        <f t="shared" si="48"/>
        <v>0</v>
      </c>
      <c r="CM8" s="63">
        <f t="shared" si="48"/>
        <v>0</v>
      </c>
      <c r="CN8" s="63">
        <f t="shared" si="48"/>
        <v>0</v>
      </c>
      <c r="CO8" s="63">
        <f t="shared" si="48"/>
        <v>0</v>
      </c>
      <c r="CP8" s="63">
        <f t="shared" si="48"/>
        <v>0</v>
      </c>
      <c r="CQ8" s="63">
        <f t="shared" si="48"/>
        <v>0</v>
      </c>
      <c r="CR8" s="63">
        <f t="shared" si="48"/>
        <v>0</v>
      </c>
      <c r="CS8" s="63">
        <f t="shared" si="48"/>
        <v>0</v>
      </c>
      <c r="CT8" s="63">
        <f t="shared" si="48"/>
        <v>0</v>
      </c>
      <c r="CU8" s="63">
        <f t="shared" si="48"/>
        <v>0</v>
      </c>
      <c r="CV8" s="63">
        <f t="shared" si="48"/>
        <v>0</v>
      </c>
      <c r="CW8" s="63">
        <f t="shared" si="48"/>
        <v>0</v>
      </c>
      <c r="CX8" s="63">
        <f t="shared" si="48"/>
        <v>0</v>
      </c>
      <c r="CY8" s="63">
        <f t="shared" si="48"/>
        <v>0</v>
      </c>
      <c r="CZ8" s="63">
        <f t="shared" si="48"/>
        <v>0</v>
      </c>
      <c r="DA8" s="63">
        <f t="shared" si="48"/>
        <v>0</v>
      </c>
      <c r="DB8" s="63">
        <f t="shared" si="48"/>
        <v>0</v>
      </c>
      <c r="DC8" s="63">
        <f t="shared" si="48"/>
        <v>0</v>
      </c>
      <c r="DD8" s="63">
        <f t="shared" si="48"/>
        <v>0</v>
      </c>
      <c r="DE8" s="63">
        <f t="shared" si="48"/>
        <v>0</v>
      </c>
      <c r="DF8" s="63">
        <f t="shared" si="48"/>
        <v>0</v>
      </c>
      <c r="DG8" s="63">
        <f t="shared" si="48"/>
        <v>0</v>
      </c>
      <c r="DH8" s="63">
        <f t="shared" si="48"/>
        <v>0</v>
      </c>
      <c r="DI8" s="63">
        <f t="shared" si="48"/>
        <v>0</v>
      </c>
      <c r="DJ8" s="63">
        <f t="shared" si="48"/>
        <v>0</v>
      </c>
      <c r="DK8" s="63">
        <f t="shared" si="48"/>
        <v>0</v>
      </c>
      <c r="DL8" s="63">
        <f t="shared" si="48"/>
        <v>0</v>
      </c>
      <c r="DM8" s="63">
        <f t="shared" si="48"/>
        <v>0</v>
      </c>
      <c r="DN8" s="63">
        <f t="shared" si="48"/>
        <v>0</v>
      </c>
      <c r="DO8" s="63">
        <f t="shared" si="48"/>
        <v>0</v>
      </c>
      <c r="DP8" s="63">
        <f t="shared" si="48"/>
        <v>0</v>
      </c>
      <c r="DQ8" s="63">
        <f t="shared" si="48"/>
        <v>0</v>
      </c>
      <c r="DR8" s="63">
        <f t="shared" si="48"/>
        <v>0</v>
      </c>
      <c r="DS8" s="63">
        <f t="shared" si="48"/>
        <v>0</v>
      </c>
      <c r="DT8" s="63">
        <f t="shared" si="48"/>
        <v>0</v>
      </c>
      <c r="DU8" s="63">
        <f t="shared" si="48"/>
        <v>0</v>
      </c>
      <c r="DV8" s="63">
        <f t="shared" si="48"/>
        <v>0</v>
      </c>
      <c r="DW8" s="63">
        <f t="shared" si="48"/>
        <v>0</v>
      </c>
      <c r="DX8" s="63">
        <f t="shared" si="48"/>
        <v>0</v>
      </c>
      <c r="DY8" s="63">
        <f t="shared" si="48"/>
        <v>0</v>
      </c>
    </row>
    <row r="9" spans="1:129">
      <c r="A9" s="252" t="s">
        <v>125</v>
      </c>
      <c r="B9" s="252" t="s">
        <v>112</v>
      </c>
      <c r="C9" s="41" t="s">
        <v>127</v>
      </c>
      <c r="D9" s="63">
        <f>IF(D$2&gt;=$A$14,D21*$A21,D21)</f>
        <v>0</v>
      </c>
      <c r="E9" s="63">
        <f t="shared" ref="E9:BK9" si="49">IF(E$2&gt;=$A$14,E21*$A21,E21)</f>
        <v>0</v>
      </c>
      <c r="F9" s="63">
        <f t="shared" si="49"/>
        <v>0</v>
      </c>
      <c r="G9" s="63">
        <f t="shared" si="49"/>
        <v>0</v>
      </c>
      <c r="H9" s="63">
        <f t="shared" si="49"/>
        <v>0</v>
      </c>
      <c r="I9" s="63">
        <f t="shared" si="49"/>
        <v>0</v>
      </c>
      <c r="J9" s="63">
        <f t="shared" si="49"/>
        <v>0</v>
      </c>
      <c r="K9" s="63">
        <f t="shared" si="49"/>
        <v>0</v>
      </c>
      <c r="L9" s="63">
        <f t="shared" si="49"/>
        <v>0</v>
      </c>
      <c r="M9" s="63">
        <f t="shared" si="49"/>
        <v>0</v>
      </c>
      <c r="N9" s="63">
        <f t="shared" si="49"/>
        <v>0</v>
      </c>
      <c r="O9" s="63">
        <f t="shared" si="49"/>
        <v>0</v>
      </c>
      <c r="P9" s="63">
        <f t="shared" si="49"/>
        <v>0</v>
      </c>
      <c r="Q9" s="63">
        <f t="shared" si="49"/>
        <v>0</v>
      </c>
      <c r="R9" s="63">
        <f t="shared" si="49"/>
        <v>0</v>
      </c>
      <c r="S9" s="63">
        <f t="shared" si="49"/>
        <v>0</v>
      </c>
      <c r="T9" s="63">
        <f t="shared" si="49"/>
        <v>0</v>
      </c>
      <c r="U9" s="63">
        <f t="shared" si="49"/>
        <v>0</v>
      </c>
      <c r="V9" s="63">
        <f t="shared" si="49"/>
        <v>0</v>
      </c>
      <c r="W9" s="63">
        <f t="shared" si="49"/>
        <v>0</v>
      </c>
      <c r="X9" s="63">
        <f t="shared" si="49"/>
        <v>0</v>
      </c>
      <c r="Y9" s="63">
        <f t="shared" si="49"/>
        <v>0</v>
      </c>
      <c r="Z9" s="63">
        <f t="shared" si="49"/>
        <v>0</v>
      </c>
      <c r="AA9" s="63">
        <f t="shared" si="49"/>
        <v>0</v>
      </c>
      <c r="AB9" s="63">
        <f t="shared" si="49"/>
        <v>0</v>
      </c>
      <c r="AC9" s="63">
        <f t="shared" si="49"/>
        <v>0</v>
      </c>
      <c r="AD9" s="63">
        <f t="shared" si="49"/>
        <v>0</v>
      </c>
      <c r="AE9" s="63">
        <f t="shared" si="49"/>
        <v>0</v>
      </c>
      <c r="AF9" s="63">
        <f t="shared" si="49"/>
        <v>0</v>
      </c>
      <c r="AG9" s="63">
        <f t="shared" si="49"/>
        <v>0</v>
      </c>
      <c r="AH9" s="63">
        <f t="shared" si="49"/>
        <v>0</v>
      </c>
      <c r="AI9" s="63">
        <f t="shared" si="49"/>
        <v>0</v>
      </c>
      <c r="AJ9" s="63">
        <f t="shared" si="49"/>
        <v>0</v>
      </c>
      <c r="AK9" s="63">
        <f t="shared" si="49"/>
        <v>0</v>
      </c>
      <c r="AL9" s="63">
        <f t="shared" si="49"/>
        <v>0</v>
      </c>
      <c r="AM9" s="63">
        <f t="shared" si="49"/>
        <v>0</v>
      </c>
      <c r="AN9" s="63">
        <f t="shared" si="49"/>
        <v>0</v>
      </c>
      <c r="AO9" s="63">
        <f t="shared" si="49"/>
        <v>0</v>
      </c>
      <c r="AP9" s="63">
        <f t="shared" si="49"/>
        <v>0</v>
      </c>
      <c r="AQ9" s="63">
        <f t="shared" si="49"/>
        <v>0</v>
      </c>
      <c r="AR9" s="63">
        <f t="shared" si="49"/>
        <v>0</v>
      </c>
      <c r="AS9" s="63">
        <f t="shared" si="49"/>
        <v>0</v>
      </c>
      <c r="AT9" s="63">
        <f t="shared" si="49"/>
        <v>0</v>
      </c>
      <c r="AU9" s="63">
        <f t="shared" si="49"/>
        <v>0</v>
      </c>
      <c r="AV9" s="63">
        <f t="shared" si="49"/>
        <v>0</v>
      </c>
      <c r="AW9" s="63">
        <f t="shared" si="49"/>
        <v>0</v>
      </c>
      <c r="AX9" s="63">
        <f t="shared" si="49"/>
        <v>0</v>
      </c>
      <c r="AY9" s="63">
        <f t="shared" si="49"/>
        <v>0</v>
      </c>
      <c r="AZ9" s="63">
        <f t="shared" si="49"/>
        <v>0</v>
      </c>
      <c r="BA9" s="63">
        <f t="shared" si="49"/>
        <v>0</v>
      </c>
      <c r="BB9" s="63">
        <f t="shared" si="49"/>
        <v>0</v>
      </c>
      <c r="BC9" s="63">
        <f t="shared" si="49"/>
        <v>0</v>
      </c>
      <c r="BD9" s="63">
        <f t="shared" si="49"/>
        <v>0</v>
      </c>
      <c r="BE9" s="63">
        <f t="shared" si="49"/>
        <v>0</v>
      </c>
      <c r="BF9" s="63">
        <f t="shared" si="49"/>
        <v>0</v>
      </c>
      <c r="BG9" s="63">
        <f t="shared" si="49"/>
        <v>0</v>
      </c>
      <c r="BH9" s="63">
        <f t="shared" si="49"/>
        <v>0</v>
      </c>
      <c r="BI9" s="63">
        <f t="shared" si="49"/>
        <v>0</v>
      </c>
      <c r="BJ9" s="63">
        <f t="shared" si="49"/>
        <v>0</v>
      </c>
      <c r="BK9" s="63">
        <f t="shared" si="49"/>
        <v>0</v>
      </c>
      <c r="BL9" s="63">
        <f t="shared" ref="BL9:BO9" si="50">IF(BL$2&gt;=$A$14,BL21*$A21,BL21)</f>
        <v>0</v>
      </c>
      <c r="BM9" s="63">
        <f t="shared" si="50"/>
        <v>0</v>
      </c>
      <c r="BN9" s="63">
        <f t="shared" si="50"/>
        <v>0</v>
      </c>
      <c r="BO9" s="63">
        <f t="shared" si="50"/>
        <v>0</v>
      </c>
      <c r="BP9" s="63">
        <f t="shared" ref="BP9:BU9" si="51">IF(BP$2&gt;=$A$14,BP21*$A21,BP21)</f>
        <v>0</v>
      </c>
      <c r="BQ9" s="63">
        <f t="shared" si="51"/>
        <v>0</v>
      </c>
      <c r="BR9" s="63">
        <f t="shared" si="51"/>
        <v>0</v>
      </c>
      <c r="BS9" s="63">
        <f t="shared" si="51"/>
        <v>0</v>
      </c>
      <c r="BT9" s="63">
        <f t="shared" si="51"/>
        <v>0</v>
      </c>
      <c r="BU9" s="63">
        <f t="shared" si="51"/>
        <v>0</v>
      </c>
      <c r="BV9" s="63">
        <f t="shared" ref="BV9:BW9" si="52">IF(BV$2&gt;=$A$14,BV21*$A21,BV21)</f>
        <v>0</v>
      </c>
      <c r="BW9" s="63">
        <f t="shared" si="52"/>
        <v>0</v>
      </c>
      <c r="BX9" s="63">
        <f t="shared" ref="BX9:CI9" si="53">IF(BX$2&gt;=$A$14,BX21*$A21,BX21)</f>
        <v>0</v>
      </c>
      <c r="BY9" s="63">
        <f t="shared" si="53"/>
        <v>0</v>
      </c>
      <c r="BZ9" s="63">
        <f t="shared" si="53"/>
        <v>0</v>
      </c>
      <c r="CA9" s="63">
        <f t="shared" si="53"/>
        <v>0</v>
      </c>
      <c r="CB9" s="63">
        <f t="shared" si="53"/>
        <v>0</v>
      </c>
      <c r="CC9" s="63">
        <f t="shared" si="53"/>
        <v>0</v>
      </c>
      <c r="CD9" s="63">
        <f t="shared" si="53"/>
        <v>0</v>
      </c>
      <c r="CE9" s="63">
        <f t="shared" si="53"/>
        <v>0</v>
      </c>
      <c r="CF9" s="63">
        <f t="shared" si="53"/>
        <v>0</v>
      </c>
      <c r="CG9" s="63">
        <f t="shared" si="53"/>
        <v>0</v>
      </c>
      <c r="CH9" s="63">
        <f t="shared" si="53"/>
        <v>0</v>
      </c>
      <c r="CI9" s="63">
        <f t="shared" si="53"/>
        <v>0</v>
      </c>
      <c r="CJ9" s="63">
        <f t="shared" ref="CJ9:DY9" si="54">IF(CJ$2&gt;=$A$14,CJ21*$A21,CJ21)</f>
        <v>0</v>
      </c>
      <c r="CK9" s="63">
        <f t="shared" si="54"/>
        <v>0</v>
      </c>
      <c r="CL9" s="63">
        <f t="shared" si="54"/>
        <v>0</v>
      </c>
      <c r="CM9" s="63">
        <f t="shared" si="54"/>
        <v>0</v>
      </c>
      <c r="CN9" s="63">
        <f t="shared" si="54"/>
        <v>0</v>
      </c>
      <c r="CO9" s="63">
        <f t="shared" si="54"/>
        <v>0</v>
      </c>
      <c r="CP9" s="63">
        <f t="shared" si="54"/>
        <v>0</v>
      </c>
      <c r="CQ9" s="63">
        <f t="shared" si="54"/>
        <v>0</v>
      </c>
      <c r="CR9" s="63">
        <f t="shared" si="54"/>
        <v>0</v>
      </c>
      <c r="CS9" s="63">
        <f t="shared" si="54"/>
        <v>0</v>
      </c>
      <c r="CT9" s="63">
        <f t="shared" si="54"/>
        <v>0</v>
      </c>
      <c r="CU9" s="63">
        <f t="shared" si="54"/>
        <v>0</v>
      </c>
      <c r="CV9" s="63">
        <f t="shared" si="54"/>
        <v>0</v>
      </c>
      <c r="CW9" s="63">
        <f t="shared" si="54"/>
        <v>0</v>
      </c>
      <c r="CX9" s="63">
        <f t="shared" si="54"/>
        <v>0</v>
      </c>
      <c r="CY9" s="63">
        <f t="shared" si="54"/>
        <v>0</v>
      </c>
      <c r="CZ9" s="63">
        <f t="shared" si="54"/>
        <v>0</v>
      </c>
      <c r="DA9" s="63">
        <f t="shared" si="54"/>
        <v>0</v>
      </c>
      <c r="DB9" s="63">
        <f t="shared" si="54"/>
        <v>0</v>
      </c>
      <c r="DC9" s="63">
        <f t="shared" si="54"/>
        <v>0</v>
      </c>
      <c r="DD9" s="63">
        <f t="shared" si="54"/>
        <v>0</v>
      </c>
      <c r="DE9" s="63">
        <f t="shared" si="54"/>
        <v>0</v>
      </c>
      <c r="DF9" s="63">
        <f t="shared" si="54"/>
        <v>0</v>
      </c>
      <c r="DG9" s="63">
        <f t="shared" si="54"/>
        <v>0</v>
      </c>
      <c r="DH9" s="63">
        <f t="shared" si="54"/>
        <v>0</v>
      </c>
      <c r="DI9" s="63">
        <f t="shared" si="54"/>
        <v>0</v>
      </c>
      <c r="DJ9" s="63">
        <f t="shared" si="54"/>
        <v>0</v>
      </c>
      <c r="DK9" s="63">
        <f t="shared" si="54"/>
        <v>0</v>
      </c>
      <c r="DL9" s="63">
        <f t="shared" si="54"/>
        <v>0</v>
      </c>
      <c r="DM9" s="63">
        <f t="shared" si="54"/>
        <v>0</v>
      </c>
      <c r="DN9" s="63">
        <f t="shared" si="54"/>
        <v>0</v>
      </c>
      <c r="DO9" s="63">
        <f t="shared" si="54"/>
        <v>0</v>
      </c>
      <c r="DP9" s="63">
        <f t="shared" si="54"/>
        <v>0</v>
      </c>
      <c r="DQ9" s="63">
        <f t="shared" si="54"/>
        <v>0</v>
      </c>
      <c r="DR9" s="63">
        <f t="shared" si="54"/>
        <v>0</v>
      </c>
      <c r="DS9" s="63">
        <f t="shared" si="54"/>
        <v>0</v>
      </c>
      <c r="DT9" s="63">
        <f t="shared" si="54"/>
        <v>0</v>
      </c>
      <c r="DU9" s="63">
        <f t="shared" si="54"/>
        <v>0</v>
      </c>
      <c r="DV9" s="63">
        <f t="shared" si="54"/>
        <v>0</v>
      </c>
      <c r="DW9" s="63">
        <f t="shared" si="54"/>
        <v>0</v>
      </c>
      <c r="DX9" s="63">
        <f t="shared" si="54"/>
        <v>0</v>
      </c>
      <c r="DY9" s="63">
        <f t="shared" si="54"/>
        <v>0</v>
      </c>
    </row>
    <row r="10" spans="1:129">
      <c r="A10" s="252" t="s">
        <v>123</v>
      </c>
      <c r="B10" s="252" t="s">
        <v>112</v>
      </c>
      <c r="C10" s="41" t="s">
        <v>128</v>
      </c>
      <c r="D10" s="63">
        <f>IF(D$2&gt;=$A$14,D22*$A22,D22)</f>
        <v>0</v>
      </c>
      <c r="E10" s="63">
        <f t="shared" ref="E10:BK10" si="55">IF(E$2&gt;=$A$14,E22*$A22,E22)</f>
        <v>0</v>
      </c>
      <c r="F10" s="63">
        <f t="shared" si="55"/>
        <v>0</v>
      </c>
      <c r="G10" s="63">
        <f t="shared" si="55"/>
        <v>0</v>
      </c>
      <c r="H10" s="63">
        <f t="shared" si="55"/>
        <v>0</v>
      </c>
      <c r="I10" s="63">
        <f t="shared" si="55"/>
        <v>0</v>
      </c>
      <c r="J10" s="63">
        <f t="shared" si="55"/>
        <v>0</v>
      </c>
      <c r="K10" s="63">
        <f t="shared" si="55"/>
        <v>0</v>
      </c>
      <c r="L10" s="63">
        <f t="shared" si="55"/>
        <v>0</v>
      </c>
      <c r="M10" s="63">
        <f t="shared" si="55"/>
        <v>0</v>
      </c>
      <c r="N10" s="63">
        <f t="shared" si="55"/>
        <v>0</v>
      </c>
      <c r="O10" s="63">
        <f t="shared" si="55"/>
        <v>0</v>
      </c>
      <c r="P10" s="63">
        <f t="shared" si="55"/>
        <v>0</v>
      </c>
      <c r="Q10" s="63">
        <f t="shared" si="55"/>
        <v>0</v>
      </c>
      <c r="R10" s="63">
        <f t="shared" si="55"/>
        <v>0</v>
      </c>
      <c r="S10" s="63">
        <f t="shared" si="55"/>
        <v>0</v>
      </c>
      <c r="T10" s="63">
        <f t="shared" si="55"/>
        <v>0</v>
      </c>
      <c r="U10" s="63">
        <f t="shared" si="55"/>
        <v>0</v>
      </c>
      <c r="V10" s="63">
        <f t="shared" si="55"/>
        <v>0</v>
      </c>
      <c r="W10" s="63">
        <f t="shared" si="55"/>
        <v>0</v>
      </c>
      <c r="X10" s="63">
        <f t="shared" si="55"/>
        <v>0</v>
      </c>
      <c r="Y10" s="63">
        <f t="shared" si="55"/>
        <v>0</v>
      </c>
      <c r="Z10" s="63">
        <f t="shared" si="55"/>
        <v>0</v>
      </c>
      <c r="AA10" s="63">
        <f t="shared" si="55"/>
        <v>0</v>
      </c>
      <c r="AB10" s="63">
        <f t="shared" si="55"/>
        <v>0</v>
      </c>
      <c r="AC10" s="63">
        <f t="shared" si="55"/>
        <v>0</v>
      </c>
      <c r="AD10" s="63">
        <f t="shared" si="55"/>
        <v>0</v>
      </c>
      <c r="AE10" s="63">
        <f t="shared" si="55"/>
        <v>0</v>
      </c>
      <c r="AF10" s="63">
        <f t="shared" si="55"/>
        <v>0</v>
      </c>
      <c r="AG10" s="63">
        <f t="shared" si="55"/>
        <v>0</v>
      </c>
      <c r="AH10" s="63">
        <f t="shared" si="55"/>
        <v>0</v>
      </c>
      <c r="AI10" s="63">
        <f t="shared" si="55"/>
        <v>0</v>
      </c>
      <c r="AJ10" s="63">
        <f t="shared" si="55"/>
        <v>0</v>
      </c>
      <c r="AK10" s="63">
        <f t="shared" si="55"/>
        <v>0</v>
      </c>
      <c r="AL10" s="63">
        <f t="shared" si="55"/>
        <v>0</v>
      </c>
      <c r="AM10" s="63">
        <f t="shared" si="55"/>
        <v>0</v>
      </c>
      <c r="AN10" s="63">
        <f t="shared" si="55"/>
        <v>0</v>
      </c>
      <c r="AO10" s="63">
        <f t="shared" si="55"/>
        <v>0</v>
      </c>
      <c r="AP10" s="63">
        <f t="shared" si="55"/>
        <v>0</v>
      </c>
      <c r="AQ10" s="63">
        <f t="shared" si="55"/>
        <v>0</v>
      </c>
      <c r="AR10" s="63">
        <f t="shared" si="55"/>
        <v>0</v>
      </c>
      <c r="AS10" s="63">
        <f t="shared" si="55"/>
        <v>0</v>
      </c>
      <c r="AT10" s="63">
        <f t="shared" si="55"/>
        <v>0</v>
      </c>
      <c r="AU10" s="63">
        <f t="shared" si="55"/>
        <v>0</v>
      </c>
      <c r="AV10" s="63">
        <f t="shared" si="55"/>
        <v>0</v>
      </c>
      <c r="AW10" s="63">
        <f t="shared" si="55"/>
        <v>0</v>
      </c>
      <c r="AX10" s="63">
        <f t="shared" si="55"/>
        <v>0</v>
      </c>
      <c r="AY10" s="63">
        <f t="shared" si="55"/>
        <v>0</v>
      </c>
      <c r="AZ10" s="63">
        <f t="shared" si="55"/>
        <v>0</v>
      </c>
      <c r="BA10" s="63">
        <f t="shared" si="55"/>
        <v>0</v>
      </c>
      <c r="BB10" s="63">
        <f t="shared" si="55"/>
        <v>0</v>
      </c>
      <c r="BC10" s="63">
        <f t="shared" si="55"/>
        <v>0</v>
      </c>
      <c r="BD10" s="63">
        <f t="shared" si="55"/>
        <v>0</v>
      </c>
      <c r="BE10" s="63">
        <f t="shared" si="55"/>
        <v>0</v>
      </c>
      <c r="BF10" s="63">
        <f t="shared" si="55"/>
        <v>0</v>
      </c>
      <c r="BG10" s="63">
        <f t="shared" si="55"/>
        <v>0</v>
      </c>
      <c r="BH10" s="63">
        <f t="shared" si="55"/>
        <v>0</v>
      </c>
      <c r="BI10" s="63">
        <f t="shared" si="55"/>
        <v>0</v>
      </c>
      <c r="BJ10" s="63">
        <f t="shared" si="55"/>
        <v>0</v>
      </c>
      <c r="BK10" s="63">
        <f t="shared" si="55"/>
        <v>0</v>
      </c>
      <c r="BL10" s="63">
        <f t="shared" ref="BL10:BO10" si="56">IF(BL$2&gt;=$A$14,BL22*$A22,BL22)</f>
        <v>0</v>
      </c>
      <c r="BM10" s="63">
        <f t="shared" si="56"/>
        <v>0</v>
      </c>
      <c r="BN10" s="63">
        <f t="shared" si="56"/>
        <v>0</v>
      </c>
      <c r="BO10" s="63">
        <f t="shared" si="56"/>
        <v>0</v>
      </c>
      <c r="BP10" s="63">
        <f t="shared" ref="BP10:BU10" si="57">IF(BP$2&gt;=$A$14,BP22*$A22,BP22)</f>
        <v>0</v>
      </c>
      <c r="BQ10" s="63">
        <f t="shared" si="57"/>
        <v>0</v>
      </c>
      <c r="BR10" s="63">
        <f t="shared" si="57"/>
        <v>0</v>
      </c>
      <c r="BS10" s="63">
        <f t="shared" si="57"/>
        <v>0</v>
      </c>
      <c r="BT10" s="63">
        <f t="shared" si="57"/>
        <v>0</v>
      </c>
      <c r="BU10" s="63">
        <f t="shared" si="57"/>
        <v>0</v>
      </c>
      <c r="BV10" s="63">
        <f t="shared" ref="BV10:BW10" si="58">IF(BV$2&gt;=$A$14,BV22*$A22,BV22)</f>
        <v>0</v>
      </c>
      <c r="BW10" s="63">
        <f t="shared" si="58"/>
        <v>0</v>
      </c>
      <c r="BX10" s="63">
        <f t="shared" ref="BX10:CI10" si="59">IF(BX$2&gt;=$A$14,BX22*$A22,BX22)</f>
        <v>0</v>
      </c>
      <c r="BY10" s="63">
        <f t="shared" si="59"/>
        <v>0</v>
      </c>
      <c r="BZ10" s="63">
        <f t="shared" si="59"/>
        <v>0</v>
      </c>
      <c r="CA10" s="63">
        <f t="shared" si="59"/>
        <v>0</v>
      </c>
      <c r="CB10" s="63">
        <f t="shared" si="59"/>
        <v>0</v>
      </c>
      <c r="CC10" s="63">
        <f t="shared" si="59"/>
        <v>0</v>
      </c>
      <c r="CD10" s="63">
        <f t="shared" si="59"/>
        <v>0</v>
      </c>
      <c r="CE10" s="63">
        <f t="shared" si="59"/>
        <v>0</v>
      </c>
      <c r="CF10" s="63">
        <f t="shared" si="59"/>
        <v>0</v>
      </c>
      <c r="CG10" s="63">
        <f t="shared" si="59"/>
        <v>0</v>
      </c>
      <c r="CH10" s="63">
        <f t="shared" si="59"/>
        <v>0</v>
      </c>
      <c r="CI10" s="63">
        <f t="shared" si="59"/>
        <v>0</v>
      </c>
      <c r="CJ10" s="63">
        <f t="shared" ref="CJ10:DY10" si="60">IF(CJ$2&gt;=$A$14,CJ22*$A22,CJ22)</f>
        <v>0</v>
      </c>
      <c r="CK10" s="63">
        <f t="shared" si="60"/>
        <v>0</v>
      </c>
      <c r="CL10" s="63">
        <f t="shared" si="60"/>
        <v>0</v>
      </c>
      <c r="CM10" s="63">
        <f t="shared" si="60"/>
        <v>0</v>
      </c>
      <c r="CN10" s="63">
        <f t="shared" si="60"/>
        <v>0</v>
      </c>
      <c r="CO10" s="63">
        <f t="shared" si="60"/>
        <v>0</v>
      </c>
      <c r="CP10" s="63">
        <f t="shared" si="60"/>
        <v>0</v>
      </c>
      <c r="CQ10" s="63">
        <f t="shared" si="60"/>
        <v>0</v>
      </c>
      <c r="CR10" s="63">
        <f t="shared" si="60"/>
        <v>0</v>
      </c>
      <c r="CS10" s="63">
        <f t="shared" si="60"/>
        <v>0</v>
      </c>
      <c r="CT10" s="63">
        <f t="shared" si="60"/>
        <v>0</v>
      </c>
      <c r="CU10" s="63">
        <f t="shared" si="60"/>
        <v>0</v>
      </c>
      <c r="CV10" s="63">
        <f t="shared" si="60"/>
        <v>0</v>
      </c>
      <c r="CW10" s="63">
        <f t="shared" si="60"/>
        <v>0</v>
      </c>
      <c r="CX10" s="63">
        <f t="shared" si="60"/>
        <v>0</v>
      </c>
      <c r="CY10" s="63">
        <f t="shared" si="60"/>
        <v>0</v>
      </c>
      <c r="CZ10" s="63">
        <f t="shared" si="60"/>
        <v>0</v>
      </c>
      <c r="DA10" s="63">
        <f t="shared" si="60"/>
        <v>0</v>
      </c>
      <c r="DB10" s="63">
        <f t="shared" si="60"/>
        <v>0</v>
      </c>
      <c r="DC10" s="63">
        <f t="shared" si="60"/>
        <v>0</v>
      </c>
      <c r="DD10" s="63">
        <f t="shared" si="60"/>
        <v>0</v>
      </c>
      <c r="DE10" s="63">
        <f t="shared" si="60"/>
        <v>0</v>
      </c>
      <c r="DF10" s="63">
        <f t="shared" si="60"/>
        <v>0</v>
      </c>
      <c r="DG10" s="63">
        <f t="shared" si="60"/>
        <v>0</v>
      </c>
      <c r="DH10" s="63">
        <f t="shared" si="60"/>
        <v>0</v>
      </c>
      <c r="DI10" s="63">
        <f t="shared" si="60"/>
        <v>0</v>
      </c>
      <c r="DJ10" s="63">
        <f t="shared" si="60"/>
        <v>0</v>
      </c>
      <c r="DK10" s="63">
        <f t="shared" si="60"/>
        <v>0</v>
      </c>
      <c r="DL10" s="63">
        <f t="shared" si="60"/>
        <v>0</v>
      </c>
      <c r="DM10" s="63">
        <f t="shared" si="60"/>
        <v>0</v>
      </c>
      <c r="DN10" s="63">
        <f t="shared" si="60"/>
        <v>0</v>
      </c>
      <c r="DO10" s="63">
        <f t="shared" si="60"/>
        <v>0</v>
      </c>
      <c r="DP10" s="63">
        <f t="shared" si="60"/>
        <v>0</v>
      </c>
      <c r="DQ10" s="63">
        <f t="shared" si="60"/>
        <v>0</v>
      </c>
      <c r="DR10" s="63">
        <f t="shared" si="60"/>
        <v>0</v>
      </c>
      <c r="DS10" s="63">
        <f t="shared" si="60"/>
        <v>0</v>
      </c>
      <c r="DT10" s="63">
        <f t="shared" si="60"/>
        <v>0</v>
      </c>
      <c r="DU10" s="63">
        <f t="shared" si="60"/>
        <v>0</v>
      </c>
      <c r="DV10" s="63">
        <f t="shared" si="60"/>
        <v>0</v>
      </c>
      <c r="DW10" s="63">
        <f t="shared" si="60"/>
        <v>0</v>
      </c>
      <c r="DX10" s="63">
        <f t="shared" si="60"/>
        <v>0</v>
      </c>
      <c r="DY10" s="63">
        <f t="shared" si="60"/>
        <v>0</v>
      </c>
    </row>
    <row r="13" spans="1:129">
      <c r="A13" s="62" t="s">
        <v>98</v>
      </c>
      <c r="B13" s="62"/>
      <c r="C13" s="62" t="s">
        <v>97</v>
      </c>
    </row>
    <row r="14" spans="1:129">
      <c r="A14" s="42">
        <v>42430</v>
      </c>
      <c r="B14" s="42"/>
      <c r="C14" s="41"/>
      <c r="D14" s="42"/>
      <c r="E14" s="42"/>
      <c r="F14" s="42"/>
      <c r="G14" s="42"/>
      <c r="H14" s="42"/>
      <c r="I14" s="42"/>
      <c r="J14" s="42"/>
      <c r="K14" s="42"/>
      <c r="L14" s="42"/>
      <c r="M14" s="42"/>
      <c r="N14" s="42"/>
      <c r="O14" s="42"/>
      <c r="P14" s="42"/>
      <c r="Q14" s="42"/>
      <c r="R14" s="42"/>
      <c r="S14" s="42"/>
      <c r="T14" s="42"/>
      <c r="U14" s="42"/>
      <c r="V14" s="42"/>
      <c r="W14" s="42"/>
      <c r="X14" s="42"/>
      <c r="Y14" s="42"/>
      <c r="Z14" s="42"/>
      <c r="AA14" s="42"/>
      <c r="AB14" s="42"/>
      <c r="AC14" s="42"/>
      <c r="AD14" s="42"/>
      <c r="AE14" s="42"/>
      <c r="AF14" s="42"/>
      <c r="AG14" s="42"/>
      <c r="AH14" s="42"/>
      <c r="AI14" s="42"/>
      <c r="AJ14" s="42"/>
      <c r="AK14" s="42"/>
      <c r="AL14" s="42"/>
      <c r="AM14" s="42"/>
      <c r="AN14" s="42"/>
      <c r="AO14" s="42"/>
      <c r="AP14" s="42"/>
      <c r="AQ14" s="42"/>
      <c r="AR14" s="42"/>
      <c r="AS14" s="42"/>
      <c r="AT14" s="42"/>
      <c r="AU14" s="42"/>
      <c r="AV14" s="42"/>
      <c r="AW14" s="42"/>
      <c r="AX14" s="42"/>
      <c r="AY14" s="42"/>
      <c r="AZ14" s="42"/>
      <c r="BA14" s="42"/>
      <c r="BB14" s="42"/>
      <c r="BC14" s="42"/>
      <c r="BD14" s="42"/>
      <c r="BE14" s="42"/>
      <c r="BF14" s="42"/>
      <c r="BG14" s="42"/>
      <c r="BH14" s="42"/>
      <c r="BI14" s="42"/>
      <c r="BJ14" s="42"/>
      <c r="BK14" s="42"/>
      <c r="BL14" s="42"/>
      <c r="BM14" s="42"/>
      <c r="BN14" s="42"/>
      <c r="BO14" s="42"/>
      <c r="BP14" s="42"/>
      <c r="BQ14" s="42"/>
      <c r="BR14" s="42"/>
      <c r="BS14" s="42"/>
      <c r="BT14" s="42"/>
      <c r="BU14" s="42"/>
      <c r="BV14" s="42"/>
      <c r="BW14" s="42"/>
      <c r="BX14" s="42"/>
      <c r="BY14" s="42"/>
      <c r="BZ14" s="42"/>
      <c r="CA14" s="42"/>
      <c r="CB14" s="42"/>
      <c r="CC14" s="42"/>
      <c r="CD14" s="42"/>
      <c r="CE14" s="42"/>
      <c r="CF14" s="42"/>
      <c r="CG14" s="42"/>
      <c r="CH14" s="42"/>
      <c r="CI14" s="42"/>
      <c r="CJ14" s="42"/>
      <c r="CK14" s="42"/>
      <c r="CL14" s="42"/>
      <c r="CM14" s="42"/>
      <c r="CN14" s="42"/>
      <c r="CO14" s="42"/>
      <c r="CP14" s="42"/>
      <c r="CQ14" s="42"/>
      <c r="CR14" s="42"/>
      <c r="CS14" s="42"/>
      <c r="CT14" s="42"/>
      <c r="CU14" s="42"/>
      <c r="CV14" s="42"/>
      <c r="CW14" s="42"/>
      <c r="CX14" s="42"/>
      <c r="CY14" s="42"/>
      <c r="CZ14" s="42"/>
      <c r="DA14" s="42"/>
      <c r="DB14" s="42"/>
      <c r="DC14" s="42"/>
      <c r="DD14" s="42"/>
      <c r="DE14" s="42"/>
      <c r="DF14" s="42"/>
      <c r="DG14" s="42"/>
      <c r="DH14" s="42"/>
      <c r="DI14" s="42"/>
      <c r="DJ14" s="42"/>
      <c r="DK14" s="42"/>
      <c r="DL14" s="42"/>
      <c r="DM14" s="42"/>
      <c r="DN14" s="42"/>
      <c r="DO14" s="42"/>
      <c r="DP14" s="42"/>
      <c r="DQ14" s="42"/>
      <c r="DR14" s="42"/>
      <c r="DS14" s="42"/>
      <c r="DT14" s="42"/>
      <c r="DU14" s="42"/>
      <c r="DV14" s="42"/>
      <c r="DW14" s="42"/>
      <c r="DX14" s="42"/>
      <c r="DY14" s="42"/>
    </row>
    <row r="15" spans="1:129">
      <c r="A15" s="61">
        <v>1</v>
      </c>
      <c r="B15" s="61"/>
      <c r="C15" s="41" t="s">
        <v>64</v>
      </c>
      <c r="D15" s="44"/>
      <c r="E15" s="44"/>
      <c r="F15" s="44"/>
      <c r="G15" s="44"/>
      <c r="H15" s="44"/>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c r="BM15" s="44"/>
      <c r="BN15" s="44"/>
      <c r="BO15" s="44"/>
      <c r="BP15" s="44"/>
      <c r="BQ15" s="44"/>
      <c r="BR15" s="44"/>
      <c r="BS15" s="44"/>
      <c r="BT15" s="44"/>
      <c r="BU15" s="44"/>
      <c r="BV15" s="44"/>
      <c r="BW15" s="44"/>
      <c r="BX15" s="44"/>
      <c r="BY15" s="44"/>
      <c r="BZ15" s="44"/>
      <c r="CA15" s="44"/>
      <c r="CB15" s="44"/>
      <c r="CC15" s="44"/>
      <c r="CD15" s="44"/>
      <c r="CE15" s="44"/>
      <c r="CF15" s="44"/>
      <c r="CG15" s="44"/>
      <c r="CH15" s="44"/>
      <c r="CI15" s="44"/>
      <c r="CJ15" s="44"/>
      <c r="CK15" s="44"/>
      <c r="CL15" s="44"/>
      <c r="CM15" s="44"/>
      <c r="CN15" s="44"/>
      <c r="CO15" s="44"/>
      <c r="CP15" s="44"/>
      <c r="CQ15" s="44"/>
      <c r="CR15" s="44"/>
      <c r="CS15" s="44"/>
      <c r="CT15" s="44"/>
      <c r="CU15" s="44"/>
      <c r="CV15" s="44"/>
      <c r="CW15" s="44"/>
      <c r="CX15" s="44"/>
      <c r="CY15" s="44"/>
      <c r="CZ15" s="44"/>
      <c r="DA15" s="44"/>
      <c r="DB15" s="44"/>
      <c r="DC15" s="44"/>
      <c r="DD15" s="44"/>
      <c r="DE15" s="44"/>
      <c r="DF15" s="44"/>
      <c r="DG15" s="44"/>
      <c r="DH15" s="44"/>
      <c r="DI15" s="44"/>
      <c r="DJ15" s="44"/>
      <c r="DK15" s="44"/>
      <c r="DL15" s="44"/>
      <c r="DM15" s="44"/>
      <c r="DN15" s="44"/>
      <c r="DO15" s="44"/>
      <c r="DP15" s="44"/>
      <c r="DQ15" s="44"/>
      <c r="DR15" s="44"/>
      <c r="DS15" s="44"/>
      <c r="DT15" s="44"/>
      <c r="DU15" s="44"/>
      <c r="DV15" s="44"/>
      <c r="DW15" s="44"/>
      <c r="DX15" s="44"/>
      <c r="DY15" s="44"/>
    </row>
    <row r="16" spans="1:129">
      <c r="A16" s="61">
        <v>1</v>
      </c>
      <c r="B16" s="61"/>
      <c r="C16" s="41" t="s">
        <v>63</v>
      </c>
      <c r="D16" s="44"/>
      <c r="E16" s="44"/>
      <c r="F16" s="44"/>
      <c r="G16" s="44"/>
      <c r="H16" s="44"/>
      <c r="I16" s="44"/>
      <c r="J16" s="44"/>
      <c r="K16" s="44"/>
      <c r="L16" s="44"/>
      <c r="M16" s="44"/>
      <c r="N16" s="44"/>
      <c r="O16" s="44"/>
      <c r="P16" s="44"/>
      <c r="Q16" s="44"/>
      <c r="R16" s="44"/>
      <c r="S16" s="44"/>
      <c r="T16" s="44"/>
      <c r="U16" s="44"/>
      <c r="V16" s="44"/>
      <c r="W16" s="44"/>
      <c r="X16" s="44"/>
      <c r="Y16" s="44"/>
      <c r="Z16" s="44"/>
      <c r="AA16" s="44"/>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c r="BM16" s="44"/>
      <c r="BN16" s="44"/>
      <c r="BO16" s="44"/>
      <c r="BP16" s="44"/>
      <c r="BQ16" s="44"/>
      <c r="BR16" s="44"/>
      <c r="BS16" s="44"/>
      <c r="BT16" s="44"/>
      <c r="BU16" s="44"/>
      <c r="BV16" s="44"/>
      <c r="BW16" s="44"/>
      <c r="BX16" s="44"/>
      <c r="BY16" s="44"/>
      <c r="BZ16" s="44"/>
      <c r="CA16" s="44"/>
      <c r="CB16" s="44"/>
      <c r="CC16" s="44"/>
      <c r="CD16" s="44"/>
      <c r="CE16" s="44"/>
      <c r="CF16" s="44"/>
      <c r="CG16" s="44"/>
      <c r="CH16" s="44"/>
      <c r="CI16" s="44"/>
      <c r="CJ16" s="44"/>
      <c r="CK16" s="44"/>
      <c r="CL16" s="44"/>
      <c r="CM16" s="44"/>
      <c r="CN16" s="44"/>
      <c r="CO16" s="44"/>
      <c r="CP16" s="44"/>
      <c r="CQ16" s="44"/>
      <c r="CR16" s="44"/>
      <c r="CS16" s="44"/>
      <c r="CT16" s="44"/>
      <c r="CU16" s="44"/>
      <c r="CV16" s="44"/>
      <c r="CW16" s="44"/>
      <c r="CX16" s="44"/>
      <c r="CY16" s="44"/>
      <c r="CZ16" s="44"/>
      <c r="DA16" s="44"/>
      <c r="DB16" s="44"/>
      <c r="DC16" s="44"/>
      <c r="DD16" s="44"/>
      <c r="DE16" s="44"/>
      <c r="DF16" s="44"/>
      <c r="DG16" s="44"/>
      <c r="DH16" s="44"/>
      <c r="DI16" s="44"/>
      <c r="DJ16" s="44"/>
      <c r="DK16" s="44"/>
      <c r="DL16" s="44"/>
      <c r="DM16" s="44"/>
      <c r="DN16" s="44"/>
      <c r="DO16" s="44"/>
      <c r="DP16" s="44"/>
      <c r="DQ16" s="44"/>
      <c r="DR16" s="44"/>
      <c r="DS16" s="44"/>
      <c r="DT16" s="44"/>
      <c r="DU16" s="44"/>
      <c r="DV16" s="44"/>
      <c r="DW16" s="44"/>
      <c r="DX16" s="44"/>
      <c r="DY16" s="44"/>
    </row>
    <row r="17" spans="1:129">
      <c r="A17" s="61">
        <v>1</v>
      </c>
      <c r="B17" s="61"/>
      <c r="C17" s="41" t="s">
        <v>45</v>
      </c>
      <c r="D17" s="44"/>
      <c r="E17" s="44"/>
      <c r="F17" s="44"/>
      <c r="G17" s="44"/>
      <c r="H17" s="44"/>
      <c r="I17" s="44"/>
      <c r="J17" s="44"/>
      <c r="K17" s="44"/>
      <c r="L17" s="44"/>
      <c r="M17" s="44"/>
      <c r="N17" s="44"/>
      <c r="O17" s="44"/>
      <c r="P17" s="44"/>
      <c r="Q17" s="44"/>
      <c r="R17" s="44"/>
      <c r="S17" s="44"/>
      <c r="T17" s="44"/>
      <c r="U17" s="44"/>
      <c r="V17" s="44"/>
      <c r="W17" s="44"/>
      <c r="X17" s="44"/>
      <c r="Y17" s="44"/>
      <c r="Z17" s="44"/>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c r="BM17" s="44"/>
      <c r="BN17" s="44"/>
      <c r="BO17" s="44"/>
      <c r="BP17" s="44"/>
      <c r="BQ17" s="44"/>
      <c r="BR17" s="44"/>
      <c r="BS17" s="44"/>
      <c r="BT17" s="44"/>
      <c r="BU17" s="44"/>
      <c r="BV17" s="44"/>
      <c r="BW17" s="44"/>
      <c r="BX17" s="44"/>
      <c r="BY17" s="44"/>
      <c r="BZ17" s="44"/>
      <c r="CA17" s="44"/>
      <c r="CB17" s="44"/>
      <c r="CC17" s="44"/>
      <c r="CD17" s="44"/>
      <c r="CE17" s="44"/>
      <c r="CF17" s="44"/>
      <c r="CG17" s="44"/>
      <c r="CH17" s="44"/>
      <c r="CI17" s="44"/>
      <c r="CJ17" s="44"/>
      <c r="CK17" s="44"/>
      <c r="CL17" s="44"/>
      <c r="CM17" s="44"/>
      <c r="CN17" s="44"/>
      <c r="CO17" s="44"/>
      <c r="CP17" s="44"/>
      <c r="CQ17" s="44"/>
      <c r="CR17" s="44"/>
      <c r="CS17" s="44"/>
      <c r="CT17" s="44"/>
      <c r="CU17" s="44"/>
      <c r="CV17" s="44"/>
      <c r="CW17" s="44"/>
      <c r="CX17" s="44"/>
      <c r="CY17" s="44"/>
      <c r="CZ17" s="44"/>
      <c r="DA17" s="44"/>
      <c r="DB17" s="44"/>
      <c r="DC17" s="44"/>
      <c r="DD17" s="44"/>
      <c r="DE17" s="44"/>
      <c r="DF17" s="44"/>
      <c r="DG17" s="44"/>
      <c r="DH17" s="44"/>
      <c r="DI17" s="44"/>
      <c r="DJ17" s="44"/>
      <c r="DK17" s="44"/>
      <c r="DL17" s="44"/>
      <c r="DM17" s="44"/>
      <c r="DN17" s="44"/>
      <c r="DO17" s="44"/>
      <c r="DP17" s="44"/>
      <c r="DQ17" s="44"/>
      <c r="DR17" s="44"/>
      <c r="DS17" s="44"/>
      <c r="DT17" s="44"/>
      <c r="DU17" s="44"/>
      <c r="DV17" s="44"/>
      <c r="DW17" s="44"/>
      <c r="DX17" s="44"/>
      <c r="DY17" s="44"/>
    </row>
    <row r="18" spans="1:129">
      <c r="A18" s="61">
        <v>1</v>
      </c>
      <c r="B18" s="61"/>
      <c r="C18" s="41" t="s">
        <v>62</v>
      </c>
      <c r="D18" s="44"/>
      <c r="E18" s="44"/>
      <c r="F18" s="44"/>
      <c r="G18" s="44"/>
      <c r="H18" s="44"/>
      <c r="I18" s="44"/>
      <c r="J18" s="44"/>
      <c r="K18" s="44"/>
      <c r="L18" s="44"/>
      <c r="M18" s="44"/>
      <c r="N18" s="44"/>
      <c r="O18" s="44"/>
      <c r="P18" s="44"/>
      <c r="Q18" s="44"/>
      <c r="R18" s="44"/>
      <c r="S18" s="44"/>
      <c r="T18" s="44"/>
      <c r="U18" s="44"/>
      <c r="V18" s="44"/>
      <c r="W18" s="44"/>
      <c r="X18" s="44"/>
      <c r="Y18" s="44"/>
      <c r="Z18" s="44"/>
      <c r="AA18" s="4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c r="BM18" s="44"/>
      <c r="BN18" s="44"/>
      <c r="BO18" s="44"/>
      <c r="BP18" s="44"/>
      <c r="BQ18" s="44"/>
      <c r="BR18" s="44"/>
      <c r="BS18" s="44"/>
      <c r="BT18" s="44"/>
      <c r="BU18" s="44"/>
      <c r="BV18" s="44"/>
      <c r="BW18" s="44"/>
      <c r="BX18" s="44"/>
      <c r="BY18" s="44"/>
      <c r="BZ18" s="44"/>
      <c r="CA18" s="44"/>
      <c r="CB18" s="44"/>
      <c r="CC18" s="44"/>
      <c r="CD18" s="44"/>
      <c r="CE18" s="44"/>
      <c r="CF18" s="44"/>
      <c r="CG18" s="44"/>
      <c r="CH18" s="44"/>
      <c r="CI18" s="44"/>
      <c r="CJ18" s="44"/>
      <c r="CK18" s="44"/>
      <c r="CL18" s="44"/>
      <c r="CM18" s="44"/>
      <c r="CN18" s="44"/>
      <c r="CO18" s="44"/>
      <c r="CP18" s="44"/>
      <c r="CQ18" s="44"/>
      <c r="CR18" s="44"/>
      <c r="CS18" s="44"/>
      <c r="CT18" s="44"/>
      <c r="CU18" s="44"/>
      <c r="CV18" s="44"/>
      <c r="CW18" s="44"/>
      <c r="CX18" s="44"/>
      <c r="CY18" s="44"/>
      <c r="CZ18" s="44"/>
      <c r="DA18" s="44"/>
      <c r="DB18" s="44"/>
      <c r="DC18" s="44"/>
      <c r="DD18" s="44"/>
      <c r="DE18" s="44"/>
      <c r="DF18" s="44"/>
      <c r="DG18" s="44"/>
      <c r="DH18" s="44"/>
      <c r="DI18" s="44"/>
      <c r="DJ18" s="44"/>
      <c r="DK18" s="44"/>
      <c r="DL18" s="44"/>
      <c r="DM18" s="44"/>
      <c r="DN18" s="44"/>
      <c r="DO18" s="44"/>
      <c r="DP18" s="44"/>
      <c r="DQ18" s="44"/>
      <c r="DR18" s="44"/>
      <c r="DS18" s="44"/>
      <c r="DT18" s="44"/>
      <c r="DU18" s="44"/>
      <c r="DV18" s="44"/>
      <c r="DW18" s="44"/>
      <c r="DX18" s="44"/>
      <c r="DY18" s="44"/>
    </row>
    <row r="19" spans="1:129">
      <c r="A19" s="61">
        <v>1</v>
      </c>
      <c r="B19" s="61"/>
      <c r="C19" s="41" t="s">
        <v>44</v>
      </c>
      <c r="D19" s="44"/>
      <c r="E19" s="44"/>
      <c r="F19" s="44"/>
      <c r="G19" s="44"/>
      <c r="H19" s="44"/>
      <c r="I19" s="44"/>
      <c r="J19" s="44"/>
      <c r="K19" s="44"/>
      <c r="L19" s="44"/>
      <c r="M19" s="44"/>
      <c r="N19" s="44"/>
      <c r="O19" s="44"/>
      <c r="P19" s="44"/>
      <c r="Q19" s="44"/>
      <c r="R19" s="44"/>
      <c r="S19" s="44"/>
      <c r="T19" s="44"/>
      <c r="U19" s="44"/>
      <c r="V19" s="44"/>
      <c r="W19" s="44"/>
      <c r="X19" s="44"/>
      <c r="Y19" s="44"/>
      <c r="Z19" s="44"/>
      <c r="AA19" s="4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4"/>
      <c r="BA19" s="44"/>
      <c r="BB19" s="44"/>
      <c r="BC19" s="44"/>
      <c r="BD19" s="44"/>
      <c r="BE19" s="44"/>
      <c r="BF19" s="44"/>
      <c r="BG19" s="44"/>
      <c r="BH19" s="44"/>
      <c r="BI19" s="44"/>
      <c r="BJ19" s="44"/>
      <c r="BK19" s="44"/>
      <c r="BL19" s="44"/>
      <c r="BM19" s="44"/>
      <c r="BN19" s="44"/>
      <c r="BO19" s="44"/>
      <c r="BP19" s="44"/>
      <c r="BQ19" s="44"/>
      <c r="BR19" s="44"/>
      <c r="BS19" s="44"/>
      <c r="BT19" s="44"/>
      <c r="BU19" s="44"/>
      <c r="BV19" s="44"/>
      <c r="BW19" s="44"/>
      <c r="BX19" s="44"/>
      <c r="BY19" s="44"/>
      <c r="BZ19" s="44"/>
      <c r="CA19" s="44"/>
      <c r="CB19" s="44"/>
      <c r="CC19" s="44"/>
      <c r="CD19" s="44"/>
      <c r="CE19" s="44"/>
      <c r="CF19" s="44"/>
      <c r="CG19" s="44"/>
      <c r="CH19" s="44"/>
      <c r="CI19" s="44"/>
      <c r="CJ19" s="44"/>
      <c r="CK19" s="44"/>
      <c r="CL19" s="44"/>
      <c r="CM19" s="44"/>
      <c r="CN19" s="44"/>
      <c r="CO19" s="44"/>
      <c r="CP19" s="44"/>
      <c r="CQ19" s="44"/>
      <c r="CR19" s="44"/>
      <c r="CS19" s="44"/>
      <c r="CT19" s="44"/>
      <c r="CU19" s="44"/>
      <c r="CV19" s="44"/>
      <c r="CW19" s="44"/>
      <c r="CX19" s="44"/>
      <c r="CY19" s="44"/>
      <c r="CZ19" s="44"/>
      <c r="DA19" s="44"/>
      <c r="DB19" s="44"/>
      <c r="DC19" s="44"/>
      <c r="DD19" s="44"/>
      <c r="DE19" s="44"/>
      <c r="DF19" s="44"/>
      <c r="DG19" s="44"/>
      <c r="DH19" s="44"/>
      <c r="DI19" s="44"/>
      <c r="DJ19" s="44"/>
      <c r="DK19" s="44"/>
      <c r="DL19" s="44"/>
      <c r="DM19" s="44"/>
      <c r="DN19" s="44"/>
      <c r="DO19" s="44"/>
      <c r="DP19" s="44"/>
      <c r="DQ19" s="44"/>
      <c r="DR19" s="44"/>
      <c r="DS19" s="44"/>
      <c r="DT19" s="44"/>
      <c r="DU19" s="44"/>
      <c r="DV19" s="44"/>
      <c r="DW19" s="44"/>
      <c r="DX19" s="44"/>
      <c r="DY19" s="44"/>
    </row>
    <row r="20" spans="1:129">
      <c r="A20" s="61">
        <v>1</v>
      </c>
      <c r="B20" s="61"/>
      <c r="C20" s="41" t="s">
        <v>61</v>
      </c>
      <c r="D20" s="44"/>
      <c r="E20" s="44"/>
      <c r="F20" s="44"/>
      <c r="G20" s="44"/>
      <c r="H20" s="44"/>
      <c r="I20" s="44"/>
      <c r="J20" s="44"/>
      <c r="K20" s="44"/>
      <c r="L20" s="44"/>
      <c r="M20" s="44"/>
      <c r="N20" s="44"/>
      <c r="O20" s="44"/>
      <c r="P20" s="44"/>
      <c r="Q20" s="44"/>
      <c r="R20" s="44"/>
      <c r="S20" s="44"/>
      <c r="T20" s="44"/>
      <c r="U20" s="44"/>
      <c r="V20" s="44"/>
      <c r="W20" s="44"/>
      <c r="X20" s="44"/>
      <c r="Y20" s="44"/>
      <c r="Z20" s="44"/>
      <c r="AA20" s="44"/>
      <c r="AB20" s="44"/>
      <c r="AC20" s="44"/>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4"/>
      <c r="BI20" s="44"/>
      <c r="BJ20" s="44"/>
      <c r="BK20" s="44"/>
      <c r="BL20" s="44"/>
      <c r="BM20" s="44"/>
      <c r="BN20" s="44"/>
      <c r="BO20" s="44"/>
      <c r="BP20" s="44"/>
      <c r="BQ20" s="44"/>
      <c r="BR20" s="44"/>
      <c r="BS20" s="44"/>
      <c r="BT20" s="44"/>
      <c r="BU20" s="44"/>
      <c r="BV20" s="44"/>
      <c r="BW20" s="44"/>
      <c r="BX20" s="44"/>
      <c r="BY20" s="44"/>
      <c r="BZ20" s="44"/>
      <c r="CA20" s="44"/>
      <c r="CB20" s="44"/>
      <c r="CC20" s="44"/>
      <c r="CD20" s="44"/>
      <c r="CE20" s="44"/>
      <c r="CF20" s="44"/>
      <c r="CG20" s="44"/>
      <c r="CH20" s="44"/>
      <c r="CI20" s="44"/>
      <c r="CJ20" s="44"/>
      <c r="CK20" s="44"/>
      <c r="CL20" s="44"/>
      <c r="CM20" s="44"/>
      <c r="CN20" s="44"/>
      <c r="CO20" s="44"/>
      <c r="CP20" s="44"/>
      <c r="CQ20" s="44"/>
      <c r="CR20" s="44"/>
      <c r="CS20" s="44"/>
      <c r="CT20" s="44"/>
      <c r="CU20" s="44"/>
      <c r="CV20" s="44"/>
      <c r="CW20" s="44"/>
      <c r="CX20" s="44"/>
      <c r="CY20" s="44"/>
      <c r="CZ20" s="44"/>
      <c r="DA20" s="44"/>
      <c r="DB20" s="44"/>
      <c r="DC20" s="44"/>
      <c r="DD20" s="44"/>
      <c r="DE20" s="44"/>
      <c r="DF20" s="44"/>
      <c r="DG20" s="44"/>
      <c r="DH20" s="44"/>
      <c r="DI20" s="44"/>
      <c r="DJ20" s="44"/>
      <c r="DK20" s="44"/>
      <c r="DL20" s="44"/>
      <c r="DM20" s="44"/>
      <c r="DN20" s="44"/>
      <c r="DO20" s="44"/>
      <c r="DP20" s="44"/>
      <c r="DQ20" s="44"/>
      <c r="DR20" s="44"/>
      <c r="DS20" s="44"/>
      <c r="DT20" s="44"/>
      <c r="DU20" s="44"/>
      <c r="DV20" s="44"/>
      <c r="DW20" s="44"/>
      <c r="DX20" s="44"/>
      <c r="DY20" s="44"/>
    </row>
    <row r="21" spans="1:129">
      <c r="A21" s="61">
        <v>1</v>
      </c>
      <c r="B21" s="61"/>
      <c r="C21" s="41" t="s">
        <v>129</v>
      </c>
      <c r="D21" s="44"/>
      <c r="E21" s="44"/>
      <c r="F21" s="44"/>
      <c r="G21" s="44"/>
      <c r="H21" s="44"/>
      <c r="I21" s="44"/>
      <c r="J21" s="44"/>
      <c r="K21" s="44"/>
      <c r="L21" s="44"/>
      <c r="M21" s="44"/>
      <c r="N21" s="44"/>
      <c r="O21" s="44"/>
      <c r="P21" s="44"/>
      <c r="Q21" s="44"/>
      <c r="R21" s="44"/>
      <c r="S21" s="44"/>
      <c r="T21" s="44"/>
      <c r="U21" s="44"/>
      <c r="V21" s="44"/>
      <c r="W21" s="44"/>
      <c r="X21" s="44"/>
      <c r="Y21" s="44"/>
      <c r="Z21" s="44"/>
      <c r="AA21" s="44"/>
      <c r="AB21" s="44"/>
      <c r="AC21" s="44"/>
      <c r="AD21" s="44"/>
      <c r="AE21" s="44"/>
      <c r="AF21" s="44"/>
      <c r="AG21" s="44"/>
      <c r="AH21" s="44"/>
      <c r="AI21" s="44"/>
      <c r="AJ21" s="44"/>
      <c r="AK21" s="44"/>
      <c r="AL21" s="44"/>
      <c r="AM21" s="4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c r="BL21" s="44"/>
      <c r="BM21" s="44"/>
      <c r="BN21" s="44"/>
      <c r="BO21" s="44"/>
      <c r="BP21" s="44"/>
      <c r="BQ21" s="44"/>
      <c r="BR21" s="44"/>
      <c r="BS21" s="44"/>
      <c r="BT21" s="44"/>
      <c r="BU21" s="44"/>
      <c r="BV21" s="44"/>
      <c r="BW21" s="44"/>
      <c r="BX21" s="44"/>
      <c r="BY21" s="44"/>
      <c r="BZ21" s="44"/>
      <c r="CA21" s="44"/>
      <c r="CB21" s="44"/>
      <c r="CC21" s="44"/>
      <c r="CD21" s="44"/>
      <c r="CE21" s="44"/>
      <c r="CF21" s="44"/>
      <c r="CG21" s="44"/>
      <c r="CH21" s="44"/>
      <c r="CI21" s="44"/>
      <c r="CJ21" s="44"/>
      <c r="CK21" s="44"/>
      <c r="CL21" s="44"/>
      <c r="CM21" s="44"/>
      <c r="CN21" s="44"/>
      <c r="CO21" s="44"/>
      <c r="CP21" s="44"/>
      <c r="CQ21" s="44"/>
      <c r="CR21" s="44"/>
      <c r="CS21" s="44"/>
      <c r="CT21" s="44"/>
      <c r="CU21" s="44"/>
      <c r="CV21" s="44"/>
      <c r="CW21" s="44"/>
      <c r="CX21" s="44"/>
      <c r="CY21" s="44"/>
      <c r="CZ21" s="44"/>
      <c r="DA21" s="44"/>
      <c r="DB21" s="44"/>
      <c r="DC21" s="44"/>
      <c r="DD21" s="44"/>
      <c r="DE21" s="44"/>
      <c r="DF21" s="44"/>
      <c r="DG21" s="44"/>
      <c r="DH21" s="44"/>
      <c r="DI21" s="44"/>
      <c r="DJ21" s="44"/>
      <c r="DK21" s="44"/>
      <c r="DL21" s="44"/>
      <c r="DM21" s="44"/>
      <c r="DN21" s="44"/>
      <c r="DO21" s="44"/>
      <c r="DP21" s="44"/>
      <c r="DQ21" s="44"/>
      <c r="DR21" s="44"/>
      <c r="DS21" s="44"/>
      <c r="DT21" s="44"/>
      <c r="DU21" s="44"/>
      <c r="DV21" s="44"/>
      <c r="DW21" s="44"/>
      <c r="DX21" s="44"/>
      <c r="DY21" s="44"/>
    </row>
    <row r="22" spans="1:129">
      <c r="A22" s="61">
        <v>1</v>
      </c>
      <c r="B22" s="61"/>
      <c r="C22" s="41" t="s">
        <v>130</v>
      </c>
      <c r="D22" s="44"/>
      <c r="E22" s="44"/>
      <c r="F22" s="44"/>
      <c r="G22" s="44"/>
      <c r="H22" s="44"/>
      <c r="I22" s="44"/>
      <c r="J22" s="44"/>
      <c r="K22" s="44"/>
      <c r="L22" s="44"/>
      <c r="M22" s="44"/>
      <c r="N22" s="44"/>
      <c r="O22" s="44"/>
      <c r="P22" s="44"/>
      <c r="Q22" s="44"/>
      <c r="R22" s="44"/>
      <c r="S22" s="44"/>
      <c r="T22" s="44"/>
      <c r="U22" s="44"/>
      <c r="V22" s="44"/>
      <c r="W22" s="44"/>
      <c r="X22" s="44"/>
      <c r="Y22" s="44"/>
      <c r="Z22" s="44"/>
      <c r="AA22" s="44"/>
      <c r="AB22" s="44"/>
      <c r="AC22" s="44"/>
      <c r="AD22" s="44"/>
      <c r="AE22" s="44"/>
      <c r="AF22" s="44"/>
      <c r="AG22" s="44"/>
      <c r="AH22" s="44"/>
      <c r="AI22" s="44"/>
      <c r="AJ22" s="44"/>
      <c r="AK22" s="44"/>
      <c r="AL22" s="44"/>
      <c r="AM22" s="44"/>
      <c r="AN22" s="44"/>
      <c r="AO22" s="44"/>
      <c r="AP22" s="44"/>
      <c r="AQ22" s="44"/>
      <c r="AR22" s="44"/>
      <c r="AS22" s="44"/>
      <c r="AT22" s="44"/>
      <c r="AU22" s="44"/>
      <c r="AV22" s="44"/>
      <c r="AW22" s="44"/>
      <c r="AX22" s="44"/>
      <c r="AY22" s="44"/>
      <c r="AZ22" s="44"/>
      <c r="BA22" s="44"/>
      <c r="BB22" s="44"/>
      <c r="BC22" s="44"/>
      <c r="BD22" s="44"/>
      <c r="BE22" s="44"/>
      <c r="BF22" s="44"/>
      <c r="BG22" s="44"/>
      <c r="BH22" s="44"/>
      <c r="BI22" s="44"/>
      <c r="BJ22" s="44"/>
      <c r="BK22" s="44"/>
      <c r="BL22" s="44"/>
      <c r="BM22" s="44"/>
      <c r="BN22" s="44"/>
      <c r="BO22" s="44"/>
      <c r="BP22" s="44"/>
      <c r="BQ22" s="44"/>
      <c r="BR22" s="44"/>
      <c r="BS22" s="44"/>
      <c r="BT22" s="44"/>
      <c r="BU22" s="44"/>
      <c r="BV22" s="44"/>
      <c r="BW22" s="44"/>
      <c r="BX22" s="44"/>
      <c r="BY22" s="44"/>
      <c r="BZ22" s="44"/>
      <c r="CA22" s="44"/>
      <c r="CB22" s="44"/>
      <c r="CC22" s="44"/>
      <c r="CD22" s="44"/>
      <c r="CE22" s="44"/>
      <c r="CF22" s="44"/>
      <c r="CG22" s="44"/>
      <c r="CH22" s="44"/>
      <c r="CI22" s="44"/>
      <c r="CJ22" s="44"/>
      <c r="CK22" s="44"/>
      <c r="CL22" s="44"/>
      <c r="CM22" s="44"/>
      <c r="CN22" s="44"/>
      <c r="CO22" s="44"/>
      <c r="CP22" s="44"/>
      <c r="CQ22" s="44"/>
      <c r="CR22" s="44"/>
      <c r="CS22" s="44"/>
      <c r="CT22" s="44"/>
      <c r="CU22" s="44"/>
      <c r="CV22" s="44"/>
      <c r="CW22" s="44"/>
      <c r="CX22" s="44"/>
      <c r="CY22" s="44"/>
      <c r="CZ22" s="44"/>
      <c r="DA22" s="44"/>
      <c r="DB22" s="44"/>
      <c r="DC22" s="44"/>
      <c r="DD22" s="44"/>
      <c r="DE22" s="44"/>
      <c r="DF22" s="44"/>
      <c r="DG22" s="44"/>
      <c r="DH22" s="44"/>
      <c r="DI22" s="44"/>
      <c r="DJ22" s="44"/>
      <c r="DK22" s="44"/>
      <c r="DL22" s="44"/>
      <c r="DM22" s="44"/>
      <c r="DN22" s="44"/>
      <c r="DO22" s="44"/>
      <c r="DP22" s="44"/>
      <c r="DQ22" s="44"/>
      <c r="DR22" s="44"/>
      <c r="DS22" s="44"/>
      <c r="DT22" s="44"/>
      <c r="DU22" s="44"/>
      <c r="DV22" s="44"/>
      <c r="DW22" s="44"/>
      <c r="DX22" s="44"/>
      <c r="DY22" s="44"/>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77"/>
  <sheetViews>
    <sheetView topLeftCell="A4" zoomScale="85" zoomScaleNormal="85" workbookViewId="0">
      <pane ySplit="1" topLeftCell="A160" activePane="bottomLeft" state="frozen"/>
      <selection activeCell="A4" sqref="A4"/>
      <selection pane="bottomLeft" activeCell="C185" sqref="C185"/>
    </sheetView>
  </sheetViews>
  <sheetFormatPr defaultColWidth="9.109375" defaultRowHeight="14.4"/>
  <cols>
    <col min="1" max="1" width="38.6640625" style="125" bestFit="1" customWidth="1"/>
    <col min="2" max="2" width="21.6640625" style="125" customWidth="1"/>
    <col min="3" max="3" width="18.6640625" style="125" customWidth="1"/>
    <col min="4" max="16384" width="9.109375" style="125"/>
  </cols>
  <sheetData>
    <row r="1" spans="1:3" hidden="1">
      <c r="A1" s="124" t="s">
        <v>139</v>
      </c>
    </row>
    <row r="2" spans="1:3" hidden="1">
      <c r="A2" s="126" t="s">
        <v>140</v>
      </c>
    </row>
    <row r="3" spans="1:3" ht="15" hidden="1" customHeight="1">
      <c r="A3" s="210" t="s">
        <v>141</v>
      </c>
    </row>
    <row r="4" spans="1:3" ht="57.6">
      <c r="A4" s="211" t="s">
        <v>142</v>
      </c>
      <c r="B4" s="216" t="s">
        <v>143</v>
      </c>
    </row>
    <row r="5" spans="1:3">
      <c r="A5" s="212" t="s">
        <v>144</v>
      </c>
      <c r="B5" s="217">
        <v>633677.71629668854</v>
      </c>
    </row>
    <row r="6" spans="1:3">
      <c r="A6" s="212" t="s">
        <v>145</v>
      </c>
      <c r="B6" s="217">
        <v>400515.50000000012</v>
      </c>
    </row>
    <row r="7" spans="1:3">
      <c r="A7" s="212" t="s">
        <v>146</v>
      </c>
      <c r="B7" s="217">
        <v>280765.49999999988</v>
      </c>
    </row>
    <row r="8" spans="1:3">
      <c r="A8" s="212" t="s">
        <v>147</v>
      </c>
      <c r="B8" s="217">
        <v>381124.50000000134</v>
      </c>
    </row>
    <row r="9" spans="1:3">
      <c r="A9" s="212" t="s">
        <v>148</v>
      </c>
      <c r="B9" s="217">
        <v>1297410.8755148812</v>
      </c>
      <c r="C9" s="127"/>
    </row>
    <row r="10" spans="1:3">
      <c r="A10" s="212" t="s">
        <v>149</v>
      </c>
      <c r="B10" s="217">
        <v>828135.50000000116</v>
      </c>
    </row>
    <row r="11" spans="1:3">
      <c r="A11" s="212" t="s">
        <v>150</v>
      </c>
      <c r="B11" s="217">
        <v>198507</v>
      </c>
    </row>
    <row r="12" spans="1:3">
      <c r="A12" s="212" t="s">
        <v>151</v>
      </c>
      <c r="B12" s="217">
        <v>429122.00000000017</v>
      </c>
    </row>
    <row r="13" spans="1:3">
      <c r="A13" s="213" t="s">
        <v>152</v>
      </c>
      <c r="B13" s="217">
        <v>1944686.0000000005</v>
      </c>
    </row>
    <row r="14" spans="1:3">
      <c r="A14" s="212" t="s">
        <v>153</v>
      </c>
      <c r="B14" s="217">
        <v>1702186.5000000016</v>
      </c>
    </row>
    <row r="15" spans="1:3">
      <c r="A15" s="212" t="s">
        <v>154</v>
      </c>
      <c r="B15" s="217">
        <v>2446514.5000000005</v>
      </c>
    </row>
    <row r="16" spans="1:3">
      <c r="A16" s="212" t="s">
        <v>155</v>
      </c>
      <c r="B16" s="217">
        <v>653449.49999999988</v>
      </c>
    </row>
    <row r="17" spans="1:3">
      <c r="A17" s="212" t="s">
        <v>156</v>
      </c>
      <c r="B17" s="217">
        <v>667229.00000000012</v>
      </c>
    </row>
    <row r="18" spans="1:3">
      <c r="A18" s="212" t="s">
        <v>157</v>
      </c>
      <c r="B18" s="217">
        <v>579490.49999999988</v>
      </c>
    </row>
    <row r="19" spans="1:3">
      <c r="A19" s="212" t="s">
        <v>158</v>
      </c>
      <c r="B19" s="217">
        <v>1361290.9999999998</v>
      </c>
    </row>
    <row r="20" spans="1:3">
      <c r="A20" s="212" t="s">
        <v>159</v>
      </c>
      <c r="B20" s="217">
        <v>417070.49999999983</v>
      </c>
    </row>
    <row r="21" spans="1:3">
      <c r="A21" s="212" t="s">
        <v>160</v>
      </c>
      <c r="B21" s="217">
        <v>343591.49999999994</v>
      </c>
    </row>
    <row r="22" spans="1:3">
      <c r="A22" s="212" t="s">
        <v>161</v>
      </c>
      <c r="B22" s="218">
        <v>981890.24193345034</v>
      </c>
    </row>
    <row r="23" spans="1:3">
      <c r="A23" s="212" t="s">
        <v>162</v>
      </c>
      <c r="B23" s="217">
        <v>1913201.9999999995</v>
      </c>
    </row>
    <row r="24" spans="1:3">
      <c r="A24" s="213" t="s">
        <v>163</v>
      </c>
      <c r="B24" s="217">
        <v>529467.00000000023</v>
      </c>
    </row>
    <row r="25" spans="1:3">
      <c r="A25" s="212" t="s">
        <v>164</v>
      </c>
      <c r="B25" s="221">
        <v>1837049</v>
      </c>
      <c r="C25" s="125" t="s">
        <v>340</v>
      </c>
    </row>
    <row r="26" spans="1:3">
      <c r="A26" s="212" t="s">
        <v>165</v>
      </c>
      <c r="B26" s="217">
        <v>4434421.9647900388</v>
      </c>
    </row>
    <row r="27" spans="1:3">
      <c r="A27" s="212" t="s">
        <v>166</v>
      </c>
      <c r="B27" s="217">
        <v>448047.50000000012</v>
      </c>
    </row>
    <row r="28" spans="1:3">
      <c r="A28" s="212" t="s">
        <v>138</v>
      </c>
      <c r="B28" s="217">
        <v>721269.49999999988</v>
      </c>
    </row>
    <row r="29" spans="1:3">
      <c r="A29" s="212" t="s">
        <v>167</v>
      </c>
      <c r="B29" s="217">
        <v>1411849.0948953065</v>
      </c>
    </row>
    <row r="30" spans="1:3">
      <c r="A30" s="212" t="s">
        <v>168</v>
      </c>
      <c r="B30" s="217">
        <v>2989343.4559849654</v>
      </c>
    </row>
    <row r="31" spans="1:3">
      <c r="A31" s="212" t="s">
        <v>169</v>
      </c>
      <c r="B31" s="217">
        <v>695815.99999999965</v>
      </c>
    </row>
    <row r="32" spans="1:3">
      <c r="A32" s="213" t="s">
        <v>170</v>
      </c>
      <c r="B32" s="217">
        <v>230546.00000000017</v>
      </c>
    </row>
    <row r="33" spans="1:3">
      <c r="A33" s="212" t="s">
        <v>171</v>
      </c>
      <c r="B33" s="217">
        <v>808500.00000000035</v>
      </c>
    </row>
    <row r="34" spans="1:3">
      <c r="A34" s="212" t="s">
        <v>172</v>
      </c>
      <c r="B34" s="217">
        <v>290440.5</v>
      </c>
      <c r="C34" s="127"/>
    </row>
    <row r="35" spans="1:3">
      <c r="A35" s="214" t="s">
        <v>173</v>
      </c>
      <c r="B35" s="217">
        <v>331112.50000000105</v>
      </c>
    </row>
    <row r="36" spans="1:3">
      <c r="A36" s="212" t="s">
        <v>174</v>
      </c>
      <c r="B36" s="217">
        <v>971223.5</v>
      </c>
    </row>
    <row r="37" spans="1:3">
      <c r="A37" s="213" t="s">
        <v>175</v>
      </c>
      <c r="B37" s="217">
        <v>211972.49999999988</v>
      </c>
    </row>
    <row r="38" spans="1:3">
      <c r="A38" s="212" t="s">
        <v>176</v>
      </c>
      <c r="B38" s="217">
        <v>48237388.575784519</v>
      </c>
      <c r="C38" s="127"/>
    </row>
    <row r="39" spans="1:3">
      <c r="A39" s="212" t="s">
        <v>177</v>
      </c>
      <c r="B39" s="217">
        <v>1551585.5</v>
      </c>
    </row>
    <row r="40" spans="1:3">
      <c r="A40" s="212" t="s">
        <v>178</v>
      </c>
      <c r="B40" s="217">
        <v>891392.50000000023</v>
      </c>
    </row>
    <row r="41" spans="1:3">
      <c r="A41" s="212" t="s">
        <v>179</v>
      </c>
      <c r="B41" s="217">
        <v>191957.00000000006</v>
      </c>
    </row>
    <row r="42" spans="1:3">
      <c r="A42" s="212" t="s">
        <v>180</v>
      </c>
      <c r="B42" s="218">
        <v>2629224</v>
      </c>
    </row>
    <row r="43" spans="1:3">
      <c r="A43" s="212" t="s">
        <v>181</v>
      </c>
      <c r="B43" s="217">
        <v>2123274.5645636567</v>
      </c>
    </row>
    <row r="44" spans="1:3">
      <c r="A44" s="212" t="s">
        <v>182</v>
      </c>
      <c r="B44" s="217">
        <v>125321.50000000004</v>
      </c>
    </row>
    <row r="45" spans="1:3">
      <c r="A45" s="212" t="s">
        <v>183</v>
      </c>
      <c r="B45" s="217">
        <v>323653.49999999994</v>
      </c>
    </row>
    <row r="46" spans="1:3">
      <c r="A46" s="212" t="s">
        <v>184</v>
      </c>
      <c r="B46" s="218">
        <v>2360946.1</v>
      </c>
    </row>
    <row r="47" spans="1:3">
      <c r="A47" s="212" t="s">
        <v>185</v>
      </c>
      <c r="B47" s="217">
        <v>696949.00000000023</v>
      </c>
    </row>
    <row r="48" spans="1:3">
      <c r="A48" s="212" t="s">
        <v>186</v>
      </c>
      <c r="B48" s="217">
        <v>758039.50000000035</v>
      </c>
    </row>
    <row r="49" spans="1:2">
      <c r="A49" s="212" t="s">
        <v>187</v>
      </c>
      <c r="B49" s="217">
        <v>2248449.1911585475</v>
      </c>
    </row>
    <row r="50" spans="1:2">
      <c r="A50" s="212" t="s">
        <v>188</v>
      </c>
      <c r="B50" s="217">
        <v>1868068.4906140761</v>
      </c>
    </row>
    <row r="51" spans="1:2">
      <c r="A51" s="213" t="s">
        <v>189</v>
      </c>
      <c r="B51" s="217">
        <v>370737.5</v>
      </c>
    </row>
    <row r="52" spans="1:2">
      <c r="A52" s="212" t="s">
        <v>190</v>
      </c>
      <c r="B52" s="217">
        <v>46598392.537490644</v>
      </c>
    </row>
    <row r="53" spans="1:2">
      <c r="A53" s="212" t="s">
        <v>191</v>
      </c>
      <c r="B53" s="217">
        <v>433374.99999999959</v>
      </c>
    </row>
    <row r="54" spans="1:2">
      <c r="A54" s="212" t="s">
        <v>192</v>
      </c>
      <c r="B54" s="217">
        <v>1334832.5000000002</v>
      </c>
    </row>
    <row r="55" spans="1:2">
      <c r="A55" s="212" t="s">
        <v>193</v>
      </c>
      <c r="B55" s="217">
        <v>454037.49999999988</v>
      </c>
    </row>
    <row r="56" spans="1:2">
      <c r="A56" s="212" t="s">
        <v>194</v>
      </c>
      <c r="B56" s="217">
        <v>178171.00000000003</v>
      </c>
    </row>
    <row r="57" spans="1:2">
      <c r="A57" s="212" t="s">
        <v>195</v>
      </c>
      <c r="B57" s="217">
        <v>1126036.5</v>
      </c>
    </row>
    <row r="58" spans="1:2">
      <c r="A58" s="212" t="s">
        <v>137</v>
      </c>
      <c r="B58" s="217">
        <v>2166030.6278890991</v>
      </c>
    </row>
    <row r="59" spans="1:2">
      <c r="A59" s="212" t="s">
        <v>196</v>
      </c>
      <c r="B59" s="217">
        <v>290600.5</v>
      </c>
    </row>
    <row r="60" spans="1:2">
      <c r="A60" s="212" t="s">
        <v>197</v>
      </c>
      <c r="B60" s="217">
        <v>527270.49999999977</v>
      </c>
    </row>
    <row r="61" spans="1:2">
      <c r="A61" s="212" t="s">
        <v>198</v>
      </c>
      <c r="B61" s="217">
        <v>212758.50000000076</v>
      </c>
    </row>
    <row r="62" spans="1:2">
      <c r="A62" s="212" t="s">
        <v>199</v>
      </c>
      <c r="B62" s="217">
        <v>730407.00000000012</v>
      </c>
    </row>
    <row r="63" spans="1:2">
      <c r="A63" s="212" t="s">
        <v>200</v>
      </c>
      <c r="B63" s="217">
        <v>377420.49999999988</v>
      </c>
    </row>
    <row r="64" spans="1:2">
      <c r="A64" s="214" t="s">
        <v>201</v>
      </c>
      <c r="B64" s="217">
        <v>841615.99999999953</v>
      </c>
    </row>
    <row r="65" spans="1:2">
      <c r="A65" s="212" t="s">
        <v>202</v>
      </c>
      <c r="B65" s="217">
        <v>717602.49999999988</v>
      </c>
    </row>
    <row r="66" spans="1:2">
      <c r="A66" s="212" t="s">
        <v>203</v>
      </c>
      <c r="B66" s="217">
        <v>12173546.033612398</v>
      </c>
    </row>
    <row r="67" spans="1:2">
      <c r="A67" s="212" t="s">
        <v>204</v>
      </c>
      <c r="B67" s="217">
        <v>3576316.084122458</v>
      </c>
    </row>
    <row r="68" spans="1:2">
      <c r="A68" s="212" t="s">
        <v>205</v>
      </c>
      <c r="B68" s="217">
        <v>669285.00000000023</v>
      </c>
    </row>
    <row r="69" spans="1:2">
      <c r="A69" s="212" t="s">
        <v>206</v>
      </c>
      <c r="B69" s="217">
        <v>1288968.9999999995</v>
      </c>
    </row>
    <row r="70" spans="1:2">
      <c r="A70" s="212" t="s">
        <v>207</v>
      </c>
      <c r="B70" s="217">
        <v>1370235.4999999995</v>
      </c>
    </row>
    <row r="71" spans="1:2">
      <c r="A71" s="212" t="s">
        <v>208</v>
      </c>
      <c r="B71" s="217">
        <v>708897</v>
      </c>
    </row>
    <row r="72" spans="1:2">
      <c r="A72" s="212" t="s">
        <v>209</v>
      </c>
      <c r="B72" s="217">
        <v>817264.00000000012</v>
      </c>
    </row>
    <row r="73" spans="1:2">
      <c r="A73" s="215" t="s">
        <v>210</v>
      </c>
      <c r="B73" s="217">
        <v>16071049836.468332</v>
      </c>
    </row>
    <row r="74" spans="1:2">
      <c r="A74" s="212" t="s">
        <v>211</v>
      </c>
      <c r="B74" s="217">
        <v>1952898.0000000007</v>
      </c>
    </row>
    <row r="75" spans="1:2">
      <c r="A75" s="212" t="s">
        <v>212</v>
      </c>
      <c r="B75" s="217">
        <v>1810487.4999999993</v>
      </c>
    </row>
    <row r="76" spans="1:2">
      <c r="A76" s="212" t="s">
        <v>213</v>
      </c>
      <c r="B76" s="217">
        <v>5440137.0000000019</v>
      </c>
    </row>
    <row r="77" spans="1:2">
      <c r="A77" s="212" t="s">
        <v>214</v>
      </c>
      <c r="B77" s="217">
        <v>5286717.9999999981</v>
      </c>
    </row>
    <row r="78" spans="1:2">
      <c r="A78" s="214" t="s">
        <v>215</v>
      </c>
      <c r="B78" s="217">
        <v>156280.00000000006</v>
      </c>
    </row>
    <row r="79" spans="1:2">
      <c r="A79" s="212" t="s">
        <v>216</v>
      </c>
      <c r="B79" s="217">
        <v>1562807.9999999993</v>
      </c>
    </row>
    <row r="80" spans="1:2">
      <c r="A80" s="212" t="s">
        <v>217</v>
      </c>
      <c r="B80" s="217">
        <v>12708771.000000007</v>
      </c>
    </row>
    <row r="81" spans="1:2">
      <c r="A81" s="212" t="s">
        <v>218</v>
      </c>
      <c r="B81" s="217">
        <v>2769496.4999999991</v>
      </c>
    </row>
    <row r="82" spans="1:2">
      <c r="A82" s="212" t="s">
        <v>219</v>
      </c>
      <c r="B82" s="217">
        <v>11822642.5</v>
      </c>
    </row>
    <row r="83" spans="1:2">
      <c r="A83" s="212" t="s">
        <v>220</v>
      </c>
      <c r="B83" s="217">
        <v>1092749.4999999995</v>
      </c>
    </row>
    <row r="84" spans="1:2">
      <c r="A84" s="212" t="s">
        <v>221</v>
      </c>
      <c r="B84" s="217">
        <v>349348.50000000134</v>
      </c>
    </row>
    <row r="85" spans="1:2">
      <c r="A85" s="212" t="s">
        <v>222</v>
      </c>
      <c r="B85" s="218">
        <v>2507513.5</v>
      </c>
    </row>
    <row r="86" spans="1:2">
      <c r="A86" s="212" t="s">
        <v>223</v>
      </c>
      <c r="B86" s="218">
        <v>2901694.3429035852</v>
      </c>
    </row>
    <row r="87" spans="1:2">
      <c r="A87" s="212" t="s">
        <v>224</v>
      </c>
      <c r="B87" s="217">
        <v>627693.49999999965</v>
      </c>
    </row>
    <row r="88" spans="1:2">
      <c r="A88" s="212" t="s">
        <v>225</v>
      </c>
      <c r="B88" s="217">
        <v>268292.99999999994</v>
      </c>
    </row>
    <row r="89" spans="1:2">
      <c r="A89" s="212" t="s">
        <v>226</v>
      </c>
      <c r="B89" s="217">
        <v>6566323.0000000019</v>
      </c>
    </row>
    <row r="90" spans="1:2">
      <c r="A90" s="212" t="s">
        <v>227</v>
      </c>
      <c r="B90" s="217">
        <v>497998.00000000012</v>
      </c>
    </row>
    <row r="91" spans="1:2">
      <c r="A91" s="212" t="s">
        <v>228</v>
      </c>
      <c r="B91" s="217">
        <v>992241</v>
      </c>
    </row>
    <row r="92" spans="1:2">
      <c r="A92" s="212" t="s">
        <v>229</v>
      </c>
      <c r="B92" s="217">
        <v>352338.49999999994</v>
      </c>
    </row>
    <row r="93" spans="1:2">
      <c r="A93" s="212" t="s">
        <v>230</v>
      </c>
      <c r="B93" s="217">
        <v>902267.49999999767</v>
      </c>
    </row>
    <row r="94" spans="1:2">
      <c r="A94" s="212" t="s">
        <v>231</v>
      </c>
      <c r="B94" s="217">
        <v>4270965.4036486959</v>
      </c>
    </row>
    <row r="95" spans="1:2">
      <c r="A95" s="212" t="s">
        <v>232</v>
      </c>
      <c r="B95" s="217">
        <v>644617.49999999977</v>
      </c>
    </row>
    <row r="96" spans="1:2">
      <c r="A96" s="212" t="s">
        <v>233</v>
      </c>
      <c r="B96" s="217">
        <v>1139114.0000000005</v>
      </c>
    </row>
    <row r="97" spans="1:2">
      <c r="A97" s="215" t="s">
        <v>234</v>
      </c>
      <c r="B97" s="217">
        <v>1734464503.0077226</v>
      </c>
    </row>
    <row r="98" spans="1:2">
      <c r="A98" s="212" t="s">
        <v>235</v>
      </c>
      <c r="B98" s="217">
        <v>402578.00000000012</v>
      </c>
    </row>
    <row r="99" spans="1:2">
      <c r="A99" s="214" t="s">
        <v>236</v>
      </c>
      <c r="B99" s="217">
        <v>282777.50000000006</v>
      </c>
    </row>
    <row r="100" spans="1:2">
      <c r="A100" s="212" t="s">
        <v>237</v>
      </c>
      <c r="B100" s="218">
        <v>1642749.3</v>
      </c>
    </row>
    <row r="101" spans="1:2">
      <c r="A101" s="212" t="s">
        <v>238</v>
      </c>
      <c r="B101" s="217">
        <v>609678.99999999849</v>
      </c>
    </row>
    <row r="102" spans="1:2">
      <c r="A102" s="212" t="s">
        <v>239</v>
      </c>
      <c r="B102" s="217">
        <v>2422541.7625938333</v>
      </c>
    </row>
    <row r="103" spans="1:2">
      <c r="A103" s="212" t="s">
        <v>240</v>
      </c>
      <c r="B103" s="217">
        <v>1251964.5</v>
      </c>
    </row>
    <row r="104" spans="1:2">
      <c r="A104" s="212" t="s">
        <v>241</v>
      </c>
      <c r="B104" s="217">
        <v>1326195.5</v>
      </c>
    </row>
    <row r="105" spans="1:2">
      <c r="A105" s="212" t="s">
        <v>242</v>
      </c>
      <c r="B105" s="217">
        <v>668992</v>
      </c>
    </row>
    <row r="106" spans="1:2">
      <c r="A106" s="212" t="s">
        <v>243</v>
      </c>
      <c r="B106" s="217">
        <v>2748524.0255857515</v>
      </c>
    </row>
    <row r="107" spans="1:2">
      <c r="A107" s="212" t="s">
        <v>244</v>
      </c>
      <c r="B107" s="217">
        <v>388000.49999999994</v>
      </c>
    </row>
    <row r="108" spans="1:2">
      <c r="A108" s="212" t="s">
        <v>245</v>
      </c>
      <c r="B108" s="217">
        <v>1006377.9999999998</v>
      </c>
    </row>
    <row r="109" spans="1:2">
      <c r="A109" s="212" t="s">
        <v>246</v>
      </c>
      <c r="B109" s="217">
        <v>3746245.7862432278</v>
      </c>
    </row>
    <row r="110" spans="1:2">
      <c r="A110" s="212" t="s">
        <v>247</v>
      </c>
      <c r="B110" s="218">
        <v>1166284.5118956324</v>
      </c>
    </row>
    <row r="111" spans="1:2">
      <c r="A111" s="212" t="s">
        <v>248</v>
      </c>
      <c r="B111" s="217">
        <v>2702624.9999999995</v>
      </c>
    </row>
    <row r="112" spans="1:2">
      <c r="A112" s="212" t="s">
        <v>249</v>
      </c>
      <c r="B112" s="217">
        <v>631725.96746651374</v>
      </c>
    </row>
    <row r="113" spans="1:3">
      <c r="A113" s="212" t="s">
        <v>250</v>
      </c>
      <c r="B113" s="217">
        <v>1242956.9999999993</v>
      </c>
    </row>
    <row r="114" spans="1:3">
      <c r="A114" s="212" t="s">
        <v>251</v>
      </c>
      <c r="B114" s="218">
        <v>1216325</v>
      </c>
      <c r="C114" s="125" t="s">
        <v>350</v>
      </c>
    </row>
    <row r="115" spans="1:3">
      <c r="A115" s="212" t="s">
        <v>252</v>
      </c>
      <c r="B115" s="218">
        <v>4801449</v>
      </c>
    </row>
    <row r="116" spans="1:3">
      <c r="A116" s="212" t="s">
        <v>253</v>
      </c>
      <c r="B116" s="217">
        <v>553593.49999999988</v>
      </c>
    </row>
    <row r="117" spans="1:3">
      <c r="A117" s="215" t="s">
        <v>254</v>
      </c>
      <c r="B117" s="217">
        <v>407730219.08873665</v>
      </c>
    </row>
    <row r="118" spans="1:3">
      <c r="A118" s="212" t="s">
        <v>255</v>
      </c>
      <c r="B118" s="217">
        <v>856732.49999999965</v>
      </c>
    </row>
    <row r="119" spans="1:3">
      <c r="A119" s="212" t="s">
        <v>256</v>
      </c>
      <c r="B119" s="217">
        <v>500720.00000000029</v>
      </c>
    </row>
    <row r="120" spans="1:3">
      <c r="A120" s="212" t="s">
        <v>257</v>
      </c>
      <c r="B120" s="217">
        <v>1430577.5</v>
      </c>
    </row>
    <row r="121" spans="1:3">
      <c r="A121" s="212" t="s">
        <v>258</v>
      </c>
      <c r="B121" s="217">
        <v>1467740.3172564495</v>
      </c>
    </row>
    <row r="122" spans="1:3">
      <c r="A122" s="212" t="s">
        <v>259</v>
      </c>
      <c r="B122" s="217">
        <v>27130267.177916355</v>
      </c>
    </row>
    <row r="123" spans="1:3">
      <c r="A123" s="212" t="s">
        <v>260</v>
      </c>
      <c r="B123" s="217">
        <v>755781.50000000012</v>
      </c>
    </row>
    <row r="124" spans="1:3">
      <c r="A124" s="213" t="s">
        <v>132</v>
      </c>
      <c r="B124" s="217">
        <v>1346239.9999999993</v>
      </c>
    </row>
    <row r="125" spans="1:3">
      <c r="A125" s="212" t="s">
        <v>133</v>
      </c>
      <c r="B125" s="217">
        <v>10353424.121194109</v>
      </c>
    </row>
    <row r="126" spans="1:3">
      <c r="A126" s="212" t="s">
        <v>134</v>
      </c>
      <c r="B126" s="217">
        <v>6406486.5</v>
      </c>
    </row>
    <row r="127" spans="1:3">
      <c r="A127" s="212" t="s">
        <v>135</v>
      </c>
      <c r="B127" s="217">
        <v>1347681.0000000002</v>
      </c>
    </row>
    <row r="128" spans="1:3">
      <c r="A128" s="212" t="s">
        <v>328</v>
      </c>
      <c r="B128" s="217">
        <v>40019275.282600835</v>
      </c>
    </row>
    <row r="129" spans="1:2">
      <c r="A129" s="212" t="s">
        <v>136</v>
      </c>
      <c r="B129" s="217">
        <v>2852598.4999999995</v>
      </c>
    </row>
    <row r="130" spans="1:2">
      <c r="A130" s="212" t="s">
        <v>261</v>
      </c>
      <c r="B130" s="217">
        <v>695439.99999999965</v>
      </c>
    </row>
    <row r="131" spans="1:2">
      <c r="A131" s="212" t="s">
        <v>262</v>
      </c>
      <c r="B131" s="217">
        <v>4540323.3012641361</v>
      </c>
    </row>
    <row r="132" spans="1:2">
      <c r="A132" s="212" t="s">
        <v>263</v>
      </c>
      <c r="B132" s="217">
        <v>512146.50000000012</v>
      </c>
    </row>
    <row r="133" spans="1:2">
      <c r="A133" s="212" t="s">
        <v>264</v>
      </c>
      <c r="B133" s="217">
        <v>235280.4999999998</v>
      </c>
    </row>
    <row r="134" spans="1:2">
      <c r="A134" s="212" t="s">
        <v>265</v>
      </c>
      <c r="B134" s="217">
        <v>132670.50000000064</v>
      </c>
    </row>
    <row r="135" spans="1:2">
      <c r="A135" s="212" t="s">
        <v>266</v>
      </c>
      <c r="B135" s="217">
        <v>572159.50000000035</v>
      </c>
    </row>
    <row r="136" spans="1:2">
      <c r="A136" s="212" t="s">
        <v>267</v>
      </c>
      <c r="B136" s="217">
        <v>1058788.4999999951</v>
      </c>
    </row>
    <row r="137" spans="1:2">
      <c r="A137" s="212" t="s">
        <v>268</v>
      </c>
      <c r="B137" s="217">
        <v>1465740.5000000007</v>
      </c>
    </row>
    <row r="138" spans="1:2">
      <c r="A138" s="212" t="s">
        <v>269</v>
      </c>
      <c r="B138" s="218">
        <v>554723.541229369</v>
      </c>
    </row>
    <row r="139" spans="1:2">
      <c r="A139" s="212" t="s">
        <v>270</v>
      </c>
      <c r="B139" s="217">
        <v>850143.50000000047</v>
      </c>
    </row>
    <row r="140" spans="1:2">
      <c r="A140" s="212" t="s">
        <v>271</v>
      </c>
      <c r="B140" s="217">
        <v>1792553.2959976227</v>
      </c>
    </row>
    <row r="141" spans="1:2">
      <c r="A141" s="212" t="s">
        <v>272</v>
      </c>
      <c r="B141" s="217">
        <v>574502.9999999993</v>
      </c>
    </row>
    <row r="142" spans="1:2">
      <c r="A142" s="212" t="s">
        <v>273</v>
      </c>
      <c r="B142" s="217">
        <v>493651.50000000017</v>
      </c>
    </row>
    <row r="143" spans="1:2">
      <c r="A143" s="212" t="s">
        <v>274</v>
      </c>
      <c r="B143" s="217">
        <v>155844.99999999974</v>
      </c>
    </row>
    <row r="144" spans="1:2">
      <c r="A144" s="212" t="s">
        <v>275</v>
      </c>
      <c r="B144" s="217">
        <v>1292751.2727913898</v>
      </c>
    </row>
    <row r="145" spans="1:2">
      <c r="A145" s="212" t="s">
        <v>276</v>
      </c>
      <c r="B145" s="217">
        <v>324028.5</v>
      </c>
    </row>
    <row r="146" spans="1:2">
      <c r="A146" s="212" t="s">
        <v>277</v>
      </c>
      <c r="B146" s="217">
        <v>702791</v>
      </c>
    </row>
    <row r="147" spans="1:2">
      <c r="A147" s="212" t="s">
        <v>278</v>
      </c>
      <c r="B147" s="217">
        <v>550414.00000000023</v>
      </c>
    </row>
    <row r="148" spans="1:2">
      <c r="A148" s="212" t="s">
        <v>279</v>
      </c>
      <c r="B148" s="217">
        <v>981687.50000000058</v>
      </c>
    </row>
    <row r="149" spans="1:2">
      <c r="A149" s="212" t="s">
        <v>280</v>
      </c>
      <c r="B149" s="217">
        <v>1252604.4999999998</v>
      </c>
    </row>
    <row r="150" spans="1:2">
      <c r="A150" s="212" t="s">
        <v>281</v>
      </c>
      <c r="B150" s="217">
        <v>1605648.2387095108</v>
      </c>
    </row>
    <row r="151" spans="1:2">
      <c r="A151" s="212" t="s">
        <v>282</v>
      </c>
      <c r="B151" s="217">
        <v>1861916.0000000002</v>
      </c>
    </row>
    <row r="152" spans="1:2">
      <c r="A152" s="212" t="s">
        <v>283</v>
      </c>
      <c r="B152" s="217">
        <v>1322488.4999999993</v>
      </c>
    </row>
    <row r="153" spans="1:2">
      <c r="A153" s="212" t="s">
        <v>284</v>
      </c>
      <c r="B153" s="217">
        <v>1663785.9999999995</v>
      </c>
    </row>
    <row r="154" spans="1:2">
      <c r="A154" s="212" t="s">
        <v>285</v>
      </c>
      <c r="B154" s="217">
        <v>1727816.0000000007</v>
      </c>
    </row>
    <row r="155" spans="1:2">
      <c r="A155" s="212" t="s">
        <v>286</v>
      </c>
      <c r="B155" s="217">
        <v>749772.02399689052</v>
      </c>
    </row>
    <row r="156" spans="1:2">
      <c r="A156" s="212" t="s">
        <v>287</v>
      </c>
      <c r="B156" s="217">
        <v>1356704.0000000002</v>
      </c>
    </row>
    <row r="157" spans="1:2">
      <c r="A157" s="212" t="s">
        <v>288</v>
      </c>
      <c r="B157" s="217">
        <v>1392125.0000000002</v>
      </c>
    </row>
    <row r="158" spans="1:2">
      <c r="A158" s="212" t="s">
        <v>289</v>
      </c>
      <c r="B158" s="217">
        <v>7836844.7046680758</v>
      </c>
    </row>
    <row r="159" spans="1:2">
      <c r="A159" s="212" t="s">
        <v>290</v>
      </c>
      <c r="B159" s="217">
        <v>554258.99999999988</v>
      </c>
    </row>
    <row r="160" spans="1:2">
      <c r="A160" s="212" t="s">
        <v>291</v>
      </c>
      <c r="B160" s="218">
        <v>2466923.2000000002</v>
      </c>
    </row>
    <row r="161" spans="1:3">
      <c r="A161" s="212" t="s">
        <v>292</v>
      </c>
      <c r="B161" s="217">
        <v>243395.49999999895</v>
      </c>
    </row>
    <row r="162" spans="1:3">
      <c r="A162" s="212" t="s">
        <v>293</v>
      </c>
      <c r="B162" s="217">
        <v>2055951.4999999993</v>
      </c>
    </row>
    <row r="163" spans="1:3">
      <c r="A163" s="212" t="s">
        <v>294</v>
      </c>
      <c r="B163" s="217">
        <v>4998202.1971154427</v>
      </c>
    </row>
    <row r="164" spans="1:3">
      <c r="A164" s="212" t="s">
        <v>295</v>
      </c>
      <c r="B164" s="217">
        <v>585587.5</v>
      </c>
    </row>
    <row r="165" spans="1:3">
      <c r="A165" s="212" t="s">
        <v>296</v>
      </c>
      <c r="B165" s="217">
        <v>774462.5</v>
      </c>
    </row>
    <row r="166" spans="1:3">
      <c r="A166" s="212" t="s">
        <v>297</v>
      </c>
      <c r="B166" s="217">
        <v>848218.50000000058</v>
      </c>
    </row>
    <row r="167" spans="1:3">
      <c r="A167" s="212" t="s">
        <v>298</v>
      </c>
      <c r="B167" s="217">
        <v>1856312.1052780538</v>
      </c>
    </row>
    <row r="168" spans="1:3">
      <c r="A168" s="213" t="s">
        <v>299</v>
      </c>
      <c r="B168" s="217">
        <v>389858.99999999988</v>
      </c>
    </row>
    <row r="169" spans="1:3">
      <c r="A169" s="212" t="s">
        <v>300</v>
      </c>
      <c r="B169" s="217">
        <v>633306.99999999988</v>
      </c>
    </row>
    <row r="170" spans="1:3">
      <c r="A170" s="212" t="s">
        <v>301</v>
      </c>
      <c r="B170" s="218">
        <v>3033148</v>
      </c>
    </row>
    <row r="171" spans="1:3">
      <c r="A171" s="212" t="s">
        <v>336</v>
      </c>
      <c r="B171" s="218">
        <v>344737</v>
      </c>
      <c r="C171" s="125" t="s">
        <v>337</v>
      </c>
    </row>
    <row r="172" spans="1:3">
      <c r="A172" s="212" t="s">
        <v>339</v>
      </c>
      <c r="B172" s="218">
        <v>245997.58000000002</v>
      </c>
    </row>
    <row r="173" spans="1:3">
      <c r="A173" s="212" t="s">
        <v>341</v>
      </c>
      <c r="B173" s="218">
        <v>176950.96</v>
      </c>
    </row>
    <row r="174" spans="1:3">
      <c r="A174" s="212" t="s">
        <v>342</v>
      </c>
      <c r="B174" s="218">
        <v>2071078</v>
      </c>
    </row>
    <row r="175" spans="1:3">
      <c r="A175" s="212" t="s">
        <v>343</v>
      </c>
      <c r="B175" s="218">
        <v>254291.89</v>
      </c>
    </row>
    <row r="176" spans="1:3">
      <c r="A176" s="212" t="s">
        <v>349</v>
      </c>
      <c r="B176" s="218">
        <v>444033.3</v>
      </c>
    </row>
    <row r="177" spans="1:2">
      <c r="A177" s="212" t="s">
        <v>351</v>
      </c>
      <c r="B177" s="218">
        <v>339432</v>
      </c>
    </row>
  </sheetData>
  <autoFilter ref="A4:B170" xr:uid="{00000000-0009-0000-0000-000006000000}"/>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C000"/>
  </sheetPr>
  <dimension ref="A1:AE290"/>
  <sheetViews>
    <sheetView zoomScale="85" zoomScaleNormal="85" workbookViewId="0">
      <pane ySplit="1" topLeftCell="A2" activePane="bottomLeft" state="frozen"/>
      <selection pane="bottomLeft" activeCell="O13" sqref="O13"/>
    </sheetView>
  </sheetViews>
  <sheetFormatPr defaultColWidth="9.109375" defaultRowHeight="14.4"/>
  <cols>
    <col min="1" max="1" width="9.109375" style="135"/>
    <col min="2" max="4" width="9.109375" style="125"/>
    <col min="5" max="5" width="10" style="125" bestFit="1" customWidth="1"/>
    <col min="6" max="6" width="9.88671875" style="125" bestFit="1" customWidth="1"/>
    <col min="7" max="8" width="16.88671875" style="125" customWidth="1"/>
    <col min="9" max="10" width="12.33203125" style="125" bestFit="1" customWidth="1"/>
    <col min="11" max="11" width="9.109375" style="125"/>
    <col min="12" max="12" width="4.88671875" style="125" bestFit="1" customWidth="1"/>
    <col min="13" max="14" width="8.33203125" style="125" bestFit="1" customWidth="1"/>
    <col min="15" max="15" width="9.109375" style="125"/>
    <col min="16" max="17" width="11" style="125" bestFit="1" customWidth="1"/>
    <col min="18" max="19" width="9.109375" style="125"/>
    <col min="20" max="20" width="14.6640625" style="125" bestFit="1" customWidth="1"/>
    <col min="21" max="26" width="9.109375" style="125"/>
    <col min="27" max="27" width="4.88671875" style="125" bestFit="1" customWidth="1"/>
    <col min="28" max="29" width="5.6640625" style="125" customWidth="1"/>
    <col min="30" max="16384" width="9.109375" style="125"/>
  </cols>
  <sheetData>
    <row r="1" spans="1:31" s="131" customFormat="1" ht="30.75" customHeight="1" thickBot="1">
      <c r="A1" s="133"/>
      <c r="B1" s="29" t="s">
        <v>5</v>
      </c>
      <c r="C1" s="29" t="s">
        <v>2</v>
      </c>
      <c r="D1" s="29" t="s">
        <v>1</v>
      </c>
      <c r="E1" s="240" t="s">
        <v>46</v>
      </c>
      <c r="F1" s="19" t="s">
        <v>0</v>
      </c>
      <c r="G1" s="136" t="str">
        <f>CONCATENATE(E1," + ",F1)</f>
        <v>МТ исх + МТ вход</v>
      </c>
      <c r="H1" s="136" t="s">
        <v>302</v>
      </c>
      <c r="I1" s="136" t="s">
        <v>317</v>
      </c>
      <c r="J1" s="136" t="s">
        <v>318</v>
      </c>
      <c r="L1" s="283" t="s">
        <v>111</v>
      </c>
      <c r="M1" s="284"/>
      <c r="N1" s="284"/>
      <c r="O1" s="284"/>
      <c r="P1" s="152" t="s">
        <v>315</v>
      </c>
      <c r="Q1" s="153" t="s">
        <v>316</v>
      </c>
      <c r="T1" s="131" t="s">
        <v>302</v>
      </c>
      <c r="V1" s="240" t="s">
        <v>319</v>
      </c>
      <c r="W1" s="19" t="s">
        <v>320</v>
      </c>
      <c r="X1" s="240" t="s">
        <v>321</v>
      </c>
      <c r="Y1" s="19" t="s">
        <v>322</v>
      </c>
      <c r="AA1" s="283" t="s">
        <v>323</v>
      </c>
      <c r="AB1" s="284"/>
      <c r="AC1" s="284"/>
      <c r="AD1" s="152" t="s">
        <v>315</v>
      </c>
      <c r="AE1" s="153" t="s">
        <v>316</v>
      </c>
    </row>
    <row r="2" spans="1:31" ht="15" thickBot="1">
      <c r="A2" s="134" t="str">
        <f>TEXT(C2,"МММ")</f>
        <v>янв</v>
      </c>
      <c r="B2" s="125" t="str">
        <f>'Расчёт (кг)'!B6</f>
        <v>-</v>
      </c>
      <c r="C2" s="33">
        <f>'Расчёт (кг)'!C6</f>
        <v>41275</v>
      </c>
      <c r="D2" s="128">
        <f>'Расчёт (кг)'!D6</f>
        <v>17</v>
      </c>
      <c r="E2" s="129">
        <f>'Расчёт (кг)'!E6</f>
        <v>0</v>
      </c>
      <c r="F2" s="129">
        <f>'Расчёт (кг)'!I6</f>
        <v>0</v>
      </c>
      <c r="G2" s="129">
        <f t="shared" ref="G2:G33" si="0">SUM(E2:F2)</f>
        <v>0</v>
      </c>
      <c r="H2" s="129" t="e">
        <f>$T$2</f>
        <v>#N/A</v>
      </c>
      <c r="I2" s="130">
        <f t="shared" ref="I2:I33" si="1">IFERROR(E2/$G2,0)</f>
        <v>0</v>
      </c>
      <c r="J2" s="130">
        <f t="shared" ref="J2:J33" si="2">IFERROR(F2/$G2,0)</f>
        <v>0</v>
      </c>
      <c r="L2" s="137" t="s">
        <v>303</v>
      </c>
      <c r="M2" s="138" t="e">
        <f ca="1">ROUND(AVERAGEIFS($I:$I,$A:$A,$L2,$B:$B,"факт",$C:$C,"&gt;"&amp;DATE(YEAR(TODAY())-2,MONTH(TODAY())-1,1)),2)</f>
        <v>#DIV/0!</v>
      </c>
      <c r="N2" s="138" t="e">
        <f ca="1">ROUND(AVERAGEIFS($J:$J,$A:$A,$L2,$B:$B,"факт",$C:$C,"&gt;"&amp;DATE(YEAR(TODAY())-2,MONTH(TODAY())-1,1)),2)</f>
        <v>#DIV/0!</v>
      </c>
      <c r="O2" s="138" t="e">
        <f ca="1">(M2+N2)=1</f>
        <v>#DIV/0!</v>
      </c>
      <c r="P2" s="146" t="e">
        <f t="shared" ref="P2:Q4" ca="1" si="3">M2*$T$2</f>
        <v>#DIV/0!</v>
      </c>
      <c r="Q2" s="147" t="e">
        <f t="shared" ca="1" si="3"/>
        <v>#DIV/0!</v>
      </c>
      <c r="T2" s="132" t="e">
        <f>VLOOKUP(Форма!$B$1,Нагрузка!$A:$B,2,0)</f>
        <v>#N/A</v>
      </c>
      <c r="V2" s="129">
        <f>'Расчёт (ТН)'!E6</f>
        <v>0</v>
      </c>
      <c r="W2" s="129">
        <f>'Расчёт (ТН)'!I6</f>
        <v>0</v>
      </c>
      <c r="X2" s="129">
        <f>IFERROR(E2/V2,0)</f>
        <v>0</v>
      </c>
      <c r="Y2" s="129">
        <f>IFERROR(F2/W2,0)</f>
        <v>0</v>
      </c>
      <c r="AA2" s="137" t="s">
        <v>303</v>
      </c>
      <c r="AB2" s="139" t="e">
        <f ca="1">AVERAGEIFS($X:$X,$A:$A,$AA2,$B:$B,"факт",$C:$C,"&gt;"&amp;DATE(YEAR(TODAY())-2,MONTH(TODAY())-1,1))</f>
        <v>#DIV/0!</v>
      </c>
      <c r="AC2" s="139" t="e">
        <f ca="1">AVERAGEIFS($Y:$Y,$A:$A,$AA2,$B:$B,"факт",$C:$C,"&gt;"&amp;DATE(YEAR(TODAY())-2,MONTH(TODAY())-1,1))</f>
        <v>#DIV/0!</v>
      </c>
      <c r="AD2" s="146" t="e">
        <f ca="1">ROUND(P2/AB2,0)</f>
        <v>#DIV/0!</v>
      </c>
      <c r="AE2" s="147" t="e">
        <f ca="1">ROUND(Q2/AC2,0)</f>
        <v>#DIV/0!</v>
      </c>
    </row>
    <row r="3" spans="1:31">
      <c r="A3" s="134" t="str">
        <f t="shared" ref="A3:A66" si="4">TEXT(C3,"МММ")</f>
        <v>фев</v>
      </c>
      <c r="B3" s="125" t="str">
        <f>'Расчёт (кг)'!B7</f>
        <v>-</v>
      </c>
      <c r="C3" s="33">
        <f>'Расчёт (кг)'!C7</f>
        <v>41306</v>
      </c>
      <c r="D3" s="128">
        <f>'Расчёт (кг)'!D7</f>
        <v>20</v>
      </c>
      <c r="E3" s="129">
        <f>'Расчёт (кг)'!E7</f>
        <v>0</v>
      </c>
      <c r="F3" s="129">
        <f>'Расчёт (кг)'!I7</f>
        <v>0</v>
      </c>
      <c r="G3" s="129">
        <f t="shared" si="0"/>
        <v>0</v>
      </c>
      <c r="H3" s="129" t="e">
        <f t="shared" ref="H3:H66" si="5">$T$2</f>
        <v>#N/A</v>
      </c>
      <c r="I3" s="130">
        <f t="shared" si="1"/>
        <v>0</v>
      </c>
      <c r="J3" s="130">
        <f t="shared" si="2"/>
        <v>0</v>
      </c>
      <c r="L3" s="140" t="s">
        <v>304</v>
      </c>
      <c r="M3" s="141" t="e">
        <f t="shared" ref="M3:M13" ca="1" si="6">ROUND(AVERAGEIFS($I:$I,$A:$A,$L3,$B:$B,"факт",$C:$C,"&gt;"&amp;DATE(YEAR(TODAY())-2,MONTH(TODAY())-1,1)),2)</f>
        <v>#DIV/0!</v>
      </c>
      <c r="N3" s="141" t="e">
        <f t="shared" ref="N3:N13" ca="1" si="7">ROUND(AVERAGEIFS($J:$J,$A:$A,$L3,$B:$B,"факт",$C:$C,"&gt;"&amp;DATE(YEAR(TODAY())-2,MONTH(TODAY())-1,1)),2)</f>
        <v>#DIV/0!</v>
      </c>
      <c r="O3" s="141" t="e">
        <f t="shared" ref="O3:O13" ca="1" si="8">(M3+N3)=1</f>
        <v>#DIV/0!</v>
      </c>
      <c r="P3" s="148" t="e">
        <f t="shared" ca="1" si="3"/>
        <v>#DIV/0!</v>
      </c>
      <c r="Q3" s="149" t="e">
        <f t="shared" ca="1" si="3"/>
        <v>#DIV/0!</v>
      </c>
      <c r="V3" s="129">
        <f>'Расчёт (ТН)'!E7</f>
        <v>0</v>
      </c>
      <c r="W3" s="129">
        <f>'Расчёт (ТН)'!I7</f>
        <v>0</v>
      </c>
      <c r="X3" s="129">
        <f t="shared" ref="X3:X66" si="9">IFERROR(E3/V3,0)</f>
        <v>0</v>
      </c>
      <c r="Y3" s="129">
        <f t="shared" ref="Y3:Y66" si="10">IFERROR(F3/W3,0)</f>
        <v>0</v>
      </c>
      <c r="AA3" s="140" t="s">
        <v>304</v>
      </c>
      <c r="AB3" s="142" t="e">
        <f t="shared" ref="AB3:AB13" ca="1" si="11">AVERAGEIFS($X:$X,$A:$A,$AA3,$B:$B,"факт",$C:$C,"&gt;"&amp;DATE(YEAR(TODAY())-2,MONTH(TODAY())-1,1))</f>
        <v>#DIV/0!</v>
      </c>
      <c r="AC3" s="142" t="e">
        <f t="shared" ref="AC3:AC12" ca="1" si="12">AVERAGEIFS($Y:$Y,$A:$A,$AA3,$B:$B,"факт",$C:$C,"&gt;"&amp;DATE(YEAR(TODAY())-2,MONTH(TODAY())-1,1))</f>
        <v>#DIV/0!</v>
      </c>
      <c r="AD3" s="148" t="e">
        <f t="shared" ref="AD3:AD8" ca="1" si="13">ROUND(P3/AB3,0)</f>
        <v>#DIV/0!</v>
      </c>
      <c r="AE3" s="149" t="e">
        <f t="shared" ref="AE3:AE12" ca="1" si="14">ROUND(Q3/AC3,0)</f>
        <v>#DIV/0!</v>
      </c>
    </row>
    <row r="4" spans="1:31">
      <c r="A4" s="134" t="str">
        <f t="shared" si="4"/>
        <v>мар</v>
      </c>
      <c r="B4" s="125" t="str">
        <f>'Расчёт (кг)'!B8</f>
        <v>-</v>
      </c>
      <c r="C4" s="33">
        <f>'Расчёт (кг)'!C8</f>
        <v>41334</v>
      </c>
      <c r="D4" s="128">
        <f>'Расчёт (кг)'!D8</f>
        <v>20</v>
      </c>
      <c r="E4" s="129">
        <f>'Расчёт (кг)'!E8</f>
        <v>0</v>
      </c>
      <c r="F4" s="129">
        <f>'Расчёт (кг)'!I8</f>
        <v>0</v>
      </c>
      <c r="G4" s="129">
        <f t="shared" si="0"/>
        <v>0</v>
      </c>
      <c r="H4" s="129" t="e">
        <f t="shared" si="5"/>
        <v>#N/A</v>
      </c>
      <c r="I4" s="130">
        <f t="shared" si="1"/>
        <v>0</v>
      </c>
      <c r="J4" s="130">
        <f t="shared" si="2"/>
        <v>0</v>
      </c>
      <c r="L4" s="140" t="s">
        <v>305</v>
      </c>
      <c r="M4" s="141" t="e">
        <f t="shared" ca="1" si="6"/>
        <v>#DIV/0!</v>
      </c>
      <c r="N4" s="141" t="e">
        <f t="shared" ca="1" si="7"/>
        <v>#DIV/0!</v>
      </c>
      <c r="O4" s="141" t="e">
        <f t="shared" ca="1" si="8"/>
        <v>#DIV/0!</v>
      </c>
      <c r="P4" s="148" t="e">
        <f t="shared" ca="1" si="3"/>
        <v>#DIV/0!</v>
      </c>
      <c r="Q4" s="149" t="e">
        <f t="shared" ca="1" si="3"/>
        <v>#DIV/0!</v>
      </c>
      <c r="V4" s="129">
        <f>'Расчёт (ТН)'!E8</f>
        <v>0</v>
      </c>
      <c r="W4" s="129">
        <f>'Расчёт (ТН)'!I8</f>
        <v>0</v>
      </c>
      <c r="X4" s="129">
        <f t="shared" si="9"/>
        <v>0</v>
      </c>
      <c r="Y4" s="129">
        <f t="shared" si="10"/>
        <v>0</v>
      </c>
      <c r="AA4" s="140" t="s">
        <v>305</v>
      </c>
      <c r="AB4" s="142" t="e">
        <f t="shared" ca="1" si="11"/>
        <v>#DIV/0!</v>
      </c>
      <c r="AC4" s="142" t="e">
        <f t="shared" ca="1" si="12"/>
        <v>#DIV/0!</v>
      </c>
      <c r="AD4" s="148" t="e">
        <f t="shared" ca="1" si="13"/>
        <v>#DIV/0!</v>
      </c>
      <c r="AE4" s="149" t="e">
        <f t="shared" ca="1" si="14"/>
        <v>#DIV/0!</v>
      </c>
    </row>
    <row r="5" spans="1:31">
      <c r="A5" s="134" t="str">
        <f t="shared" si="4"/>
        <v>апр</v>
      </c>
      <c r="B5" s="125" t="str">
        <f>'Расчёт (кг)'!B9</f>
        <v>-</v>
      </c>
      <c r="C5" s="33">
        <f>'Расчёт (кг)'!C9</f>
        <v>41365</v>
      </c>
      <c r="D5" s="128">
        <f>'Расчёт (кг)'!D9</f>
        <v>22</v>
      </c>
      <c r="E5" s="129">
        <f>'Расчёт (кг)'!E9</f>
        <v>0</v>
      </c>
      <c r="F5" s="129">
        <f>'Расчёт (кг)'!I9</f>
        <v>0</v>
      </c>
      <c r="G5" s="129">
        <f t="shared" si="0"/>
        <v>0</v>
      </c>
      <c r="H5" s="129" t="e">
        <f t="shared" si="5"/>
        <v>#N/A</v>
      </c>
      <c r="I5" s="130">
        <f t="shared" si="1"/>
        <v>0</v>
      </c>
      <c r="J5" s="130">
        <f t="shared" si="2"/>
        <v>0</v>
      </c>
      <c r="L5" s="140" t="s">
        <v>306</v>
      </c>
      <c r="M5" s="141" t="e">
        <f t="shared" ca="1" si="6"/>
        <v>#DIV/0!</v>
      </c>
      <c r="N5" s="141" t="e">
        <f t="shared" ca="1" si="7"/>
        <v>#DIV/0!</v>
      </c>
      <c r="O5" s="141" t="e">
        <f t="shared" ca="1" si="8"/>
        <v>#DIV/0!</v>
      </c>
      <c r="P5" s="148" t="e">
        <f ca="1">M5*$T$2</f>
        <v>#DIV/0!</v>
      </c>
      <c r="Q5" s="149" t="e">
        <f t="shared" ref="Q5:Q13" ca="1" si="15">N5*$T$2</f>
        <v>#DIV/0!</v>
      </c>
      <c r="V5" s="129">
        <f>'Расчёт (ТН)'!E9</f>
        <v>0</v>
      </c>
      <c r="W5" s="129">
        <f>'Расчёт (ТН)'!I9</f>
        <v>0</v>
      </c>
      <c r="X5" s="129">
        <f t="shared" si="9"/>
        <v>0</v>
      </c>
      <c r="Y5" s="129">
        <f t="shared" si="10"/>
        <v>0</v>
      </c>
      <c r="AA5" s="140" t="s">
        <v>306</v>
      </c>
      <c r="AB5" s="142" t="e">
        <f t="shared" ca="1" si="11"/>
        <v>#DIV/0!</v>
      </c>
      <c r="AC5" s="142" t="e">
        <f t="shared" ca="1" si="12"/>
        <v>#DIV/0!</v>
      </c>
      <c r="AD5" s="148" t="e">
        <f t="shared" ca="1" si="13"/>
        <v>#DIV/0!</v>
      </c>
      <c r="AE5" s="149" t="e">
        <f t="shared" ca="1" si="14"/>
        <v>#DIV/0!</v>
      </c>
    </row>
    <row r="6" spans="1:31">
      <c r="A6" s="134" t="str">
        <f t="shared" si="4"/>
        <v>май</v>
      </c>
      <c r="B6" s="125" t="str">
        <f>'Расчёт (кг)'!B10</f>
        <v>-</v>
      </c>
      <c r="C6" s="33">
        <f>'Расчёт (кг)'!C10</f>
        <v>41395</v>
      </c>
      <c r="D6" s="128">
        <f>'Расчёт (кг)'!D10</f>
        <v>18</v>
      </c>
      <c r="E6" s="129">
        <f>'Расчёт (кг)'!E10</f>
        <v>0</v>
      </c>
      <c r="F6" s="129">
        <f>'Расчёт (кг)'!I10</f>
        <v>0</v>
      </c>
      <c r="G6" s="129">
        <f t="shared" si="0"/>
        <v>0</v>
      </c>
      <c r="H6" s="129" t="e">
        <f t="shared" si="5"/>
        <v>#N/A</v>
      </c>
      <c r="I6" s="130">
        <f t="shared" si="1"/>
        <v>0</v>
      </c>
      <c r="J6" s="130">
        <f t="shared" si="2"/>
        <v>0</v>
      </c>
      <c r="L6" s="140" t="s">
        <v>307</v>
      </c>
      <c r="M6" s="141" t="e">
        <f t="shared" ca="1" si="6"/>
        <v>#DIV/0!</v>
      </c>
      <c r="N6" s="141" t="e">
        <f t="shared" ca="1" si="7"/>
        <v>#DIV/0!</v>
      </c>
      <c r="O6" s="141" t="e">
        <f t="shared" ca="1" si="8"/>
        <v>#DIV/0!</v>
      </c>
      <c r="P6" s="148" t="e">
        <f ca="1">M6*$T$2</f>
        <v>#DIV/0!</v>
      </c>
      <c r="Q6" s="149" t="e">
        <f t="shared" ca="1" si="15"/>
        <v>#DIV/0!</v>
      </c>
      <c r="V6" s="129">
        <f>'Расчёт (ТН)'!E10</f>
        <v>0</v>
      </c>
      <c r="W6" s="129">
        <f>'Расчёт (ТН)'!I10</f>
        <v>0</v>
      </c>
      <c r="X6" s="129">
        <f t="shared" si="9"/>
        <v>0</v>
      </c>
      <c r="Y6" s="129">
        <f t="shared" si="10"/>
        <v>0</v>
      </c>
      <c r="AA6" s="140" t="s">
        <v>307</v>
      </c>
      <c r="AB6" s="142" t="e">
        <f t="shared" ca="1" si="11"/>
        <v>#DIV/0!</v>
      </c>
      <c r="AC6" s="142" t="e">
        <f t="shared" ca="1" si="12"/>
        <v>#DIV/0!</v>
      </c>
      <c r="AD6" s="148" t="e">
        <f t="shared" ca="1" si="13"/>
        <v>#DIV/0!</v>
      </c>
      <c r="AE6" s="149" t="e">
        <f t="shared" ca="1" si="14"/>
        <v>#DIV/0!</v>
      </c>
    </row>
    <row r="7" spans="1:31">
      <c r="A7" s="134" t="str">
        <f t="shared" si="4"/>
        <v>июн</v>
      </c>
      <c r="B7" s="125" t="str">
        <f>'Расчёт (кг)'!B11</f>
        <v>-</v>
      </c>
      <c r="C7" s="33">
        <f>'Расчёт (кг)'!C11</f>
        <v>41426</v>
      </c>
      <c r="D7" s="128">
        <f>'Расчёт (кг)'!D11</f>
        <v>19</v>
      </c>
      <c r="E7" s="129">
        <f>'Расчёт (кг)'!E11</f>
        <v>0</v>
      </c>
      <c r="F7" s="129">
        <f>'Расчёт (кг)'!I11</f>
        <v>0</v>
      </c>
      <c r="G7" s="129">
        <f t="shared" si="0"/>
        <v>0</v>
      </c>
      <c r="H7" s="129" t="e">
        <f t="shared" si="5"/>
        <v>#N/A</v>
      </c>
      <c r="I7" s="130">
        <f t="shared" si="1"/>
        <v>0</v>
      </c>
      <c r="J7" s="130">
        <f t="shared" si="2"/>
        <v>0</v>
      </c>
      <c r="L7" s="140" t="s">
        <v>308</v>
      </c>
      <c r="M7" s="141" t="e">
        <f t="shared" ca="1" si="6"/>
        <v>#DIV/0!</v>
      </c>
      <c r="N7" s="141" t="e">
        <f t="shared" ca="1" si="7"/>
        <v>#DIV/0!</v>
      </c>
      <c r="O7" s="141" t="e">
        <f t="shared" ca="1" si="8"/>
        <v>#DIV/0!</v>
      </c>
      <c r="P7" s="148" t="e">
        <f t="shared" ref="P7:P13" ca="1" si="16">M7*$T$2</f>
        <v>#DIV/0!</v>
      </c>
      <c r="Q7" s="149" t="e">
        <f t="shared" ca="1" si="15"/>
        <v>#DIV/0!</v>
      </c>
      <c r="V7" s="129">
        <f>'Расчёт (ТН)'!E11</f>
        <v>0</v>
      </c>
      <c r="W7" s="129">
        <f>'Расчёт (ТН)'!I11</f>
        <v>0</v>
      </c>
      <c r="X7" s="129">
        <f t="shared" si="9"/>
        <v>0</v>
      </c>
      <c r="Y7" s="129">
        <f t="shared" si="10"/>
        <v>0</v>
      </c>
      <c r="AA7" s="140" t="s">
        <v>308</v>
      </c>
      <c r="AB7" s="142" t="e">
        <f t="shared" ca="1" si="11"/>
        <v>#DIV/0!</v>
      </c>
      <c r="AC7" s="142" t="e">
        <f t="shared" ca="1" si="12"/>
        <v>#DIV/0!</v>
      </c>
      <c r="AD7" s="148" t="e">
        <f t="shared" ca="1" si="13"/>
        <v>#DIV/0!</v>
      </c>
      <c r="AE7" s="149" t="e">
        <f t="shared" ca="1" si="14"/>
        <v>#DIV/0!</v>
      </c>
    </row>
    <row r="8" spans="1:31">
      <c r="A8" s="134" t="str">
        <f t="shared" si="4"/>
        <v>июл</v>
      </c>
      <c r="B8" s="125" t="str">
        <f>'Расчёт (кг)'!B12</f>
        <v>-</v>
      </c>
      <c r="C8" s="33">
        <f>'Расчёт (кг)'!C12</f>
        <v>41456</v>
      </c>
      <c r="D8" s="128">
        <f>'Расчёт (кг)'!D12</f>
        <v>23</v>
      </c>
      <c r="E8" s="129">
        <f>'Расчёт (кг)'!E12</f>
        <v>0</v>
      </c>
      <c r="F8" s="129">
        <f>'Расчёт (кг)'!I12</f>
        <v>0</v>
      </c>
      <c r="G8" s="129">
        <f t="shared" si="0"/>
        <v>0</v>
      </c>
      <c r="H8" s="129" t="e">
        <f t="shared" si="5"/>
        <v>#N/A</v>
      </c>
      <c r="I8" s="130">
        <f t="shared" si="1"/>
        <v>0</v>
      </c>
      <c r="J8" s="130">
        <f t="shared" si="2"/>
        <v>0</v>
      </c>
      <c r="L8" s="140" t="s">
        <v>309</v>
      </c>
      <c r="M8" s="141" t="e">
        <f t="shared" ca="1" si="6"/>
        <v>#DIV/0!</v>
      </c>
      <c r="N8" s="141" t="e">
        <f t="shared" ca="1" si="7"/>
        <v>#DIV/0!</v>
      </c>
      <c r="O8" s="141" t="e">
        <f t="shared" ca="1" si="8"/>
        <v>#DIV/0!</v>
      </c>
      <c r="P8" s="148" t="e">
        <f t="shared" ca="1" si="16"/>
        <v>#DIV/0!</v>
      </c>
      <c r="Q8" s="149" t="e">
        <f t="shared" ca="1" si="15"/>
        <v>#DIV/0!</v>
      </c>
      <c r="V8" s="129">
        <f>'Расчёт (ТН)'!E12</f>
        <v>0</v>
      </c>
      <c r="W8" s="129">
        <f>'Расчёт (ТН)'!I12</f>
        <v>0</v>
      </c>
      <c r="X8" s="129">
        <f t="shared" si="9"/>
        <v>0</v>
      </c>
      <c r="Y8" s="129">
        <f t="shared" si="10"/>
        <v>0</v>
      </c>
      <c r="AA8" s="140" t="s">
        <v>309</v>
      </c>
      <c r="AB8" s="142" t="e">
        <f t="shared" ca="1" si="11"/>
        <v>#DIV/0!</v>
      </c>
      <c r="AC8" s="142" t="e">
        <f t="shared" ca="1" si="12"/>
        <v>#DIV/0!</v>
      </c>
      <c r="AD8" s="148" t="e">
        <f t="shared" ca="1" si="13"/>
        <v>#DIV/0!</v>
      </c>
      <c r="AE8" s="149" t="e">
        <f ca="1">ROUND(Q8/AC8,0)</f>
        <v>#DIV/0!</v>
      </c>
    </row>
    <row r="9" spans="1:31">
      <c r="A9" s="134" t="str">
        <f t="shared" si="4"/>
        <v>авг</v>
      </c>
      <c r="B9" s="125" t="str">
        <f>'Расчёт (кг)'!B13</f>
        <v>-</v>
      </c>
      <c r="C9" s="33">
        <f>'Расчёт (кг)'!C13</f>
        <v>41487</v>
      </c>
      <c r="D9" s="128">
        <f>'Расчёт (кг)'!D13</f>
        <v>22</v>
      </c>
      <c r="E9" s="129">
        <f>'Расчёт (кг)'!E13</f>
        <v>0</v>
      </c>
      <c r="F9" s="129">
        <f>'Расчёт (кг)'!I13</f>
        <v>0</v>
      </c>
      <c r="G9" s="129">
        <f t="shared" si="0"/>
        <v>0</v>
      </c>
      <c r="H9" s="129" t="e">
        <f t="shared" si="5"/>
        <v>#N/A</v>
      </c>
      <c r="I9" s="130">
        <f t="shared" si="1"/>
        <v>0</v>
      </c>
      <c r="J9" s="130">
        <f t="shared" si="2"/>
        <v>0</v>
      </c>
      <c r="L9" s="140" t="s">
        <v>310</v>
      </c>
      <c r="M9" s="141" t="e">
        <f t="shared" ca="1" si="6"/>
        <v>#DIV/0!</v>
      </c>
      <c r="N9" s="141" t="e">
        <f t="shared" ca="1" si="7"/>
        <v>#DIV/0!</v>
      </c>
      <c r="O9" s="141" t="e">
        <f t="shared" ca="1" si="8"/>
        <v>#DIV/0!</v>
      </c>
      <c r="P9" s="148" t="e">
        <f t="shared" ca="1" si="16"/>
        <v>#DIV/0!</v>
      </c>
      <c r="Q9" s="149" t="e">
        <f t="shared" ca="1" si="15"/>
        <v>#DIV/0!</v>
      </c>
      <c r="V9" s="129">
        <f>'Расчёт (ТН)'!E13</f>
        <v>0</v>
      </c>
      <c r="W9" s="129">
        <f>'Расчёт (ТН)'!I13</f>
        <v>0</v>
      </c>
      <c r="X9" s="129">
        <f t="shared" si="9"/>
        <v>0</v>
      </c>
      <c r="Y9" s="129">
        <f t="shared" si="10"/>
        <v>0</v>
      </c>
      <c r="AA9" s="140" t="s">
        <v>310</v>
      </c>
      <c r="AB9" s="142" t="e">
        <f t="shared" ca="1" si="11"/>
        <v>#DIV/0!</v>
      </c>
      <c r="AC9" s="142" t="e">
        <f t="shared" ca="1" si="12"/>
        <v>#DIV/0!</v>
      </c>
      <c r="AD9" s="148" t="e">
        <f t="shared" ref="AD9:AD12" ca="1" si="17">ROUND(P9/AB9,0)</f>
        <v>#DIV/0!</v>
      </c>
      <c r="AE9" s="149" t="e">
        <f ca="1">ROUND(Q9/AC9,0)</f>
        <v>#DIV/0!</v>
      </c>
    </row>
    <row r="10" spans="1:31">
      <c r="A10" s="134" t="str">
        <f t="shared" si="4"/>
        <v>сен</v>
      </c>
      <c r="B10" s="125" t="str">
        <f>'Расчёт (кг)'!B14</f>
        <v>-</v>
      </c>
      <c r="C10" s="33">
        <f>'Расчёт (кг)'!C14</f>
        <v>41518</v>
      </c>
      <c r="D10" s="128">
        <f>'Расчёт (кг)'!D14</f>
        <v>21</v>
      </c>
      <c r="E10" s="129">
        <f>'Расчёт (кг)'!E14</f>
        <v>0</v>
      </c>
      <c r="F10" s="129">
        <f>'Расчёт (кг)'!I14</f>
        <v>0</v>
      </c>
      <c r="G10" s="129">
        <f t="shared" si="0"/>
        <v>0</v>
      </c>
      <c r="H10" s="129" t="e">
        <f t="shared" si="5"/>
        <v>#N/A</v>
      </c>
      <c r="I10" s="130">
        <f t="shared" si="1"/>
        <v>0</v>
      </c>
      <c r="J10" s="130">
        <f t="shared" si="2"/>
        <v>0</v>
      </c>
      <c r="L10" s="140" t="s">
        <v>311</v>
      </c>
      <c r="M10" s="141" t="e">
        <f t="shared" ca="1" si="6"/>
        <v>#DIV/0!</v>
      </c>
      <c r="N10" s="141" t="e">
        <f t="shared" ca="1" si="7"/>
        <v>#DIV/0!</v>
      </c>
      <c r="O10" s="141" t="e">
        <f t="shared" ca="1" si="8"/>
        <v>#DIV/0!</v>
      </c>
      <c r="P10" s="148" t="e">
        <f t="shared" ca="1" si="16"/>
        <v>#DIV/0!</v>
      </c>
      <c r="Q10" s="149" t="e">
        <f t="shared" ca="1" si="15"/>
        <v>#DIV/0!</v>
      </c>
      <c r="V10" s="129">
        <f>'Расчёт (ТН)'!E14</f>
        <v>0</v>
      </c>
      <c r="W10" s="129">
        <f>'Расчёт (ТН)'!I14</f>
        <v>0</v>
      </c>
      <c r="X10" s="129">
        <f t="shared" si="9"/>
        <v>0</v>
      </c>
      <c r="Y10" s="129">
        <f t="shared" si="10"/>
        <v>0</v>
      </c>
      <c r="AA10" s="140" t="s">
        <v>311</v>
      </c>
      <c r="AB10" s="142" t="e">
        <f t="shared" ca="1" si="11"/>
        <v>#DIV/0!</v>
      </c>
      <c r="AC10" s="142" t="e">
        <f t="shared" ca="1" si="12"/>
        <v>#DIV/0!</v>
      </c>
      <c r="AD10" s="148" t="e">
        <f ca="1">ROUND(P10/AB10,0)</f>
        <v>#DIV/0!</v>
      </c>
      <c r="AE10" s="149" t="e">
        <f ca="1">ROUND(Q10/AC10,0)</f>
        <v>#DIV/0!</v>
      </c>
    </row>
    <row r="11" spans="1:31">
      <c r="A11" s="134" t="str">
        <f t="shared" si="4"/>
        <v>окт</v>
      </c>
      <c r="B11" s="125" t="str">
        <f>'Расчёт (кг)'!B15</f>
        <v>-</v>
      </c>
      <c r="C11" s="33">
        <f>'Расчёт (кг)'!C15</f>
        <v>41548</v>
      </c>
      <c r="D11" s="128">
        <f>'Расчёт (кг)'!D15</f>
        <v>23</v>
      </c>
      <c r="E11" s="129">
        <f>'Расчёт (кг)'!E15</f>
        <v>0</v>
      </c>
      <c r="F11" s="129">
        <f>'Расчёт (кг)'!I15</f>
        <v>0</v>
      </c>
      <c r="G11" s="129">
        <f t="shared" si="0"/>
        <v>0</v>
      </c>
      <c r="H11" s="129" t="e">
        <f t="shared" si="5"/>
        <v>#N/A</v>
      </c>
      <c r="I11" s="130">
        <f t="shared" si="1"/>
        <v>0</v>
      </c>
      <c r="J11" s="130">
        <f t="shared" si="2"/>
        <v>0</v>
      </c>
      <c r="L11" s="140" t="s">
        <v>312</v>
      </c>
      <c r="M11" s="141" t="e">
        <f t="shared" ca="1" si="6"/>
        <v>#DIV/0!</v>
      </c>
      <c r="N11" s="141" t="e">
        <f t="shared" ca="1" si="7"/>
        <v>#DIV/0!</v>
      </c>
      <c r="O11" s="141" t="e">
        <f t="shared" ca="1" si="8"/>
        <v>#DIV/0!</v>
      </c>
      <c r="P11" s="148" t="e">
        <f t="shared" ca="1" si="16"/>
        <v>#DIV/0!</v>
      </c>
      <c r="Q11" s="149" t="e">
        <f t="shared" ca="1" si="15"/>
        <v>#DIV/0!</v>
      </c>
      <c r="V11" s="129">
        <f>'Расчёт (ТН)'!E15</f>
        <v>0</v>
      </c>
      <c r="W11" s="129">
        <f>'Расчёт (ТН)'!I15</f>
        <v>0</v>
      </c>
      <c r="X11" s="129">
        <f t="shared" si="9"/>
        <v>0</v>
      </c>
      <c r="Y11" s="129">
        <f t="shared" si="10"/>
        <v>0</v>
      </c>
      <c r="AA11" s="140" t="s">
        <v>312</v>
      </c>
      <c r="AB11" s="142" t="e">
        <f t="shared" ca="1" si="11"/>
        <v>#DIV/0!</v>
      </c>
      <c r="AC11" s="142" t="e">
        <f t="shared" ca="1" si="12"/>
        <v>#DIV/0!</v>
      </c>
      <c r="AD11" s="148" t="e">
        <f t="shared" ca="1" si="17"/>
        <v>#DIV/0!</v>
      </c>
      <c r="AE11" s="149" t="e">
        <f ca="1">ROUND(Q11/AC11,0)</f>
        <v>#DIV/0!</v>
      </c>
    </row>
    <row r="12" spans="1:31">
      <c r="A12" s="134" t="str">
        <f t="shared" si="4"/>
        <v>ноя</v>
      </c>
      <c r="B12" s="125" t="str">
        <f>'Расчёт (кг)'!B16</f>
        <v>-</v>
      </c>
      <c r="C12" s="33">
        <f>'Расчёт (кг)'!C16</f>
        <v>41579</v>
      </c>
      <c r="D12" s="128">
        <f>'Расчёт (кг)'!D16</f>
        <v>20</v>
      </c>
      <c r="E12" s="129">
        <f>'Расчёт (кг)'!E16</f>
        <v>0</v>
      </c>
      <c r="F12" s="129">
        <f>'Расчёт (кг)'!I16</f>
        <v>0</v>
      </c>
      <c r="G12" s="129">
        <f t="shared" si="0"/>
        <v>0</v>
      </c>
      <c r="H12" s="129" t="e">
        <f t="shared" si="5"/>
        <v>#N/A</v>
      </c>
      <c r="I12" s="130">
        <f t="shared" si="1"/>
        <v>0</v>
      </c>
      <c r="J12" s="130">
        <f t="shared" si="2"/>
        <v>0</v>
      </c>
      <c r="L12" s="140" t="s">
        <v>313</v>
      </c>
      <c r="M12" s="141" t="e">
        <f t="shared" ca="1" si="6"/>
        <v>#DIV/0!</v>
      </c>
      <c r="N12" s="141" t="e">
        <f t="shared" ca="1" si="7"/>
        <v>#DIV/0!</v>
      </c>
      <c r="O12" s="141" t="e">
        <f t="shared" ca="1" si="8"/>
        <v>#DIV/0!</v>
      </c>
      <c r="P12" s="148" t="e">
        <f t="shared" ca="1" si="16"/>
        <v>#DIV/0!</v>
      </c>
      <c r="Q12" s="149" t="e">
        <f t="shared" ca="1" si="15"/>
        <v>#DIV/0!</v>
      </c>
      <c r="V12" s="129">
        <f>'Расчёт (ТН)'!E16</f>
        <v>0</v>
      </c>
      <c r="W12" s="129">
        <f>'Расчёт (ТН)'!I16</f>
        <v>0</v>
      </c>
      <c r="X12" s="129">
        <f t="shared" si="9"/>
        <v>0</v>
      </c>
      <c r="Y12" s="129">
        <f t="shared" si="10"/>
        <v>0</v>
      </c>
      <c r="AA12" s="140" t="s">
        <v>313</v>
      </c>
      <c r="AB12" s="142" t="e">
        <f t="shared" ca="1" si="11"/>
        <v>#DIV/0!</v>
      </c>
      <c r="AC12" s="142" t="e">
        <f t="shared" ca="1" si="12"/>
        <v>#DIV/0!</v>
      </c>
      <c r="AD12" s="148" t="e">
        <f t="shared" ca="1" si="17"/>
        <v>#DIV/0!</v>
      </c>
      <c r="AE12" s="149" t="e">
        <f t="shared" ca="1" si="14"/>
        <v>#DIV/0!</v>
      </c>
    </row>
    <row r="13" spans="1:31" ht="15" thickBot="1">
      <c r="A13" s="134" t="str">
        <f t="shared" si="4"/>
        <v>дек</v>
      </c>
      <c r="B13" s="125" t="str">
        <f>'Расчёт (кг)'!B17</f>
        <v>-</v>
      </c>
      <c r="C13" s="33">
        <f>'Расчёт (кг)'!C17</f>
        <v>41609</v>
      </c>
      <c r="D13" s="128">
        <f>'Расчёт (кг)'!D17</f>
        <v>22</v>
      </c>
      <c r="E13" s="129">
        <f>'Расчёт (кг)'!E17</f>
        <v>0</v>
      </c>
      <c r="F13" s="129">
        <f>'Расчёт (кг)'!I17</f>
        <v>0</v>
      </c>
      <c r="G13" s="129">
        <f t="shared" si="0"/>
        <v>0</v>
      </c>
      <c r="H13" s="129" t="e">
        <f t="shared" si="5"/>
        <v>#N/A</v>
      </c>
      <c r="I13" s="130">
        <f t="shared" si="1"/>
        <v>0</v>
      </c>
      <c r="J13" s="130">
        <f t="shared" si="2"/>
        <v>0</v>
      </c>
      <c r="L13" s="143" t="s">
        <v>314</v>
      </c>
      <c r="M13" s="144" t="e">
        <f t="shared" ca="1" si="6"/>
        <v>#DIV/0!</v>
      </c>
      <c r="N13" s="144" t="e">
        <f t="shared" ca="1" si="7"/>
        <v>#DIV/0!</v>
      </c>
      <c r="O13" s="144" t="e">
        <f t="shared" ca="1" si="8"/>
        <v>#DIV/0!</v>
      </c>
      <c r="P13" s="150" t="e">
        <f t="shared" ca="1" si="16"/>
        <v>#DIV/0!</v>
      </c>
      <c r="Q13" s="151" t="e">
        <f t="shared" ca="1" si="15"/>
        <v>#DIV/0!</v>
      </c>
      <c r="V13" s="129">
        <f>'Расчёт (ТН)'!E17</f>
        <v>0</v>
      </c>
      <c r="W13" s="129">
        <f>'Расчёт (ТН)'!I17</f>
        <v>0</v>
      </c>
      <c r="X13" s="129">
        <f t="shared" si="9"/>
        <v>0</v>
      </c>
      <c r="Y13" s="129">
        <f t="shared" si="10"/>
        <v>0</v>
      </c>
      <c r="AA13" s="143" t="s">
        <v>314</v>
      </c>
      <c r="AB13" s="145" t="e">
        <f t="shared" ca="1" si="11"/>
        <v>#DIV/0!</v>
      </c>
      <c r="AC13" s="145" t="e">
        <f ca="1">AVERAGEIFS($Y:$Y,$A:$A,$AA13,$B:$B,"факт",$C:$C,"&gt;"&amp;DATE(YEAR(TODAY())-2,MONTH(TODAY())-1,1))</f>
        <v>#DIV/0!</v>
      </c>
      <c r="AD13" s="150" t="e">
        <f ca="1">ROUND(P13/AB13,0)</f>
        <v>#DIV/0!</v>
      </c>
      <c r="AE13" s="151" t="e">
        <f ca="1">ROUND(Q13/AC13,0)</f>
        <v>#DIV/0!</v>
      </c>
    </row>
    <row r="14" spans="1:31">
      <c r="A14" s="134" t="str">
        <f t="shared" si="4"/>
        <v>янв</v>
      </c>
      <c r="B14" s="125" t="str">
        <f>'Расчёт (кг)'!B18</f>
        <v>-</v>
      </c>
      <c r="C14" s="33">
        <f>'Расчёт (кг)'!C18</f>
        <v>41640</v>
      </c>
      <c r="D14" s="128">
        <f>'Расчёт (кг)'!D18</f>
        <v>17</v>
      </c>
      <c r="E14" s="129">
        <f>'Расчёт (кг)'!E18</f>
        <v>0</v>
      </c>
      <c r="F14" s="129">
        <f>'Расчёт (кг)'!I18</f>
        <v>0</v>
      </c>
      <c r="G14" s="129">
        <f t="shared" si="0"/>
        <v>0</v>
      </c>
      <c r="H14" s="129" t="e">
        <f t="shared" si="5"/>
        <v>#N/A</v>
      </c>
      <c r="I14" s="130">
        <f t="shared" si="1"/>
        <v>0</v>
      </c>
      <c r="J14" s="130">
        <f t="shared" si="2"/>
        <v>0</v>
      </c>
      <c r="V14" s="129">
        <f>'Расчёт (ТН)'!E18</f>
        <v>0</v>
      </c>
      <c r="W14" s="129">
        <f>'Расчёт (ТН)'!I18</f>
        <v>0</v>
      </c>
      <c r="X14" s="129">
        <f t="shared" si="9"/>
        <v>0</v>
      </c>
      <c r="Y14" s="129">
        <f t="shared" si="10"/>
        <v>0</v>
      </c>
    </row>
    <row r="15" spans="1:31">
      <c r="A15" s="134" t="str">
        <f t="shared" si="4"/>
        <v>фев</v>
      </c>
      <c r="B15" s="125" t="str">
        <f>'Расчёт (кг)'!B19</f>
        <v>-</v>
      </c>
      <c r="C15" s="33">
        <f>'Расчёт (кг)'!C19</f>
        <v>41671</v>
      </c>
      <c r="D15" s="128">
        <f>'Расчёт (кг)'!D19</f>
        <v>20</v>
      </c>
      <c r="E15" s="129">
        <f>'Расчёт (кг)'!E19</f>
        <v>0</v>
      </c>
      <c r="F15" s="129">
        <f>'Расчёт (кг)'!I19</f>
        <v>0</v>
      </c>
      <c r="G15" s="129">
        <f t="shared" si="0"/>
        <v>0</v>
      </c>
      <c r="H15" s="129" t="e">
        <f t="shared" si="5"/>
        <v>#N/A</v>
      </c>
      <c r="I15" s="130">
        <f t="shared" si="1"/>
        <v>0</v>
      </c>
      <c r="J15" s="130">
        <f t="shared" si="2"/>
        <v>0</v>
      </c>
      <c r="V15" s="129">
        <f>'Расчёт (ТН)'!E19</f>
        <v>0</v>
      </c>
      <c r="W15" s="129">
        <f>'Расчёт (ТН)'!I19</f>
        <v>0</v>
      </c>
      <c r="X15" s="129">
        <f t="shared" si="9"/>
        <v>0</v>
      </c>
      <c r="Y15" s="129">
        <f t="shared" si="10"/>
        <v>0</v>
      </c>
    </row>
    <row r="16" spans="1:31">
      <c r="A16" s="134" t="str">
        <f t="shared" si="4"/>
        <v>мар</v>
      </c>
      <c r="B16" s="125" t="str">
        <f>'Расчёт (кг)'!B20</f>
        <v>-</v>
      </c>
      <c r="C16" s="33">
        <f>'Расчёт (кг)'!C20</f>
        <v>41699</v>
      </c>
      <c r="D16" s="128">
        <f>'Расчёт (кг)'!D20</f>
        <v>20</v>
      </c>
      <c r="E16" s="129">
        <f>'Расчёт (кг)'!E20</f>
        <v>0</v>
      </c>
      <c r="F16" s="129">
        <f>'Расчёт (кг)'!I20</f>
        <v>0</v>
      </c>
      <c r="G16" s="129">
        <f t="shared" si="0"/>
        <v>0</v>
      </c>
      <c r="H16" s="129" t="e">
        <f t="shared" si="5"/>
        <v>#N/A</v>
      </c>
      <c r="I16" s="130">
        <f t="shared" si="1"/>
        <v>0</v>
      </c>
      <c r="J16" s="130">
        <f t="shared" si="2"/>
        <v>0</v>
      </c>
      <c r="V16" s="129">
        <f>'Расчёт (ТН)'!E20</f>
        <v>0</v>
      </c>
      <c r="W16" s="129">
        <f>'Расчёт (ТН)'!I20</f>
        <v>0</v>
      </c>
      <c r="X16" s="129">
        <f t="shared" si="9"/>
        <v>0</v>
      </c>
      <c r="Y16" s="129">
        <f t="shared" si="10"/>
        <v>0</v>
      </c>
    </row>
    <row r="17" spans="1:25">
      <c r="A17" s="134" t="str">
        <f t="shared" si="4"/>
        <v>апр</v>
      </c>
      <c r="B17" s="125" t="str">
        <f>'Расчёт (кг)'!B21</f>
        <v>-</v>
      </c>
      <c r="C17" s="33">
        <f>'Расчёт (кг)'!C21</f>
        <v>41730</v>
      </c>
      <c r="D17" s="128">
        <f>'Расчёт (кг)'!D21</f>
        <v>22</v>
      </c>
      <c r="E17" s="129">
        <f>'Расчёт (кг)'!E21</f>
        <v>0</v>
      </c>
      <c r="F17" s="129">
        <f>'Расчёт (кг)'!I21</f>
        <v>0</v>
      </c>
      <c r="G17" s="129">
        <f t="shared" si="0"/>
        <v>0</v>
      </c>
      <c r="H17" s="129" t="e">
        <f t="shared" si="5"/>
        <v>#N/A</v>
      </c>
      <c r="I17" s="130">
        <f t="shared" si="1"/>
        <v>0</v>
      </c>
      <c r="J17" s="130">
        <f t="shared" si="2"/>
        <v>0</v>
      </c>
      <c r="V17" s="129">
        <f>'Расчёт (ТН)'!E21</f>
        <v>0</v>
      </c>
      <c r="W17" s="129">
        <f>'Расчёт (ТН)'!I21</f>
        <v>0</v>
      </c>
      <c r="X17" s="129">
        <f t="shared" si="9"/>
        <v>0</v>
      </c>
      <c r="Y17" s="129">
        <f t="shared" si="10"/>
        <v>0</v>
      </c>
    </row>
    <row r="18" spans="1:25">
      <c r="A18" s="134" t="str">
        <f t="shared" si="4"/>
        <v>май</v>
      </c>
      <c r="B18" s="125" t="str">
        <f>'Расчёт (кг)'!B22</f>
        <v>-</v>
      </c>
      <c r="C18" s="33">
        <f>'Расчёт (кг)'!C22</f>
        <v>41760</v>
      </c>
      <c r="D18" s="128">
        <f>'Расчёт (кг)'!D22</f>
        <v>19</v>
      </c>
      <c r="E18" s="129">
        <f>'Расчёт (кг)'!E22</f>
        <v>0</v>
      </c>
      <c r="F18" s="129">
        <f>'Расчёт (кг)'!I22</f>
        <v>0</v>
      </c>
      <c r="G18" s="129">
        <f t="shared" si="0"/>
        <v>0</v>
      </c>
      <c r="H18" s="129" t="e">
        <f t="shared" si="5"/>
        <v>#N/A</v>
      </c>
      <c r="I18" s="130">
        <f t="shared" si="1"/>
        <v>0</v>
      </c>
      <c r="J18" s="130">
        <f t="shared" si="2"/>
        <v>0</v>
      </c>
      <c r="V18" s="129">
        <f>'Расчёт (ТН)'!E22</f>
        <v>0</v>
      </c>
      <c r="W18" s="129">
        <f>'Расчёт (ТН)'!I22</f>
        <v>0</v>
      </c>
      <c r="X18" s="129">
        <f t="shared" si="9"/>
        <v>0</v>
      </c>
      <c r="Y18" s="129">
        <f t="shared" si="10"/>
        <v>0</v>
      </c>
    </row>
    <row r="19" spans="1:25">
      <c r="A19" s="134" t="str">
        <f t="shared" si="4"/>
        <v>июн</v>
      </c>
      <c r="B19" s="125" t="str">
        <f>'Расчёт (кг)'!B23</f>
        <v>-</v>
      </c>
      <c r="C19" s="33">
        <f>'Расчёт (кг)'!C23</f>
        <v>41791</v>
      </c>
      <c r="D19" s="128">
        <f>'Расчёт (кг)'!D23</f>
        <v>19</v>
      </c>
      <c r="E19" s="129">
        <f>'Расчёт (кг)'!E23</f>
        <v>0</v>
      </c>
      <c r="F19" s="129">
        <f>'Расчёт (кг)'!I23</f>
        <v>0</v>
      </c>
      <c r="G19" s="129">
        <f t="shared" si="0"/>
        <v>0</v>
      </c>
      <c r="H19" s="129" t="e">
        <f t="shared" si="5"/>
        <v>#N/A</v>
      </c>
      <c r="I19" s="130">
        <f t="shared" si="1"/>
        <v>0</v>
      </c>
      <c r="J19" s="130">
        <f t="shared" si="2"/>
        <v>0</v>
      </c>
      <c r="V19" s="129">
        <f>'Расчёт (ТН)'!E23</f>
        <v>0</v>
      </c>
      <c r="W19" s="129">
        <f>'Расчёт (ТН)'!I23</f>
        <v>0</v>
      </c>
      <c r="X19" s="129">
        <f t="shared" si="9"/>
        <v>0</v>
      </c>
      <c r="Y19" s="129">
        <f t="shared" si="10"/>
        <v>0</v>
      </c>
    </row>
    <row r="20" spans="1:25">
      <c r="A20" s="134" t="str">
        <f t="shared" si="4"/>
        <v>июл</v>
      </c>
      <c r="B20" s="125" t="str">
        <f>'Расчёт (кг)'!B24</f>
        <v>-</v>
      </c>
      <c r="C20" s="33">
        <f>'Расчёт (кг)'!C24</f>
        <v>41821</v>
      </c>
      <c r="D20" s="128">
        <f>'Расчёт (кг)'!D24</f>
        <v>23</v>
      </c>
      <c r="E20" s="129">
        <f>'Расчёт (кг)'!E24</f>
        <v>0</v>
      </c>
      <c r="F20" s="129">
        <f>'Расчёт (кг)'!I24</f>
        <v>0</v>
      </c>
      <c r="G20" s="129">
        <f t="shared" si="0"/>
        <v>0</v>
      </c>
      <c r="H20" s="129" t="e">
        <f t="shared" si="5"/>
        <v>#N/A</v>
      </c>
      <c r="I20" s="130">
        <f t="shared" si="1"/>
        <v>0</v>
      </c>
      <c r="J20" s="130">
        <f t="shared" si="2"/>
        <v>0</v>
      </c>
      <c r="V20" s="129">
        <f>'Расчёт (ТН)'!E24</f>
        <v>0</v>
      </c>
      <c r="W20" s="129">
        <f>'Расчёт (ТН)'!I24</f>
        <v>0</v>
      </c>
      <c r="X20" s="129">
        <f t="shared" si="9"/>
        <v>0</v>
      </c>
      <c r="Y20" s="129">
        <f t="shared" si="10"/>
        <v>0</v>
      </c>
    </row>
    <row r="21" spans="1:25">
      <c r="A21" s="134" t="str">
        <f t="shared" si="4"/>
        <v>авг</v>
      </c>
      <c r="B21" s="125" t="str">
        <f>'Расчёт (кг)'!B25</f>
        <v>-</v>
      </c>
      <c r="C21" s="33">
        <f>'Расчёт (кг)'!C25</f>
        <v>41852</v>
      </c>
      <c r="D21" s="128">
        <f>'Расчёт (кг)'!D25</f>
        <v>21</v>
      </c>
      <c r="E21" s="129">
        <f>'Расчёт (кг)'!E25</f>
        <v>0</v>
      </c>
      <c r="F21" s="129">
        <f>'Расчёт (кг)'!I25</f>
        <v>0</v>
      </c>
      <c r="G21" s="129">
        <f t="shared" si="0"/>
        <v>0</v>
      </c>
      <c r="H21" s="129" t="e">
        <f t="shared" si="5"/>
        <v>#N/A</v>
      </c>
      <c r="I21" s="130">
        <f t="shared" si="1"/>
        <v>0</v>
      </c>
      <c r="J21" s="130">
        <f t="shared" si="2"/>
        <v>0</v>
      </c>
      <c r="V21" s="129">
        <f>'Расчёт (ТН)'!E25</f>
        <v>0</v>
      </c>
      <c r="W21" s="129">
        <f>'Расчёт (ТН)'!I25</f>
        <v>0</v>
      </c>
      <c r="X21" s="129">
        <f t="shared" si="9"/>
        <v>0</v>
      </c>
      <c r="Y21" s="129">
        <f t="shared" si="10"/>
        <v>0</v>
      </c>
    </row>
    <row r="22" spans="1:25">
      <c r="A22" s="134" t="str">
        <f t="shared" si="4"/>
        <v>сен</v>
      </c>
      <c r="B22" s="125" t="str">
        <f>'Расчёт (кг)'!B26</f>
        <v>-</v>
      </c>
      <c r="C22" s="33">
        <f>'Расчёт (кг)'!C26</f>
        <v>41883</v>
      </c>
      <c r="D22" s="128">
        <f>'Расчёт (кг)'!D26</f>
        <v>22</v>
      </c>
      <c r="E22" s="129">
        <f>'Расчёт (кг)'!E26</f>
        <v>0</v>
      </c>
      <c r="F22" s="129">
        <f>'Расчёт (кг)'!I26</f>
        <v>0</v>
      </c>
      <c r="G22" s="129">
        <f t="shared" si="0"/>
        <v>0</v>
      </c>
      <c r="H22" s="129" t="e">
        <f t="shared" si="5"/>
        <v>#N/A</v>
      </c>
      <c r="I22" s="130">
        <f t="shared" si="1"/>
        <v>0</v>
      </c>
      <c r="J22" s="130">
        <f t="shared" si="2"/>
        <v>0</v>
      </c>
      <c r="V22" s="129">
        <f>'Расчёт (ТН)'!E26</f>
        <v>0</v>
      </c>
      <c r="W22" s="129">
        <f>'Расчёт (ТН)'!I26</f>
        <v>0</v>
      </c>
      <c r="X22" s="129">
        <f t="shared" si="9"/>
        <v>0</v>
      </c>
      <c r="Y22" s="129">
        <f t="shared" si="10"/>
        <v>0</v>
      </c>
    </row>
    <row r="23" spans="1:25">
      <c r="A23" s="134" t="str">
        <f t="shared" si="4"/>
        <v>окт</v>
      </c>
      <c r="B23" s="125" t="str">
        <f>'Расчёт (кг)'!B27</f>
        <v>-</v>
      </c>
      <c r="C23" s="33">
        <f>'Расчёт (кг)'!C27</f>
        <v>41913</v>
      </c>
      <c r="D23" s="128">
        <f>'Расчёт (кг)'!D27</f>
        <v>23</v>
      </c>
      <c r="E23" s="129">
        <f>'Расчёт (кг)'!E27</f>
        <v>0</v>
      </c>
      <c r="F23" s="129">
        <f>'Расчёт (кг)'!I27</f>
        <v>0</v>
      </c>
      <c r="G23" s="129">
        <f t="shared" si="0"/>
        <v>0</v>
      </c>
      <c r="H23" s="129" t="e">
        <f t="shared" si="5"/>
        <v>#N/A</v>
      </c>
      <c r="I23" s="130">
        <f t="shared" si="1"/>
        <v>0</v>
      </c>
      <c r="J23" s="130">
        <f t="shared" si="2"/>
        <v>0</v>
      </c>
      <c r="V23" s="129">
        <f>'Расчёт (ТН)'!E27</f>
        <v>0</v>
      </c>
      <c r="W23" s="129">
        <f>'Расчёт (ТН)'!I27</f>
        <v>0</v>
      </c>
      <c r="X23" s="129">
        <f t="shared" si="9"/>
        <v>0</v>
      </c>
      <c r="Y23" s="129">
        <f t="shared" si="10"/>
        <v>0</v>
      </c>
    </row>
    <row r="24" spans="1:25">
      <c r="A24" s="134" t="str">
        <f t="shared" si="4"/>
        <v>ноя</v>
      </c>
      <c r="B24" s="125" t="str">
        <f>'Расчёт (кг)'!B28</f>
        <v>-</v>
      </c>
      <c r="C24" s="33">
        <f>'Расчёт (кг)'!C28</f>
        <v>41944</v>
      </c>
      <c r="D24" s="128">
        <f>'Расчёт (кг)'!D28</f>
        <v>18</v>
      </c>
      <c r="E24" s="129">
        <f>'Расчёт (кг)'!E28</f>
        <v>0</v>
      </c>
      <c r="F24" s="129">
        <f>'Расчёт (кг)'!I28</f>
        <v>0</v>
      </c>
      <c r="G24" s="129">
        <f t="shared" si="0"/>
        <v>0</v>
      </c>
      <c r="H24" s="129" t="e">
        <f t="shared" si="5"/>
        <v>#N/A</v>
      </c>
      <c r="I24" s="130">
        <f t="shared" si="1"/>
        <v>0</v>
      </c>
      <c r="J24" s="130">
        <f t="shared" si="2"/>
        <v>0</v>
      </c>
      <c r="V24" s="129">
        <f>'Расчёт (ТН)'!E28</f>
        <v>0</v>
      </c>
      <c r="W24" s="129">
        <f>'Расчёт (ТН)'!I28</f>
        <v>0</v>
      </c>
      <c r="X24" s="129">
        <f t="shared" si="9"/>
        <v>0</v>
      </c>
      <c r="Y24" s="129">
        <f t="shared" si="10"/>
        <v>0</v>
      </c>
    </row>
    <row r="25" spans="1:25">
      <c r="A25" s="134" t="str">
        <f t="shared" si="4"/>
        <v>дек</v>
      </c>
      <c r="B25" s="125" t="str">
        <f>'Расчёт (кг)'!B29</f>
        <v>-</v>
      </c>
      <c r="C25" s="33">
        <f>'Расчёт (кг)'!C29</f>
        <v>41974</v>
      </c>
      <c r="D25" s="128">
        <f>'Расчёт (кг)'!D29</f>
        <v>23</v>
      </c>
      <c r="E25" s="129">
        <f>'Расчёт (кг)'!E29</f>
        <v>0</v>
      </c>
      <c r="F25" s="129">
        <f>'Расчёт (кг)'!I29</f>
        <v>0</v>
      </c>
      <c r="G25" s="129">
        <f t="shared" si="0"/>
        <v>0</v>
      </c>
      <c r="H25" s="129" t="e">
        <f t="shared" si="5"/>
        <v>#N/A</v>
      </c>
      <c r="I25" s="130">
        <f t="shared" si="1"/>
        <v>0</v>
      </c>
      <c r="J25" s="130">
        <f t="shared" si="2"/>
        <v>0</v>
      </c>
      <c r="V25" s="129">
        <f>'Расчёт (ТН)'!E29</f>
        <v>0</v>
      </c>
      <c r="W25" s="129">
        <f>'Расчёт (ТН)'!I29</f>
        <v>0</v>
      </c>
      <c r="X25" s="129">
        <f t="shared" si="9"/>
        <v>0</v>
      </c>
      <c r="Y25" s="129">
        <f t="shared" si="10"/>
        <v>0</v>
      </c>
    </row>
    <row r="26" spans="1:25">
      <c r="A26" s="134" t="str">
        <f t="shared" si="4"/>
        <v>янв</v>
      </c>
      <c r="B26" s="125" t="str">
        <f>'Расчёт (кг)'!B30</f>
        <v>-</v>
      </c>
      <c r="C26" s="33">
        <f>'Расчёт (кг)'!C30</f>
        <v>42005</v>
      </c>
      <c r="D26" s="128">
        <f>'Расчёт (кг)'!D30</f>
        <v>15</v>
      </c>
      <c r="E26" s="129">
        <f>'Расчёт (кг)'!E30</f>
        <v>0</v>
      </c>
      <c r="F26" s="129">
        <f>'Расчёт (кг)'!I30</f>
        <v>0</v>
      </c>
      <c r="G26" s="129">
        <f t="shared" si="0"/>
        <v>0</v>
      </c>
      <c r="H26" s="129" t="e">
        <f t="shared" si="5"/>
        <v>#N/A</v>
      </c>
      <c r="I26" s="130">
        <f t="shared" si="1"/>
        <v>0</v>
      </c>
      <c r="J26" s="130">
        <f t="shared" si="2"/>
        <v>0</v>
      </c>
      <c r="V26" s="129">
        <f>'Расчёт (ТН)'!E30</f>
        <v>0</v>
      </c>
      <c r="W26" s="129">
        <f>'Расчёт (ТН)'!I30</f>
        <v>0</v>
      </c>
      <c r="X26" s="129">
        <f t="shared" si="9"/>
        <v>0</v>
      </c>
      <c r="Y26" s="129">
        <f t="shared" si="10"/>
        <v>0</v>
      </c>
    </row>
    <row r="27" spans="1:25">
      <c r="A27" s="134" t="str">
        <f t="shared" si="4"/>
        <v>фев</v>
      </c>
      <c r="B27" s="125" t="str">
        <f>'Расчёт (кг)'!B31</f>
        <v>-</v>
      </c>
      <c r="C27" s="33">
        <f>'Расчёт (кг)'!C31</f>
        <v>42036</v>
      </c>
      <c r="D27" s="128">
        <f>'Расчёт (кг)'!D31</f>
        <v>19</v>
      </c>
      <c r="E27" s="129">
        <f>'Расчёт (кг)'!E31</f>
        <v>0</v>
      </c>
      <c r="F27" s="129">
        <f>'Расчёт (кг)'!I31</f>
        <v>0</v>
      </c>
      <c r="G27" s="129">
        <f t="shared" si="0"/>
        <v>0</v>
      </c>
      <c r="H27" s="129" t="e">
        <f t="shared" si="5"/>
        <v>#N/A</v>
      </c>
      <c r="I27" s="130">
        <f t="shared" si="1"/>
        <v>0</v>
      </c>
      <c r="J27" s="130">
        <f t="shared" si="2"/>
        <v>0</v>
      </c>
      <c r="V27" s="129">
        <f>'Расчёт (ТН)'!E31</f>
        <v>0</v>
      </c>
      <c r="W27" s="129">
        <f>'Расчёт (ТН)'!I31</f>
        <v>0</v>
      </c>
      <c r="X27" s="129">
        <f t="shared" si="9"/>
        <v>0</v>
      </c>
      <c r="Y27" s="129">
        <f t="shared" si="10"/>
        <v>0</v>
      </c>
    </row>
    <row r="28" spans="1:25">
      <c r="A28" s="134" t="str">
        <f t="shared" si="4"/>
        <v>мар</v>
      </c>
      <c r="B28" s="125" t="str">
        <f>'Расчёт (кг)'!B32</f>
        <v>-</v>
      </c>
      <c r="C28" s="33">
        <f>'Расчёт (кг)'!C32</f>
        <v>42064</v>
      </c>
      <c r="D28" s="128">
        <f>'Расчёт (кг)'!D32</f>
        <v>21</v>
      </c>
      <c r="E28" s="129">
        <f>'Расчёт (кг)'!E32</f>
        <v>0</v>
      </c>
      <c r="F28" s="129">
        <f>'Расчёт (кг)'!I32</f>
        <v>0</v>
      </c>
      <c r="G28" s="129">
        <f t="shared" si="0"/>
        <v>0</v>
      </c>
      <c r="H28" s="129" t="e">
        <f t="shared" si="5"/>
        <v>#N/A</v>
      </c>
      <c r="I28" s="130">
        <f t="shared" si="1"/>
        <v>0</v>
      </c>
      <c r="J28" s="130">
        <f t="shared" si="2"/>
        <v>0</v>
      </c>
      <c r="V28" s="129">
        <f>'Расчёт (ТН)'!E32</f>
        <v>0</v>
      </c>
      <c r="W28" s="129">
        <f>'Расчёт (ТН)'!I32</f>
        <v>0</v>
      </c>
      <c r="X28" s="129">
        <f t="shared" si="9"/>
        <v>0</v>
      </c>
      <c r="Y28" s="129">
        <f t="shared" si="10"/>
        <v>0</v>
      </c>
    </row>
    <row r="29" spans="1:25">
      <c r="A29" s="134" t="str">
        <f t="shared" si="4"/>
        <v>апр</v>
      </c>
      <c r="B29" s="125" t="str">
        <f>'Расчёт (кг)'!B33</f>
        <v>-</v>
      </c>
      <c r="C29" s="33">
        <f>'Расчёт (кг)'!C33</f>
        <v>42095</v>
      </c>
      <c r="D29" s="128">
        <f>'Расчёт (кг)'!D33</f>
        <v>22</v>
      </c>
      <c r="E29" s="129">
        <f>'Расчёт (кг)'!E33</f>
        <v>0</v>
      </c>
      <c r="F29" s="129">
        <f>'Расчёт (кг)'!I33</f>
        <v>0</v>
      </c>
      <c r="G29" s="129">
        <f t="shared" si="0"/>
        <v>0</v>
      </c>
      <c r="H29" s="129" t="e">
        <f t="shared" si="5"/>
        <v>#N/A</v>
      </c>
      <c r="I29" s="130">
        <f t="shared" si="1"/>
        <v>0</v>
      </c>
      <c r="J29" s="130">
        <f t="shared" si="2"/>
        <v>0</v>
      </c>
      <c r="V29" s="129">
        <f>'Расчёт (ТН)'!E33</f>
        <v>0</v>
      </c>
      <c r="W29" s="129">
        <f>'Расчёт (ТН)'!I33</f>
        <v>0</v>
      </c>
      <c r="X29" s="129">
        <f t="shared" si="9"/>
        <v>0</v>
      </c>
      <c r="Y29" s="129">
        <f t="shared" si="10"/>
        <v>0</v>
      </c>
    </row>
    <row r="30" spans="1:25">
      <c r="A30" s="134" t="str">
        <f t="shared" si="4"/>
        <v>май</v>
      </c>
      <c r="B30" s="125" t="str">
        <f>'Расчёт (кг)'!B34</f>
        <v>-</v>
      </c>
      <c r="C30" s="33">
        <f>'Расчёт (кг)'!C34</f>
        <v>42125</v>
      </c>
      <c r="D30" s="128">
        <f>'Расчёт (кг)'!D34</f>
        <v>18</v>
      </c>
      <c r="E30" s="129">
        <f>'Расчёт (кг)'!E34</f>
        <v>0</v>
      </c>
      <c r="F30" s="129">
        <f>'Расчёт (кг)'!I34</f>
        <v>0</v>
      </c>
      <c r="G30" s="129">
        <f t="shared" si="0"/>
        <v>0</v>
      </c>
      <c r="H30" s="129" t="e">
        <f t="shared" si="5"/>
        <v>#N/A</v>
      </c>
      <c r="I30" s="130">
        <f t="shared" si="1"/>
        <v>0</v>
      </c>
      <c r="J30" s="130">
        <f t="shared" si="2"/>
        <v>0</v>
      </c>
      <c r="V30" s="129">
        <f>'Расчёт (ТН)'!E34</f>
        <v>0</v>
      </c>
      <c r="W30" s="129">
        <f>'Расчёт (ТН)'!I34</f>
        <v>0</v>
      </c>
      <c r="X30" s="129">
        <f t="shared" si="9"/>
        <v>0</v>
      </c>
      <c r="Y30" s="129">
        <f t="shared" si="10"/>
        <v>0</v>
      </c>
    </row>
    <row r="31" spans="1:25">
      <c r="A31" s="134" t="str">
        <f t="shared" si="4"/>
        <v>июн</v>
      </c>
      <c r="B31" s="125" t="str">
        <f>'Расчёт (кг)'!B35</f>
        <v>-</v>
      </c>
      <c r="C31" s="33">
        <f>'Расчёт (кг)'!C35</f>
        <v>42156</v>
      </c>
      <c r="D31" s="128">
        <f>'Расчёт (кг)'!D35</f>
        <v>21</v>
      </c>
      <c r="E31" s="129">
        <f>'Расчёт (кг)'!E35</f>
        <v>0</v>
      </c>
      <c r="F31" s="129">
        <f>'Расчёт (кг)'!I35</f>
        <v>0</v>
      </c>
      <c r="G31" s="129">
        <f t="shared" si="0"/>
        <v>0</v>
      </c>
      <c r="H31" s="129" t="e">
        <f t="shared" si="5"/>
        <v>#N/A</v>
      </c>
      <c r="I31" s="130">
        <f t="shared" si="1"/>
        <v>0</v>
      </c>
      <c r="J31" s="130">
        <f t="shared" si="2"/>
        <v>0</v>
      </c>
      <c r="V31" s="129">
        <f>'Расчёт (ТН)'!E35</f>
        <v>0</v>
      </c>
      <c r="W31" s="129">
        <f>'Расчёт (ТН)'!I35</f>
        <v>0</v>
      </c>
      <c r="X31" s="129">
        <f>IFERROR(E31/V31,0)</f>
        <v>0</v>
      </c>
      <c r="Y31" s="129">
        <f t="shared" si="10"/>
        <v>0</v>
      </c>
    </row>
    <row r="32" spans="1:25">
      <c r="A32" s="134" t="str">
        <f t="shared" si="4"/>
        <v>июл</v>
      </c>
      <c r="B32" s="125" t="str">
        <f>'Расчёт (кг)'!B36</f>
        <v>-</v>
      </c>
      <c r="C32" s="33">
        <f>'Расчёт (кг)'!C36</f>
        <v>42186</v>
      </c>
      <c r="D32" s="128">
        <f>'Расчёт (кг)'!D36</f>
        <v>23</v>
      </c>
      <c r="E32" s="129">
        <f>'Расчёт (кг)'!E36</f>
        <v>0</v>
      </c>
      <c r="F32" s="129">
        <f>'Расчёт (кг)'!I36</f>
        <v>0</v>
      </c>
      <c r="G32" s="129">
        <f t="shared" si="0"/>
        <v>0</v>
      </c>
      <c r="H32" s="129" t="e">
        <f t="shared" si="5"/>
        <v>#N/A</v>
      </c>
      <c r="I32" s="130">
        <f t="shared" si="1"/>
        <v>0</v>
      </c>
      <c r="J32" s="130">
        <f t="shared" si="2"/>
        <v>0</v>
      </c>
      <c r="V32" s="129">
        <f>'Расчёт (ТН)'!E36</f>
        <v>0</v>
      </c>
      <c r="W32" s="129">
        <f>'Расчёт (ТН)'!I36</f>
        <v>0</v>
      </c>
      <c r="X32" s="129">
        <f>IFERROR(E32/V32,0)</f>
        <v>0</v>
      </c>
      <c r="Y32" s="129">
        <f t="shared" si="10"/>
        <v>0</v>
      </c>
    </row>
    <row r="33" spans="1:25">
      <c r="A33" s="134" t="str">
        <f t="shared" si="4"/>
        <v>авг</v>
      </c>
      <c r="B33" s="125" t="str">
        <f>'Расчёт (кг)'!B37</f>
        <v>-</v>
      </c>
      <c r="C33" s="33">
        <f>'Расчёт (кг)'!C37</f>
        <v>42217</v>
      </c>
      <c r="D33" s="128">
        <f>'Расчёт (кг)'!D37</f>
        <v>21</v>
      </c>
      <c r="E33" s="129">
        <f>'Расчёт (кг)'!E37</f>
        <v>0</v>
      </c>
      <c r="F33" s="129">
        <f>'Расчёт (кг)'!I37</f>
        <v>0</v>
      </c>
      <c r="G33" s="129">
        <f t="shared" si="0"/>
        <v>0</v>
      </c>
      <c r="H33" s="129" t="e">
        <f t="shared" si="5"/>
        <v>#N/A</v>
      </c>
      <c r="I33" s="130">
        <f t="shared" si="1"/>
        <v>0</v>
      </c>
      <c r="J33" s="130">
        <f t="shared" si="2"/>
        <v>0</v>
      </c>
      <c r="V33" s="129">
        <f>'Расчёт (ТН)'!E37</f>
        <v>0</v>
      </c>
      <c r="W33" s="129">
        <f>'Расчёт (ТН)'!I37</f>
        <v>0</v>
      </c>
      <c r="X33" s="129">
        <f>IFERROR(E33/V33,0)</f>
        <v>0</v>
      </c>
      <c r="Y33" s="129">
        <f t="shared" si="10"/>
        <v>0</v>
      </c>
    </row>
    <row r="34" spans="1:25">
      <c r="A34" s="134" t="str">
        <f t="shared" si="4"/>
        <v>сен</v>
      </c>
      <c r="B34" s="125" t="str">
        <f>'Расчёт (кг)'!B38</f>
        <v>-</v>
      </c>
      <c r="C34" s="33">
        <f>'Расчёт (кг)'!C38</f>
        <v>42248</v>
      </c>
      <c r="D34" s="128">
        <f>'Расчёт (кг)'!D38</f>
        <v>22</v>
      </c>
      <c r="E34" s="129">
        <f>'Расчёт (кг)'!E38</f>
        <v>0</v>
      </c>
      <c r="F34" s="129">
        <f>'Расчёт (кг)'!I38</f>
        <v>0</v>
      </c>
      <c r="G34" s="129">
        <f t="shared" ref="G34:G65" si="18">SUM(E34:F34)</f>
        <v>0</v>
      </c>
      <c r="H34" s="129" t="e">
        <f t="shared" si="5"/>
        <v>#N/A</v>
      </c>
      <c r="I34" s="130">
        <f t="shared" ref="I34:I65" si="19">IFERROR(E34/$G34,0)</f>
        <v>0</v>
      </c>
      <c r="J34" s="130">
        <f t="shared" ref="J34:J65" si="20">IFERROR(F34/$G34,0)</f>
        <v>0</v>
      </c>
      <c r="V34" s="129">
        <f>'Расчёт (ТН)'!E38</f>
        <v>0</v>
      </c>
      <c r="W34" s="129">
        <f>'Расчёт (ТН)'!I38</f>
        <v>0</v>
      </c>
      <c r="X34" s="129">
        <f>IFERROR(E34/V34,0)</f>
        <v>0</v>
      </c>
      <c r="Y34" s="129">
        <f t="shared" si="10"/>
        <v>0</v>
      </c>
    </row>
    <row r="35" spans="1:25">
      <c r="A35" s="134" t="str">
        <f t="shared" si="4"/>
        <v>окт</v>
      </c>
      <c r="B35" s="125" t="str">
        <f>'Расчёт (кг)'!B39</f>
        <v>-</v>
      </c>
      <c r="C35" s="33">
        <f>'Расчёт (кг)'!C39</f>
        <v>42278</v>
      </c>
      <c r="D35" s="128">
        <f>'Расчёт (кг)'!D39</f>
        <v>22</v>
      </c>
      <c r="E35" s="129">
        <f>'Расчёт (кг)'!E39</f>
        <v>0</v>
      </c>
      <c r="F35" s="129">
        <f>'Расчёт (кг)'!I39</f>
        <v>0</v>
      </c>
      <c r="G35" s="129">
        <f t="shared" si="18"/>
        <v>0</v>
      </c>
      <c r="H35" s="129" t="e">
        <f t="shared" si="5"/>
        <v>#N/A</v>
      </c>
      <c r="I35" s="130">
        <f t="shared" si="19"/>
        <v>0</v>
      </c>
      <c r="J35" s="130">
        <f t="shared" si="20"/>
        <v>0</v>
      </c>
      <c r="V35" s="129">
        <f>'Расчёт (ТН)'!E39</f>
        <v>0</v>
      </c>
      <c r="W35" s="129">
        <f>'Расчёт (ТН)'!I39</f>
        <v>0</v>
      </c>
      <c r="X35" s="129">
        <f t="shared" si="9"/>
        <v>0</v>
      </c>
      <c r="Y35" s="129">
        <f t="shared" si="10"/>
        <v>0</v>
      </c>
    </row>
    <row r="36" spans="1:25">
      <c r="A36" s="134" t="str">
        <f t="shared" si="4"/>
        <v>ноя</v>
      </c>
      <c r="B36" s="125" t="str">
        <f>'Расчёт (кг)'!B40</f>
        <v>-</v>
      </c>
      <c r="C36" s="33">
        <f>'Расчёт (кг)'!C40</f>
        <v>42309</v>
      </c>
      <c r="D36" s="128">
        <f>'Расчёт (кг)'!D40</f>
        <v>20</v>
      </c>
      <c r="E36" s="129">
        <f>'Расчёт (кг)'!E40</f>
        <v>0</v>
      </c>
      <c r="F36" s="129">
        <f>'Расчёт (кг)'!I40</f>
        <v>0</v>
      </c>
      <c r="G36" s="129">
        <f t="shared" si="18"/>
        <v>0</v>
      </c>
      <c r="H36" s="129" t="e">
        <f t="shared" si="5"/>
        <v>#N/A</v>
      </c>
      <c r="I36" s="130">
        <f t="shared" si="19"/>
        <v>0</v>
      </c>
      <c r="J36" s="130">
        <f t="shared" si="20"/>
        <v>0</v>
      </c>
      <c r="V36" s="129">
        <f>'Расчёт (ТН)'!E40</f>
        <v>0</v>
      </c>
      <c r="W36" s="129">
        <f>'Расчёт (ТН)'!I40</f>
        <v>0</v>
      </c>
      <c r="X36" s="129">
        <f t="shared" si="9"/>
        <v>0</v>
      </c>
      <c r="Y36" s="129">
        <f t="shared" si="10"/>
        <v>0</v>
      </c>
    </row>
    <row r="37" spans="1:25">
      <c r="A37" s="134" t="str">
        <f t="shared" si="4"/>
        <v>дек</v>
      </c>
      <c r="B37" s="125" t="str">
        <f>'Расчёт (кг)'!B41</f>
        <v>-</v>
      </c>
      <c r="C37" s="33">
        <f>'Расчёт (кг)'!C41</f>
        <v>42339</v>
      </c>
      <c r="D37" s="128">
        <f>'Расчёт (кг)'!D41</f>
        <v>23</v>
      </c>
      <c r="E37" s="129">
        <f>'Расчёт (кг)'!E41</f>
        <v>0</v>
      </c>
      <c r="F37" s="129">
        <f>'Расчёт (кг)'!I41</f>
        <v>0</v>
      </c>
      <c r="G37" s="129">
        <f t="shared" si="18"/>
        <v>0</v>
      </c>
      <c r="H37" s="129" t="e">
        <f t="shared" si="5"/>
        <v>#N/A</v>
      </c>
      <c r="I37" s="130">
        <f t="shared" si="19"/>
        <v>0</v>
      </c>
      <c r="J37" s="130">
        <f t="shared" si="20"/>
        <v>0</v>
      </c>
      <c r="V37" s="129">
        <f>'Расчёт (ТН)'!E41</f>
        <v>0</v>
      </c>
      <c r="W37" s="129">
        <f>'Расчёт (ТН)'!I41</f>
        <v>0</v>
      </c>
      <c r="X37" s="129">
        <f t="shared" si="9"/>
        <v>0</v>
      </c>
      <c r="Y37" s="129">
        <f t="shared" si="10"/>
        <v>0</v>
      </c>
    </row>
    <row r="38" spans="1:25">
      <c r="A38" s="134" t="str">
        <f t="shared" si="4"/>
        <v>янв</v>
      </c>
      <c r="B38" s="125" t="str">
        <f>'Расчёт (кг)'!B42</f>
        <v>-</v>
      </c>
      <c r="C38" s="33">
        <f>'Расчёт (кг)'!C42</f>
        <v>42370</v>
      </c>
      <c r="D38" s="128">
        <f>'Расчёт (кг)'!D42</f>
        <v>15</v>
      </c>
      <c r="E38" s="129">
        <f>'Расчёт (кг)'!E42</f>
        <v>0</v>
      </c>
      <c r="F38" s="129">
        <f>'Расчёт (кг)'!I42</f>
        <v>0</v>
      </c>
      <c r="G38" s="129">
        <f t="shared" si="18"/>
        <v>0</v>
      </c>
      <c r="H38" s="129" t="e">
        <f t="shared" si="5"/>
        <v>#N/A</v>
      </c>
      <c r="I38" s="130">
        <f t="shared" si="19"/>
        <v>0</v>
      </c>
      <c r="J38" s="130">
        <f t="shared" si="20"/>
        <v>0</v>
      </c>
      <c r="V38" s="129">
        <f>'Расчёт (ТН)'!E42</f>
        <v>0</v>
      </c>
      <c r="W38" s="129">
        <f>'Расчёт (ТН)'!I42</f>
        <v>0</v>
      </c>
      <c r="X38" s="129">
        <f t="shared" si="9"/>
        <v>0</v>
      </c>
      <c r="Y38" s="129">
        <f t="shared" si="10"/>
        <v>0</v>
      </c>
    </row>
    <row r="39" spans="1:25">
      <c r="A39" s="134" t="str">
        <f t="shared" si="4"/>
        <v>фев</v>
      </c>
      <c r="B39" s="125" t="str">
        <f>'Расчёт (кг)'!B43</f>
        <v>-</v>
      </c>
      <c r="C39" s="33">
        <f>'Расчёт (кг)'!C43</f>
        <v>42401</v>
      </c>
      <c r="D39" s="128">
        <f>'Расчёт (кг)'!D43</f>
        <v>20</v>
      </c>
      <c r="E39" s="129">
        <f>'Расчёт (кг)'!E43</f>
        <v>0</v>
      </c>
      <c r="F39" s="129">
        <f>'Расчёт (кг)'!I43</f>
        <v>0</v>
      </c>
      <c r="G39" s="129">
        <f t="shared" si="18"/>
        <v>0</v>
      </c>
      <c r="H39" s="129" t="e">
        <f t="shared" si="5"/>
        <v>#N/A</v>
      </c>
      <c r="I39" s="130">
        <f t="shared" si="19"/>
        <v>0</v>
      </c>
      <c r="J39" s="130">
        <f t="shared" si="20"/>
        <v>0</v>
      </c>
      <c r="V39" s="129">
        <f>'Расчёт (ТН)'!E43</f>
        <v>0</v>
      </c>
      <c r="W39" s="129">
        <f>'Расчёт (ТН)'!I43</f>
        <v>0</v>
      </c>
      <c r="X39" s="129">
        <f t="shared" si="9"/>
        <v>0</v>
      </c>
      <c r="Y39" s="129">
        <f t="shared" si="10"/>
        <v>0</v>
      </c>
    </row>
    <row r="40" spans="1:25">
      <c r="A40" s="134" t="str">
        <f t="shared" si="4"/>
        <v>мар</v>
      </c>
      <c r="B40" s="125" t="str">
        <f>'Расчёт (кг)'!B44</f>
        <v>-</v>
      </c>
      <c r="C40" s="33">
        <f>'Расчёт (кг)'!C44</f>
        <v>42430</v>
      </c>
      <c r="D40" s="128">
        <f>'Расчёт (кг)'!D44</f>
        <v>21</v>
      </c>
      <c r="E40" s="129">
        <f>'Расчёт (кг)'!E44</f>
        <v>0</v>
      </c>
      <c r="F40" s="129">
        <f>'Расчёт (кг)'!I44</f>
        <v>0</v>
      </c>
      <c r="G40" s="129">
        <f t="shared" si="18"/>
        <v>0</v>
      </c>
      <c r="H40" s="129" t="e">
        <f t="shared" si="5"/>
        <v>#N/A</v>
      </c>
      <c r="I40" s="130">
        <f t="shared" si="19"/>
        <v>0</v>
      </c>
      <c r="J40" s="130">
        <f t="shared" si="20"/>
        <v>0</v>
      </c>
      <c r="V40" s="129">
        <f>'Расчёт (ТН)'!E44</f>
        <v>0</v>
      </c>
      <c r="W40" s="129">
        <f>'Расчёт (ТН)'!I44</f>
        <v>0</v>
      </c>
      <c r="X40" s="129">
        <f t="shared" si="9"/>
        <v>0</v>
      </c>
      <c r="Y40" s="129">
        <f t="shared" si="10"/>
        <v>0</v>
      </c>
    </row>
    <row r="41" spans="1:25">
      <c r="A41" s="134" t="str">
        <f t="shared" si="4"/>
        <v>апр</v>
      </c>
      <c r="B41" s="125" t="str">
        <f>'Расчёт (кг)'!B45</f>
        <v>-</v>
      </c>
      <c r="C41" s="33">
        <f>'Расчёт (кг)'!C45</f>
        <v>42461</v>
      </c>
      <c r="D41" s="128">
        <f>'Расчёт (кг)'!D45</f>
        <v>21</v>
      </c>
      <c r="E41" s="129">
        <f>'Расчёт (кг)'!E45</f>
        <v>0</v>
      </c>
      <c r="F41" s="129">
        <f>'Расчёт (кг)'!I45</f>
        <v>0</v>
      </c>
      <c r="G41" s="129">
        <f t="shared" si="18"/>
        <v>0</v>
      </c>
      <c r="H41" s="129" t="e">
        <f t="shared" si="5"/>
        <v>#N/A</v>
      </c>
      <c r="I41" s="130">
        <f t="shared" si="19"/>
        <v>0</v>
      </c>
      <c r="J41" s="130">
        <f t="shared" si="20"/>
        <v>0</v>
      </c>
      <c r="V41" s="129">
        <f>'Расчёт (ТН)'!E45</f>
        <v>0</v>
      </c>
      <c r="W41" s="129">
        <f>'Расчёт (ТН)'!I45</f>
        <v>0</v>
      </c>
      <c r="X41" s="129">
        <f t="shared" si="9"/>
        <v>0</v>
      </c>
      <c r="Y41" s="129">
        <f t="shared" si="10"/>
        <v>0</v>
      </c>
    </row>
    <row r="42" spans="1:25">
      <c r="A42" s="134" t="str">
        <f t="shared" si="4"/>
        <v>май</v>
      </c>
      <c r="B42" s="125" t="str">
        <f>'Расчёт (кг)'!B46</f>
        <v>-</v>
      </c>
      <c r="C42" s="33">
        <f>'Расчёт (кг)'!C46</f>
        <v>42491</v>
      </c>
      <c r="D42" s="128">
        <f>'Расчёт (кг)'!D46</f>
        <v>19</v>
      </c>
      <c r="E42" s="129">
        <f>'Расчёт (кг)'!E46</f>
        <v>0</v>
      </c>
      <c r="F42" s="129">
        <f>'Расчёт (кг)'!I46</f>
        <v>0</v>
      </c>
      <c r="G42" s="129">
        <f t="shared" si="18"/>
        <v>0</v>
      </c>
      <c r="H42" s="129" t="e">
        <f t="shared" si="5"/>
        <v>#N/A</v>
      </c>
      <c r="I42" s="130">
        <f t="shared" si="19"/>
        <v>0</v>
      </c>
      <c r="J42" s="130">
        <f t="shared" si="20"/>
        <v>0</v>
      </c>
      <c r="V42" s="129">
        <f>'Расчёт (ТН)'!E46</f>
        <v>0</v>
      </c>
      <c r="W42" s="129">
        <f>'Расчёт (ТН)'!I46</f>
        <v>0</v>
      </c>
      <c r="X42" s="129">
        <f t="shared" si="9"/>
        <v>0</v>
      </c>
      <c r="Y42" s="129">
        <f t="shared" si="10"/>
        <v>0</v>
      </c>
    </row>
    <row r="43" spans="1:25">
      <c r="A43" s="134" t="str">
        <f t="shared" si="4"/>
        <v>июн</v>
      </c>
      <c r="B43" s="125" t="str">
        <f>'Расчёт (кг)'!B47</f>
        <v>-</v>
      </c>
      <c r="C43" s="33">
        <f>'Расчёт (кг)'!C47</f>
        <v>42522</v>
      </c>
      <c r="D43" s="128">
        <f>'Расчёт (кг)'!D47</f>
        <v>21</v>
      </c>
      <c r="E43" s="129">
        <f>'Расчёт (кг)'!E47</f>
        <v>0</v>
      </c>
      <c r="F43" s="129">
        <f>'Расчёт (кг)'!I47</f>
        <v>0</v>
      </c>
      <c r="G43" s="129">
        <f t="shared" si="18"/>
        <v>0</v>
      </c>
      <c r="H43" s="129" t="e">
        <f t="shared" si="5"/>
        <v>#N/A</v>
      </c>
      <c r="I43" s="130">
        <f t="shared" si="19"/>
        <v>0</v>
      </c>
      <c r="J43" s="130">
        <f t="shared" si="20"/>
        <v>0</v>
      </c>
      <c r="V43" s="129">
        <f>'Расчёт (ТН)'!E47</f>
        <v>0</v>
      </c>
      <c r="W43" s="129">
        <f>'Расчёт (ТН)'!I47</f>
        <v>0</v>
      </c>
      <c r="X43" s="129">
        <f t="shared" si="9"/>
        <v>0</v>
      </c>
      <c r="Y43" s="129">
        <f t="shared" si="10"/>
        <v>0</v>
      </c>
    </row>
    <row r="44" spans="1:25">
      <c r="A44" s="134" t="str">
        <f t="shared" si="4"/>
        <v>июл</v>
      </c>
      <c r="B44" s="125" t="str">
        <f>'Расчёт (кг)'!B48</f>
        <v>-</v>
      </c>
      <c r="C44" s="33">
        <f>'Расчёт (кг)'!C48</f>
        <v>42552</v>
      </c>
      <c r="D44" s="128">
        <f>'Расчёт (кг)'!D48</f>
        <v>21</v>
      </c>
      <c r="E44" s="129">
        <f>'Расчёт (кг)'!E48</f>
        <v>0</v>
      </c>
      <c r="F44" s="129">
        <f>'Расчёт (кг)'!I48</f>
        <v>0</v>
      </c>
      <c r="G44" s="129">
        <f t="shared" si="18"/>
        <v>0</v>
      </c>
      <c r="H44" s="129" t="e">
        <f t="shared" si="5"/>
        <v>#N/A</v>
      </c>
      <c r="I44" s="130">
        <f t="shared" si="19"/>
        <v>0</v>
      </c>
      <c r="J44" s="130">
        <f t="shared" si="20"/>
        <v>0</v>
      </c>
      <c r="V44" s="129">
        <f>'Расчёт (ТН)'!E48</f>
        <v>0</v>
      </c>
      <c r="W44" s="129">
        <f>'Расчёт (ТН)'!I48</f>
        <v>0</v>
      </c>
      <c r="X44" s="129">
        <f t="shared" si="9"/>
        <v>0</v>
      </c>
      <c r="Y44" s="129">
        <f t="shared" si="10"/>
        <v>0</v>
      </c>
    </row>
    <row r="45" spans="1:25">
      <c r="A45" s="134" t="str">
        <f t="shared" si="4"/>
        <v>авг</v>
      </c>
      <c r="B45" s="125" t="str">
        <f>'Расчёт (кг)'!B49</f>
        <v>-</v>
      </c>
      <c r="C45" s="33">
        <f>'Расчёт (кг)'!C49</f>
        <v>42583</v>
      </c>
      <c r="D45" s="128">
        <f>'Расчёт (кг)'!D49</f>
        <v>23</v>
      </c>
      <c r="E45" s="129">
        <f>'Расчёт (кг)'!E49</f>
        <v>0</v>
      </c>
      <c r="F45" s="129">
        <f>'Расчёт (кг)'!I49</f>
        <v>0</v>
      </c>
      <c r="G45" s="129">
        <f t="shared" si="18"/>
        <v>0</v>
      </c>
      <c r="H45" s="129" t="e">
        <f t="shared" si="5"/>
        <v>#N/A</v>
      </c>
      <c r="I45" s="130">
        <f t="shared" si="19"/>
        <v>0</v>
      </c>
      <c r="J45" s="130">
        <f t="shared" si="20"/>
        <v>0</v>
      </c>
      <c r="V45" s="129">
        <f>'Расчёт (ТН)'!E49</f>
        <v>0</v>
      </c>
      <c r="W45" s="129">
        <f>'Расчёт (ТН)'!I49</f>
        <v>0</v>
      </c>
      <c r="X45" s="129">
        <f t="shared" si="9"/>
        <v>0</v>
      </c>
      <c r="Y45" s="129">
        <f t="shared" si="10"/>
        <v>0</v>
      </c>
    </row>
    <row r="46" spans="1:25">
      <c r="A46" s="134" t="str">
        <f t="shared" si="4"/>
        <v>сен</v>
      </c>
      <c r="B46" s="125" t="str">
        <f>'Расчёт (кг)'!B50</f>
        <v>-</v>
      </c>
      <c r="C46" s="33">
        <f>'Расчёт (кг)'!C50</f>
        <v>42614</v>
      </c>
      <c r="D46" s="128">
        <f>'Расчёт (кг)'!D50</f>
        <v>22</v>
      </c>
      <c r="E46" s="129">
        <f>'Расчёт (кг)'!E50</f>
        <v>0</v>
      </c>
      <c r="F46" s="129">
        <f>'Расчёт (кг)'!I50</f>
        <v>0</v>
      </c>
      <c r="G46" s="129">
        <f t="shared" si="18"/>
        <v>0</v>
      </c>
      <c r="H46" s="129" t="e">
        <f t="shared" si="5"/>
        <v>#N/A</v>
      </c>
      <c r="I46" s="130">
        <f t="shared" si="19"/>
        <v>0</v>
      </c>
      <c r="J46" s="130">
        <f t="shared" si="20"/>
        <v>0</v>
      </c>
      <c r="V46" s="129">
        <f>'Расчёт (ТН)'!E50</f>
        <v>0</v>
      </c>
      <c r="W46" s="129">
        <f>'Расчёт (ТН)'!I50</f>
        <v>0</v>
      </c>
      <c r="X46" s="129">
        <f t="shared" si="9"/>
        <v>0</v>
      </c>
      <c r="Y46" s="129">
        <f t="shared" si="10"/>
        <v>0</v>
      </c>
    </row>
    <row r="47" spans="1:25">
      <c r="A47" s="134" t="str">
        <f t="shared" si="4"/>
        <v>окт</v>
      </c>
      <c r="B47" s="125" t="str">
        <f>'Расчёт (кг)'!B51</f>
        <v>-</v>
      </c>
      <c r="C47" s="33">
        <f>'Расчёт (кг)'!C51</f>
        <v>42644</v>
      </c>
      <c r="D47" s="128">
        <f>'Расчёт (кг)'!D51</f>
        <v>21</v>
      </c>
      <c r="E47" s="129">
        <f>'Расчёт (кг)'!E51</f>
        <v>0</v>
      </c>
      <c r="F47" s="129">
        <f>'Расчёт (кг)'!I51</f>
        <v>0</v>
      </c>
      <c r="G47" s="129">
        <f t="shared" si="18"/>
        <v>0</v>
      </c>
      <c r="H47" s="129" t="e">
        <f t="shared" si="5"/>
        <v>#N/A</v>
      </c>
      <c r="I47" s="130">
        <f t="shared" si="19"/>
        <v>0</v>
      </c>
      <c r="J47" s="130">
        <f t="shared" si="20"/>
        <v>0</v>
      </c>
      <c r="V47" s="129">
        <f>'Расчёт (ТН)'!E51</f>
        <v>0</v>
      </c>
      <c r="W47" s="129">
        <f>'Расчёт (ТН)'!I51</f>
        <v>0</v>
      </c>
      <c r="X47" s="129">
        <f t="shared" si="9"/>
        <v>0</v>
      </c>
      <c r="Y47" s="129">
        <f t="shared" si="10"/>
        <v>0</v>
      </c>
    </row>
    <row r="48" spans="1:25">
      <c r="A48" s="134" t="str">
        <f t="shared" si="4"/>
        <v>ноя</v>
      </c>
      <c r="B48" s="125" t="str">
        <f>'Расчёт (кг)'!B52</f>
        <v>-</v>
      </c>
      <c r="C48" s="33">
        <f>'Расчёт (кг)'!C52</f>
        <v>42675</v>
      </c>
      <c r="D48" s="128">
        <f>'Расчёт (кг)'!D52</f>
        <v>21</v>
      </c>
      <c r="E48" s="129">
        <f>'Расчёт (кг)'!E52</f>
        <v>0</v>
      </c>
      <c r="F48" s="129">
        <f>'Расчёт (кг)'!I52</f>
        <v>0</v>
      </c>
      <c r="G48" s="129">
        <f t="shared" si="18"/>
        <v>0</v>
      </c>
      <c r="H48" s="129" t="e">
        <f t="shared" si="5"/>
        <v>#N/A</v>
      </c>
      <c r="I48" s="130">
        <f t="shared" si="19"/>
        <v>0</v>
      </c>
      <c r="J48" s="130">
        <f t="shared" si="20"/>
        <v>0</v>
      </c>
      <c r="V48" s="129">
        <f>'Расчёт (ТН)'!E52</f>
        <v>0</v>
      </c>
      <c r="W48" s="129">
        <f>'Расчёт (ТН)'!I52</f>
        <v>0</v>
      </c>
      <c r="X48" s="129">
        <f t="shared" si="9"/>
        <v>0</v>
      </c>
      <c r="Y48" s="129">
        <f t="shared" si="10"/>
        <v>0</v>
      </c>
    </row>
    <row r="49" spans="1:25">
      <c r="A49" s="134" t="str">
        <f t="shared" si="4"/>
        <v>дек</v>
      </c>
      <c r="B49" s="125" t="str">
        <f>'Расчёт (кг)'!B53</f>
        <v>-</v>
      </c>
      <c r="C49" s="33">
        <f>'Расчёт (кг)'!C53</f>
        <v>42705</v>
      </c>
      <c r="D49" s="128">
        <f>'Расчёт (кг)'!D53</f>
        <v>22</v>
      </c>
      <c r="E49" s="129">
        <f>'Расчёт (кг)'!E53</f>
        <v>0</v>
      </c>
      <c r="F49" s="129">
        <f>'Расчёт (кг)'!I53</f>
        <v>0</v>
      </c>
      <c r="G49" s="129">
        <f t="shared" si="18"/>
        <v>0</v>
      </c>
      <c r="H49" s="129" t="e">
        <f t="shared" si="5"/>
        <v>#N/A</v>
      </c>
      <c r="I49" s="130">
        <f t="shared" si="19"/>
        <v>0</v>
      </c>
      <c r="J49" s="130">
        <f t="shared" si="20"/>
        <v>0</v>
      </c>
      <c r="V49" s="129">
        <f>'Расчёт (ТН)'!E53</f>
        <v>0</v>
      </c>
      <c r="W49" s="129">
        <f>'Расчёт (ТН)'!I53</f>
        <v>0</v>
      </c>
      <c r="X49" s="129">
        <f t="shared" si="9"/>
        <v>0</v>
      </c>
      <c r="Y49" s="129">
        <f t="shared" si="10"/>
        <v>0</v>
      </c>
    </row>
    <row r="50" spans="1:25">
      <c r="A50" s="134" t="str">
        <f t="shared" si="4"/>
        <v>янв</v>
      </c>
      <c r="B50" s="125" t="str">
        <f>'Расчёт (кг)'!B54</f>
        <v>-</v>
      </c>
      <c r="C50" s="33">
        <f>'Расчёт (кг)'!C54</f>
        <v>42736</v>
      </c>
      <c r="D50" s="128">
        <f>'Расчёт (кг)'!D54</f>
        <v>17</v>
      </c>
      <c r="E50" s="129">
        <f>'Расчёт (кг)'!E54</f>
        <v>0</v>
      </c>
      <c r="F50" s="129">
        <f>'Расчёт (кг)'!I54</f>
        <v>0</v>
      </c>
      <c r="G50" s="129">
        <f t="shared" si="18"/>
        <v>0</v>
      </c>
      <c r="H50" s="129" t="e">
        <f t="shared" si="5"/>
        <v>#N/A</v>
      </c>
      <c r="I50" s="130">
        <f t="shared" si="19"/>
        <v>0</v>
      </c>
      <c r="J50" s="130">
        <f t="shared" si="20"/>
        <v>0</v>
      </c>
      <c r="V50" s="129">
        <f>'Расчёт (ТН)'!E54</f>
        <v>0</v>
      </c>
      <c r="W50" s="129">
        <f>'Расчёт (ТН)'!I54</f>
        <v>0</v>
      </c>
      <c r="X50" s="129">
        <f t="shared" si="9"/>
        <v>0</v>
      </c>
      <c r="Y50" s="129">
        <f t="shared" si="10"/>
        <v>0</v>
      </c>
    </row>
    <row r="51" spans="1:25">
      <c r="A51" s="134" t="str">
        <f t="shared" si="4"/>
        <v>фев</v>
      </c>
      <c r="B51" s="125" t="str">
        <f>'Расчёт (кг)'!B55</f>
        <v>-</v>
      </c>
      <c r="C51" s="33">
        <f>'Расчёт (кг)'!C55</f>
        <v>42767</v>
      </c>
      <c r="D51" s="128">
        <f>'Расчёт (кг)'!D55</f>
        <v>18</v>
      </c>
      <c r="E51" s="129">
        <f>'Расчёт (кг)'!E55</f>
        <v>0</v>
      </c>
      <c r="F51" s="129">
        <f>'Расчёт (кг)'!I55</f>
        <v>0</v>
      </c>
      <c r="G51" s="129">
        <f t="shared" si="18"/>
        <v>0</v>
      </c>
      <c r="H51" s="129" t="e">
        <f t="shared" si="5"/>
        <v>#N/A</v>
      </c>
      <c r="I51" s="130">
        <f t="shared" si="19"/>
        <v>0</v>
      </c>
      <c r="J51" s="130">
        <f t="shared" si="20"/>
        <v>0</v>
      </c>
      <c r="V51" s="129">
        <f>'Расчёт (ТН)'!E55</f>
        <v>0</v>
      </c>
      <c r="W51" s="129">
        <f>'Расчёт (ТН)'!I55</f>
        <v>0</v>
      </c>
      <c r="X51" s="129">
        <f t="shared" si="9"/>
        <v>0</v>
      </c>
      <c r="Y51" s="129">
        <f t="shared" si="10"/>
        <v>0</v>
      </c>
    </row>
    <row r="52" spans="1:25">
      <c r="A52" s="134" t="str">
        <f t="shared" si="4"/>
        <v>мар</v>
      </c>
      <c r="B52" s="125" t="str">
        <f>'Расчёт (кг)'!B56</f>
        <v>-</v>
      </c>
      <c r="C52" s="33">
        <f>'Расчёт (кг)'!C56</f>
        <v>42795</v>
      </c>
      <c r="D52" s="128">
        <f>'Расчёт (кг)'!D56</f>
        <v>22</v>
      </c>
      <c r="E52" s="129">
        <f>'Расчёт (кг)'!E56</f>
        <v>0</v>
      </c>
      <c r="F52" s="129">
        <f>'Расчёт (кг)'!I56</f>
        <v>0</v>
      </c>
      <c r="G52" s="129">
        <f t="shared" si="18"/>
        <v>0</v>
      </c>
      <c r="H52" s="129" t="e">
        <f t="shared" si="5"/>
        <v>#N/A</v>
      </c>
      <c r="I52" s="130">
        <f t="shared" si="19"/>
        <v>0</v>
      </c>
      <c r="J52" s="130">
        <f t="shared" si="20"/>
        <v>0</v>
      </c>
      <c r="V52" s="129">
        <f>'Расчёт (ТН)'!E56</f>
        <v>0</v>
      </c>
      <c r="W52" s="129">
        <f>'Расчёт (ТН)'!I56</f>
        <v>0</v>
      </c>
      <c r="X52" s="129">
        <f t="shared" si="9"/>
        <v>0</v>
      </c>
      <c r="Y52" s="129">
        <f t="shared" si="10"/>
        <v>0</v>
      </c>
    </row>
    <row r="53" spans="1:25">
      <c r="A53" s="134" t="str">
        <f t="shared" si="4"/>
        <v>апр</v>
      </c>
      <c r="B53" s="125" t="str">
        <f>'Расчёт (кг)'!B57</f>
        <v>-</v>
      </c>
      <c r="C53" s="33">
        <f>'Расчёт (кг)'!C57</f>
        <v>42826</v>
      </c>
      <c r="D53" s="128">
        <f>'Расчёт (кг)'!D57</f>
        <v>20</v>
      </c>
      <c r="E53" s="129">
        <f>'Расчёт (кг)'!E57</f>
        <v>0</v>
      </c>
      <c r="F53" s="129">
        <f>'Расчёт (кг)'!I57</f>
        <v>0</v>
      </c>
      <c r="G53" s="129">
        <f t="shared" si="18"/>
        <v>0</v>
      </c>
      <c r="H53" s="129" t="e">
        <f t="shared" si="5"/>
        <v>#N/A</v>
      </c>
      <c r="I53" s="130">
        <f t="shared" si="19"/>
        <v>0</v>
      </c>
      <c r="J53" s="130">
        <f t="shared" si="20"/>
        <v>0</v>
      </c>
      <c r="V53" s="129">
        <f>'Расчёт (ТН)'!E57</f>
        <v>0</v>
      </c>
      <c r="W53" s="129">
        <f>'Расчёт (ТН)'!I57</f>
        <v>0</v>
      </c>
      <c r="X53" s="129">
        <f t="shared" si="9"/>
        <v>0</v>
      </c>
      <c r="Y53" s="129">
        <f t="shared" si="10"/>
        <v>0</v>
      </c>
    </row>
    <row r="54" spans="1:25">
      <c r="A54" s="134" t="str">
        <f t="shared" si="4"/>
        <v>май</v>
      </c>
      <c r="B54" s="125" t="str">
        <f>'Расчёт (кг)'!B58</f>
        <v>-</v>
      </c>
      <c r="C54" s="33">
        <f>'Расчёт (кг)'!C58</f>
        <v>42856</v>
      </c>
      <c r="D54" s="128">
        <f>'Расчёт (кг)'!D58</f>
        <v>20</v>
      </c>
      <c r="E54" s="129">
        <f>'Расчёт (кг)'!E58</f>
        <v>0</v>
      </c>
      <c r="F54" s="129">
        <f>'Расчёт (кг)'!I58</f>
        <v>0</v>
      </c>
      <c r="G54" s="129">
        <f t="shared" si="18"/>
        <v>0</v>
      </c>
      <c r="H54" s="129" t="e">
        <f t="shared" si="5"/>
        <v>#N/A</v>
      </c>
      <c r="I54" s="130">
        <f t="shared" si="19"/>
        <v>0</v>
      </c>
      <c r="J54" s="130">
        <f t="shared" si="20"/>
        <v>0</v>
      </c>
      <c r="V54" s="129">
        <f>'Расчёт (ТН)'!E58</f>
        <v>0</v>
      </c>
      <c r="W54" s="129">
        <f>'Расчёт (ТН)'!I58</f>
        <v>0</v>
      </c>
      <c r="X54" s="129">
        <f t="shared" si="9"/>
        <v>0</v>
      </c>
      <c r="Y54" s="129">
        <f t="shared" si="10"/>
        <v>0</v>
      </c>
    </row>
    <row r="55" spans="1:25">
      <c r="A55" s="134" t="str">
        <f t="shared" si="4"/>
        <v>июн</v>
      </c>
      <c r="B55" s="125" t="str">
        <f>'Расчёт (кг)'!B59</f>
        <v>-</v>
      </c>
      <c r="C55" s="33">
        <f>'Расчёт (кг)'!C59</f>
        <v>42887</v>
      </c>
      <c r="D55" s="128">
        <f>'Расчёт (кг)'!D59</f>
        <v>21</v>
      </c>
      <c r="E55" s="129">
        <f>'Расчёт (кг)'!E59</f>
        <v>0</v>
      </c>
      <c r="F55" s="129">
        <f>'Расчёт (кг)'!I59</f>
        <v>0</v>
      </c>
      <c r="G55" s="129">
        <f t="shared" si="18"/>
        <v>0</v>
      </c>
      <c r="H55" s="129" t="e">
        <f t="shared" si="5"/>
        <v>#N/A</v>
      </c>
      <c r="I55" s="130">
        <f t="shared" si="19"/>
        <v>0</v>
      </c>
      <c r="J55" s="130">
        <f t="shared" si="20"/>
        <v>0</v>
      </c>
      <c r="V55" s="129">
        <f>'Расчёт (ТН)'!E59</f>
        <v>0</v>
      </c>
      <c r="W55" s="129">
        <f>'Расчёт (ТН)'!I59</f>
        <v>0</v>
      </c>
      <c r="X55" s="129">
        <f t="shared" si="9"/>
        <v>0</v>
      </c>
      <c r="Y55" s="129">
        <f t="shared" si="10"/>
        <v>0</v>
      </c>
    </row>
    <row r="56" spans="1:25">
      <c r="A56" s="134" t="str">
        <f t="shared" si="4"/>
        <v>июл</v>
      </c>
      <c r="B56" s="125" t="str">
        <f>'Расчёт (кг)'!B60</f>
        <v>-</v>
      </c>
      <c r="C56" s="33">
        <f>'Расчёт (кг)'!C60</f>
        <v>42917</v>
      </c>
      <c r="D56" s="128">
        <f>'Расчёт (кг)'!D60</f>
        <v>21</v>
      </c>
      <c r="E56" s="129">
        <f>'Расчёт (кг)'!E60</f>
        <v>0</v>
      </c>
      <c r="F56" s="129">
        <f>'Расчёт (кг)'!I60</f>
        <v>0</v>
      </c>
      <c r="G56" s="129">
        <f t="shared" si="18"/>
        <v>0</v>
      </c>
      <c r="H56" s="129" t="e">
        <f t="shared" si="5"/>
        <v>#N/A</v>
      </c>
      <c r="I56" s="130">
        <f t="shared" si="19"/>
        <v>0</v>
      </c>
      <c r="J56" s="130">
        <f t="shared" si="20"/>
        <v>0</v>
      </c>
      <c r="V56" s="129">
        <f>'Расчёт (ТН)'!E60</f>
        <v>0</v>
      </c>
      <c r="W56" s="129">
        <f>'Расчёт (ТН)'!I60</f>
        <v>0</v>
      </c>
      <c r="X56" s="129">
        <f t="shared" si="9"/>
        <v>0</v>
      </c>
      <c r="Y56" s="129">
        <f t="shared" si="10"/>
        <v>0</v>
      </c>
    </row>
    <row r="57" spans="1:25">
      <c r="A57" s="134" t="str">
        <f t="shared" si="4"/>
        <v>авг</v>
      </c>
      <c r="B57" s="125" t="str">
        <f>'Расчёт (кг)'!B61</f>
        <v>-</v>
      </c>
      <c r="C57" s="33">
        <f>'Расчёт (кг)'!C61</f>
        <v>42948</v>
      </c>
      <c r="D57" s="128">
        <f>'Расчёт (кг)'!D61</f>
        <v>23</v>
      </c>
      <c r="E57" s="129">
        <f>'Расчёт (кг)'!E61</f>
        <v>0</v>
      </c>
      <c r="F57" s="129">
        <f>'Расчёт (кг)'!I61</f>
        <v>0</v>
      </c>
      <c r="G57" s="129">
        <f t="shared" si="18"/>
        <v>0</v>
      </c>
      <c r="H57" s="129" t="e">
        <f t="shared" si="5"/>
        <v>#N/A</v>
      </c>
      <c r="I57" s="130">
        <f t="shared" si="19"/>
        <v>0</v>
      </c>
      <c r="J57" s="130">
        <f t="shared" si="20"/>
        <v>0</v>
      </c>
      <c r="V57" s="129">
        <f>'Расчёт (ТН)'!E61</f>
        <v>0</v>
      </c>
      <c r="W57" s="129">
        <f>'Расчёт (ТН)'!I61</f>
        <v>0</v>
      </c>
      <c r="X57" s="129">
        <f t="shared" si="9"/>
        <v>0</v>
      </c>
      <c r="Y57" s="129">
        <f t="shared" si="10"/>
        <v>0</v>
      </c>
    </row>
    <row r="58" spans="1:25">
      <c r="A58" s="134" t="str">
        <f t="shared" si="4"/>
        <v>сен</v>
      </c>
      <c r="B58" s="125" t="str">
        <f>'Расчёт (кг)'!B62</f>
        <v>-</v>
      </c>
      <c r="C58" s="33">
        <f>'Расчёт (кг)'!C62</f>
        <v>42979</v>
      </c>
      <c r="D58" s="128">
        <f>'Расчёт (кг)'!D62</f>
        <v>21</v>
      </c>
      <c r="E58" s="129">
        <f>'Расчёт (кг)'!E62</f>
        <v>0</v>
      </c>
      <c r="F58" s="129">
        <f>'Расчёт (кг)'!I62</f>
        <v>0</v>
      </c>
      <c r="G58" s="129">
        <f t="shared" si="18"/>
        <v>0</v>
      </c>
      <c r="H58" s="129" t="e">
        <f t="shared" si="5"/>
        <v>#N/A</v>
      </c>
      <c r="I58" s="130">
        <f t="shared" si="19"/>
        <v>0</v>
      </c>
      <c r="J58" s="130">
        <f t="shared" si="20"/>
        <v>0</v>
      </c>
      <c r="V58" s="129">
        <f>'Расчёт (ТН)'!E62</f>
        <v>0</v>
      </c>
      <c r="W58" s="129">
        <f>'Расчёт (ТН)'!I62</f>
        <v>0</v>
      </c>
      <c r="X58" s="129">
        <f t="shared" si="9"/>
        <v>0</v>
      </c>
      <c r="Y58" s="129">
        <f t="shared" si="10"/>
        <v>0</v>
      </c>
    </row>
    <row r="59" spans="1:25">
      <c r="A59" s="134" t="str">
        <f t="shared" si="4"/>
        <v>окт</v>
      </c>
      <c r="B59" s="125" t="str">
        <f>'Расчёт (кг)'!B63</f>
        <v>-</v>
      </c>
      <c r="C59" s="33">
        <f>'Расчёт (кг)'!C63</f>
        <v>43009</v>
      </c>
      <c r="D59" s="128">
        <f>'Расчёт (кг)'!D63</f>
        <v>22</v>
      </c>
      <c r="E59" s="129">
        <f>'Расчёт (кг)'!E63</f>
        <v>0</v>
      </c>
      <c r="F59" s="129">
        <f>'Расчёт (кг)'!I63</f>
        <v>0</v>
      </c>
      <c r="G59" s="129">
        <f t="shared" si="18"/>
        <v>0</v>
      </c>
      <c r="H59" s="129" t="e">
        <f t="shared" si="5"/>
        <v>#N/A</v>
      </c>
      <c r="I59" s="130">
        <f t="shared" si="19"/>
        <v>0</v>
      </c>
      <c r="J59" s="130">
        <f t="shared" si="20"/>
        <v>0</v>
      </c>
      <c r="V59" s="129">
        <f>'Расчёт (ТН)'!E63</f>
        <v>0</v>
      </c>
      <c r="W59" s="129">
        <f>'Расчёт (ТН)'!I63</f>
        <v>0</v>
      </c>
      <c r="X59" s="129">
        <f t="shared" si="9"/>
        <v>0</v>
      </c>
      <c r="Y59" s="129">
        <f t="shared" si="10"/>
        <v>0</v>
      </c>
    </row>
    <row r="60" spans="1:25">
      <c r="A60" s="134" t="str">
        <f t="shared" si="4"/>
        <v>ноя</v>
      </c>
      <c r="B60" s="125" t="str">
        <f>'Расчёт (кг)'!B64</f>
        <v>-</v>
      </c>
      <c r="C60" s="33">
        <f>'Расчёт (кг)'!C64</f>
        <v>43040</v>
      </c>
      <c r="D60" s="128">
        <f>'Расчёт (кг)'!D64</f>
        <v>21</v>
      </c>
      <c r="E60" s="129">
        <f>'Расчёт (кг)'!E64</f>
        <v>0</v>
      </c>
      <c r="F60" s="129">
        <f>'Расчёт (кг)'!I64</f>
        <v>0</v>
      </c>
      <c r="G60" s="129">
        <f t="shared" si="18"/>
        <v>0</v>
      </c>
      <c r="H60" s="129" t="e">
        <f t="shared" si="5"/>
        <v>#N/A</v>
      </c>
      <c r="I60" s="130">
        <f t="shared" si="19"/>
        <v>0</v>
      </c>
      <c r="J60" s="130">
        <f t="shared" si="20"/>
        <v>0</v>
      </c>
      <c r="V60" s="129">
        <f>'Расчёт (ТН)'!E64</f>
        <v>0</v>
      </c>
      <c r="W60" s="129">
        <f>'Расчёт (ТН)'!I64</f>
        <v>0</v>
      </c>
      <c r="X60" s="129">
        <f t="shared" si="9"/>
        <v>0</v>
      </c>
      <c r="Y60" s="129">
        <f t="shared" si="10"/>
        <v>0</v>
      </c>
    </row>
    <row r="61" spans="1:25">
      <c r="A61" s="134" t="str">
        <f t="shared" si="4"/>
        <v>дек</v>
      </c>
      <c r="B61" s="125" t="str">
        <f>'Расчёт (кг)'!B65</f>
        <v>-</v>
      </c>
      <c r="C61" s="33">
        <f>'Расчёт (кг)'!C65</f>
        <v>43070</v>
      </c>
      <c r="D61" s="128">
        <f>'Расчёт (кг)'!D65</f>
        <v>21</v>
      </c>
      <c r="E61" s="129">
        <f>'Расчёт (кг)'!E65</f>
        <v>0</v>
      </c>
      <c r="F61" s="129">
        <f>'Расчёт (кг)'!I65</f>
        <v>0</v>
      </c>
      <c r="G61" s="129">
        <f t="shared" si="18"/>
        <v>0</v>
      </c>
      <c r="H61" s="129" t="e">
        <f t="shared" si="5"/>
        <v>#N/A</v>
      </c>
      <c r="I61" s="130">
        <f t="shared" si="19"/>
        <v>0</v>
      </c>
      <c r="J61" s="130">
        <f t="shared" si="20"/>
        <v>0</v>
      </c>
      <c r="V61" s="129">
        <f>'Расчёт (ТН)'!E65</f>
        <v>0</v>
      </c>
      <c r="W61" s="129">
        <f>'Расчёт (ТН)'!I65</f>
        <v>0</v>
      </c>
      <c r="X61" s="129">
        <f t="shared" si="9"/>
        <v>0</v>
      </c>
      <c r="Y61" s="129">
        <f t="shared" si="10"/>
        <v>0</v>
      </c>
    </row>
    <row r="62" spans="1:25">
      <c r="A62" s="134" t="str">
        <f t="shared" si="4"/>
        <v>янв</v>
      </c>
      <c r="B62" s="125" t="str">
        <f>'Расчёт (кг)'!B66</f>
        <v>-</v>
      </c>
      <c r="C62" s="33">
        <f>'Расчёт (кг)'!C66</f>
        <v>43101</v>
      </c>
      <c r="D62" s="128">
        <f>'Расчёт (кг)'!D66</f>
        <v>17</v>
      </c>
      <c r="E62" s="129">
        <f>'Расчёт (кг)'!E66</f>
        <v>0</v>
      </c>
      <c r="F62" s="129">
        <f>'Расчёт (кг)'!I66</f>
        <v>0</v>
      </c>
      <c r="G62" s="129">
        <f t="shared" si="18"/>
        <v>0</v>
      </c>
      <c r="H62" s="129" t="e">
        <f t="shared" si="5"/>
        <v>#N/A</v>
      </c>
      <c r="I62" s="130">
        <f t="shared" si="19"/>
        <v>0</v>
      </c>
      <c r="J62" s="130">
        <f t="shared" si="20"/>
        <v>0</v>
      </c>
      <c r="V62" s="129">
        <f>'Расчёт (ТН)'!E66</f>
        <v>0</v>
      </c>
      <c r="W62" s="129">
        <f>'Расчёт (ТН)'!I66</f>
        <v>0</v>
      </c>
      <c r="X62" s="129">
        <f t="shared" si="9"/>
        <v>0</v>
      </c>
      <c r="Y62" s="129">
        <f t="shared" si="10"/>
        <v>0</v>
      </c>
    </row>
    <row r="63" spans="1:25">
      <c r="A63" s="134" t="str">
        <f t="shared" si="4"/>
        <v>фев</v>
      </c>
      <c r="B63" s="125" t="str">
        <f>'Расчёт (кг)'!B67</f>
        <v>-</v>
      </c>
      <c r="C63" s="33">
        <f>'Расчёт (кг)'!C67</f>
        <v>43132</v>
      </c>
      <c r="D63" s="128">
        <f>'Расчёт (кг)'!D67</f>
        <v>19</v>
      </c>
      <c r="E63" s="129">
        <f>'Расчёт (кг)'!E67</f>
        <v>0</v>
      </c>
      <c r="F63" s="129">
        <f>'Расчёт (кг)'!I67</f>
        <v>0</v>
      </c>
      <c r="G63" s="129">
        <f t="shared" si="18"/>
        <v>0</v>
      </c>
      <c r="H63" s="129" t="e">
        <f t="shared" si="5"/>
        <v>#N/A</v>
      </c>
      <c r="I63" s="130">
        <f t="shared" si="19"/>
        <v>0</v>
      </c>
      <c r="J63" s="130">
        <f t="shared" si="20"/>
        <v>0</v>
      </c>
      <c r="V63" s="129">
        <f>'Расчёт (ТН)'!E67</f>
        <v>0</v>
      </c>
      <c r="W63" s="129">
        <f>'Расчёт (ТН)'!I67</f>
        <v>0</v>
      </c>
      <c r="X63" s="129">
        <f t="shared" si="9"/>
        <v>0</v>
      </c>
      <c r="Y63" s="129">
        <f t="shared" si="10"/>
        <v>0</v>
      </c>
    </row>
    <row r="64" spans="1:25">
      <c r="A64" s="134" t="str">
        <f t="shared" si="4"/>
        <v>мар</v>
      </c>
      <c r="B64" s="125" t="str">
        <f>'Расчёт (кг)'!B68</f>
        <v>-</v>
      </c>
      <c r="C64" s="33">
        <f>'Расчёт (кг)'!C68</f>
        <v>43160</v>
      </c>
      <c r="D64" s="128">
        <f>'Расчёт (кг)'!D68</f>
        <v>20</v>
      </c>
      <c r="E64" s="129">
        <f>'Расчёт (кг)'!E68</f>
        <v>0</v>
      </c>
      <c r="F64" s="129">
        <f>'Расчёт (кг)'!I68</f>
        <v>0</v>
      </c>
      <c r="G64" s="129">
        <f t="shared" si="18"/>
        <v>0</v>
      </c>
      <c r="H64" s="129" t="e">
        <f t="shared" si="5"/>
        <v>#N/A</v>
      </c>
      <c r="I64" s="130">
        <f t="shared" si="19"/>
        <v>0</v>
      </c>
      <c r="J64" s="130">
        <f t="shared" si="20"/>
        <v>0</v>
      </c>
      <c r="V64" s="129">
        <f>'Расчёт (ТН)'!E68</f>
        <v>0</v>
      </c>
      <c r="W64" s="129">
        <f>'Расчёт (ТН)'!I68</f>
        <v>0</v>
      </c>
      <c r="X64" s="129">
        <f t="shared" si="9"/>
        <v>0</v>
      </c>
      <c r="Y64" s="129">
        <f t="shared" si="10"/>
        <v>0</v>
      </c>
    </row>
    <row r="65" spans="1:25">
      <c r="A65" s="134" t="str">
        <f t="shared" si="4"/>
        <v>апр</v>
      </c>
      <c r="B65" s="125" t="str">
        <f>'Расчёт (кг)'!B69</f>
        <v>-</v>
      </c>
      <c r="C65" s="33">
        <f>'Расчёт (кг)'!C69</f>
        <v>43191</v>
      </c>
      <c r="D65" s="128">
        <f>'Расчёт (кг)'!D69</f>
        <v>21</v>
      </c>
      <c r="E65" s="129">
        <f>'Расчёт (кг)'!E69</f>
        <v>0</v>
      </c>
      <c r="F65" s="129">
        <f>'Расчёт (кг)'!I69</f>
        <v>0</v>
      </c>
      <c r="G65" s="129">
        <f t="shared" si="18"/>
        <v>0</v>
      </c>
      <c r="H65" s="129" t="e">
        <f t="shared" si="5"/>
        <v>#N/A</v>
      </c>
      <c r="I65" s="130">
        <f t="shared" si="19"/>
        <v>0</v>
      </c>
      <c r="J65" s="130">
        <f t="shared" si="20"/>
        <v>0</v>
      </c>
      <c r="V65" s="129">
        <f>'Расчёт (ТН)'!E69</f>
        <v>0</v>
      </c>
      <c r="W65" s="129">
        <f>'Расчёт (ТН)'!I69</f>
        <v>0</v>
      </c>
      <c r="X65" s="129">
        <f t="shared" si="9"/>
        <v>0</v>
      </c>
      <c r="Y65" s="129">
        <f t="shared" si="10"/>
        <v>0</v>
      </c>
    </row>
    <row r="66" spans="1:25">
      <c r="A66" s="134" t="str">
        <f t="shared" si="4"/>
        <v>май</v>
      </c>
      <c r="B66" s="125" t="str">
        <f>'Расчёт (кг)'!B70</f>
        <v>-</v>
      </c>
      <c r="C66" s="33">
        <f>'Расчёт (кг)'!C70</f>
        <v>43221</v>
      </c>
      <c r="D66" s="128">
        <f>'Расчёт (кг)'!D70</f>
        <v>20</v>
      </c>
      <c r="E66" s="129">
        <f>'Расчёт (кг)'!E70</f>
        <v>0</v>
      </c>
      <c r="F66" s="129">
        <f>'Расчёт (кг)'!I70</f>
        <v>0</v>
      </c>
      <c r="G66" s="129">
        <f t="shared" ref="G66:G97" si="21">SUM(E66:F66)</f>
        <v>0</v>
      </c>
      <c r="H66" s="129" t="e">
        <f t="shared" si="5"/>
        <v>#N/A</v>
      </c>
      <c r="I66" s="130">
        <f t="shared" ref="I66:I97" si="22">IFERROR(E66/$G66,0)</f>
        <v>0</v>
      </c>
      <c r="J66" s="130">
        <f t="shared" ref="J66:J97" si="23">IFERROR(F66/$G66,0)</f>
        <v>0</v>
      </c>
      <c r="V66" s="129">
        <f>'Расчёт (ТН)'!E70</f>
        <v>0</v>
      </c>
      <c r="W66" s="129">
        <f>'Расчёт (ТН)'!I70</f>
        <v>0</v>
      </c>
      <c r="X66" s="129">
        <f t="shared" si="9"/>
        <v>0</v>
      </c>
      <c r="Y66" s="129">
        <f t="shared" si="10"/>
        <v>0</v>
      </c>
    </row>
    <row r="67" spans="1:25">
      <c r="A67" s="134" t="str">
        <f t="shared" ref="A67:A109" si="24">TEXT(C67,"МММ")</f>
        <v>июн</v>
      </c>
      <c r="B67" s="125" t="str">
        <f>'Расчёт (кг)'!B71</f>
        <v>-</v>
      </c>
      <c r="C67" s="33">
        <f>'Расчёт (кг)'!C71</f>
        <v>43252</v>
      </c>
      <c r="D67" s="128">
        <f>'Расчёт (кг)'!D71</f>
        <v>20</v>
      </c>
      <c r="E67" s="129">
        <f>'Расчёт (кг)'!E71</f>
        <v>0</v>
      </c>
      <c r="F67" s="129">
        <f>'Расчёт (кг)'!I71</f>
        <v>0</v>
      </c>
      <c r="G67" s="129">
        <f t="shared" si="21"/>
        <v>0</v>
      </c>
      <c r="H67" s="129" t="e">
        <f t="shared" ref="H67:H130" si="25">$T$2</f>
        <v>#N/A</v>
      </c>
      <c r="I67" s="130">
        <f t="shared" si="22"/>
        <v>0</v>
      </c>
      <c r="J67" s="130">
        <f t="shared" si="23"/>
        <v>0</v>
      </c>
      <c r="V67" s="129">
        <f>'Расчёт (ТН)'!E71</f>
        <v>0</v>
      </c>
      <c r="W67" s="129">
        <f>'Расчёт (ТН)'!I71</f>
        <v>0</v>
      </c>
      <c r="X67" s="129">
        <f t="shared" ref="X67:X109" si="26">IFERROR(E67/V67,0)</f>
        <v>0</v>
      </c>
      <c r="Y67" s="129">
        <f t="shared" ref="Y67:Y109" si="27">IFERROR(F67/W67,0)</f>
        <v>0</v>
      </c>
    </row>
    <row r="68" spans="1:25">
      <c r="A68" s="134" t="str">
        <f t="shared" si="24"/>
        <v>июл</v>
      </c>
      <c r="B68" s="125" t="str">
        <f>'Расчёт (кг)'!B72</f>
        <v>-</v>
      </c>
      <c r="C68" s="33">
        <f>'Расчёт (кг)'!C72</f>
        <v>43282</v>
      </c>
      <c r="D68" s="128">
        <f>'Расчёт (кг)'!D72</f>
        <v>22</v>
      </c>
      <c r="E68" s="129">
        <f>'Расчёт (кг)'!E72</f>
        <v>0</v>
      </c>
      <c r="F68" s="129">
        <f>'Расчёт (кг)'!I72</f>
        <v>0</v>
      </c>
      <c r="G68" s="129">
        <f t="shared" si="21"/>
        <v>0</v>
      </c>
      <c r="H68" s="129" t="e">
        <f t="shared" si="25"/>
        <v>#N/A</v>
      </c>
      <c r="I68" s="130">
        <f t="shared" si="22"/>
        <v>0</v>
      </c>
      <c r="J68" s="130">
        <f t="shared" si="23"/>
        <v>0</v>
      </c>
      <c r="V68" s="129">
        <f>'Расчёт (ТН)'!E72</f>
        <v>0</v>
      </c>
      <c r="W68" s="129">
        <f>'Расчёт (ТН)'!I72</f>
        <v>0</v>
      </c>
      <c r="X68" s="129">
        <f t="shared" si="26"/>
        <v>0</v>
      </c>
      <c r="Y68" s="129">
        <f t="shared" si="27"/>
        <v>0</v>
      </c>
    </row>
    <row r="69" spans="1:25">
      <c r="A69" s="134" t="str">
        <f t="shared" si="24"/>
        <v>авг</v>
      </c>
      <c r="B69" s="125" t="str">
        <f>'Расчёт (кг)'!B73</f>
        <v>-</v>
      </c>
      <c r="C69" s="33">
        <f>'Расчёт (кг)'!C73</f>
        <v>43313</v>
      </c>
      <c r="D69" s="128">
        <f>'Расчёт (кг)'!D73</f>
        <v>23</v>
      </c>
      <c r="E69" s="129">
        <f>'Расчёт (кг)'!E73</f>
        <v>0</v>
      </c>
      <c r="F69" s="129">
        <f>'Расчёт (кг)'!I73</f>
        <v>0</v>
      </c>
      <c r="G69" s="129">
        <f t="shared" si="21"/>
        <v>0</v>
      </c>
      <c r="H69" s="129" t="e">
        <f t="shared" si="25"/>
        <v>#N/A</v>
      </c>
      <c r="I69" s="130">
        <f t="shared" si="22"/>
        <v>0</v>
      </c>
      <c r="J69" s="130">
        <f t="shared" si="23"/>
        <v>0</v>
      </c>
      <c r="V69" s="129">
        <f>'Расчёт (ТН)'!E73</f>
        <v>0</v>
      </c>
      <c r="W69" s="129">
        <f>'Расчёт (ТН)'!I73</f>
        <v>0</v>
      </c>
      <c r="X69" s="129">
        <f t="shared" si="26"/>
        <v>0</v>
      </c>
      <c r="Y69" s="129">
        <f t="shared" si="27"/>
        <v>0</v>
      </c>
    </row>
    <row r="70" spans="1:25">
      <c r="A70" s="134" t="str">
        <f t="shared" si="24"/>
        <v>сен</v>
      </c>
      <c r="B70" s="125" t="str">
        <f>'Расчёт (кг)'!B74</f>
        <v>-</v>
      </c>
      <c r="C70" s="33">
        <f>'Расчёт (кг)'!C74</f>
        <v>43344</v>
      </c>
      <c r="D70" s="128">
        <f>'Расчёт (кг)'!D74</f>
        <v>20</v>
      </c>
      <c r="E70" s="129">
        <f>'Расчёт (кг)'!E74</f>
        <v>0</v>
      </c>
      <c r="F70" s="129">
        <f>'Расчёт (кг)'!I74</f>
        <v>0</v>
      </c>
      <c r="G70" s="129">
        <f t="shared" si="21"/>
        <v>0</v>
      </c>
      <c r="H70" s="129" t="e">
        <f t="shared" si="25"/>
        <v>#N/A</v>
      </c>
      <c r="I70" s="130">
        <f t="shared" si="22"/>
        <v>0</v>
      </c>
      <c r="J70" s="130">
        <f t="shared" si="23"/>
        <v>0</v>
      </c>
      <c r="V70" s="129">
        <f>'Расчёт (ТН)'!E74</f>
        <v>0</v>
      </c>
      <c r="W70" s="129">
        <f>'Расчёт (ТН)'!I74</f>
        <v>0</v>
      </c>
      <c r="X70" s="129">
        <f t="shared" si="26"/>
        <v>0</v>
      </c>
      <c r="Y70" s="129">
        <f t="shared" si="27"/>
        <v>0</v>
      </c>
    </row>
    <row r="71" spans="1:25">
      <c r="A71" s="134" t="str">
        <f t="shared" si="24"/>
        <v>окт</v>
      </c>
      <c r="B71" s="125" t="str">
        <f>'Расчёт (кг)'!B75</f>
        <v>-</v>
      </c>
      <c r="C71" s="33">
        <f>'Расчёт (кг)'!C75</f>
        <v>43374</v>
      </c>
      <c r="D71" s="128">
        <f>'Расчёт (кг)'!D75</f>
        <v>23</v>
      </c>
      <c r="E71" s="129">
        <f>'Расчёт (кг)'!E75</f>
        <v>0</v>
      </c>
      <c r="F71" s="129">
        <f>'Расчёт (кг)'!I75</f>
        <v>0</v>
      </c>
      <c r="G71" s="129">
        <f t="shared" si="21"/>
        <v>0</v>
      </c>
      <c r="H71" s="129" t="e">
        <f t="shared" si="25"/>
        <v>#N/A</v>
      </c>
      <c r="I71" s="130">
        <f t="shared" si="22"/>
        <v>0</v>
      </c>
      <c r="J71" s="130">
        <f t="shared" si="23"/>
        <v>0</v>
      </c>
      <c r="V71" s="129">
        <f>'Расчёт (ТН)'!E75</f>
        <v>0</v>
      </c>
      <c r="W71" s="129">
        <f>'Расчёт (ТН)'!I75</f>
        <v>0</v>
      </c>
      <c r="X71" s="129">
        <f t="shared" si="26"/>
        <v>0</v>
      </c>
      <c r="Y71" s="129">
        <f t="shared" si="27"/>
        <v>0</v>
      </c>
    </row>
    <row r="72" spans="1:25">
      <c r="A72" s="134" t="str">
        <f t="shared" si="24"/>
        <v>ноя</v>
      </c>
      <c r="B72" s="125" t="str">
        <f>'Расчёт (кг)'!B76</f>
        <v>-</v>
      </c>
      <c r="C72" s="33">
        <f>'Расчёт (кг)'!C76</f>
        <v>43405</v>
      </c>
      <c r="D72" s="128">
        <f>'Расчёт (кг)'!D76</f>
        <v>21</v>
      </c>
      <c r="E72" s="129">
        <f>'Расчёт (кг)'!E76</f>
        <v>0</v>
      </c>
      <c r="F72" s="129">
        <f>'Расчёт (кг)'!I76</f>
        <v>0</v>
      </c>
      <c r="G72" s="129">
        <f t="shared" si="21"/>
        <v>0</v>
      </c>
      <c r="H72" s="129" t="e">
        <f t="shared" si="25"/>
        <v>#N/A</v>
      </c>
      <c r="I72" s="130">
        <f t="shared" si="22"/>
        <v>0</v>
      </c>
      <c r="J72" s="130">
        <f t="shared" si="23"/>
        <v>0</v>
      </c>
      <c r="V72" s="129">
        <f>'Расчёт (ТН)'!E76</f>
        <v>0</v>
      </c>
      <c r="W72" s="129">
        <f>'Расчёт (ТН)'!I76</f>
        <v>0</v>
      </c>
      <c r="X72" s="129">
        <f t="shared" si="26"/>
        <v>0</v>
      </c>
      <c r="Y72" s="129">
        <f t="shared" si="27"/>
        <v>0</v>
      </c>
    </row>
    <row r="73" spans="1:25">
      <c r="A73" s="134" t="str">
        <f t="shared" si="24"/>
        <v>дек</v>
      </c>
      <c r="B73" s="125" t="str">
        <f>'Расчёт (кг)'!B77</f>
        <v>-</v>
      </c>
      <c r="C73" s="33">
        <f>'Расчёт (кг)'!C77</f>
        <v>43435</v>
      </c>
      <c r="D73" s="128">
        <f>'Расчёт (кг)'!D77</f>
        <v>21</v>
      </c>
      <c r="E73" s="129">
        <f>'Расчёт (кг)'!E77</f>
        <v>0</v>
      </c>
      <c r="F73" s="129">
        <f>'Расчёт (кг)'!I77</f>
        <v>0</v>
      </c>
      <c r="G73" s="129">
        <f t="shared" si="21"/>
        <v>0</v>
      </c>
      <c r="H73" s="129" t="e">
        <f t="shared" si="25"/>
        <v>#N/A</v>
      </c>
      <c r="I73" s="130">
        <f t="shared" si="22"/>
        <v>0</v>
      </c>
      <c r="J73" s="130">
        <f t="shared" si="23"/>
        <v>0</v>
      </c>
      <c r="V73" s="129">
        <f>'Расчёт (ТН)'!E77</f>
        <v>0</v>
      </c>
      <c r="W73" s="129">
        <f>'Расчёт (ТН)'!I77</f>
        <v>0</v>
      </c>
      <c r="X73" s="129">
        <f t="shared" si="26"/>
        <v>0</v>
      </c>
      <c r="Y73" s="129">
        <f t="shared" si="27"/>
        <v>0</v>
      </c>
    </row>
    <row r="74" spans="1:25">
      <c r="A74" s="134" t="str">
        <f t="shared" si="24"/>
        <v>янв</v>
      </c>
      <c r="B74" s="125" t="str">
        <f>'Расчёт (кг)'!B78</f>
        <v>-</v>
      </c>
      <c r="C74" s="33">
        <f>'Расчёт (кг)'!C78</f>
        <v>43466</v>
      </c>
      <c r="D74" s="128">
        <f>'Расчёт (кг)'!D78</f>
        <v>17</v>
      </c>
      <c r="E74" s="129">
        <f>'Расчёт (кг)'!E78</f>
        <v>0</v>
      </c>
      <c r="F74" s="129">
        <f>'Расчёт (кг)'!I78</f>
        <v>0</v>
      </c>
      <c r="G74" s="129">
        <f t="shared" si="21"/>
        <v>0</v>
      </c>
      <c r="H74" s="129" t="e">
        <f t="shared" si="25"/>
        <v>#N/A</v>
      </c>
      <c r="I74" s="130">
        <f t="shared" si="22"/>
        <v>0</v>
      </c>
      <c r="J74" s="130">
        <f t="shared" si="23"/>
        <v>0</v>
      </c>
      <c r="V74" s="129">
        <f>'Расчёт (ТН)'!E78</f>
        <v>0</v>
      </c>
      <c r="W74" s="129">
        <f>'Расчёт (ТН)'!I78</f>
        <v>0</v>
      </c>
      <c r="X74" s="129">
        <f t="shared" si="26"/>
        <v>0</v>
      </c>
      <c r="Y74" s="129">
        <f t="shared" si="27"/>
        <v>0</v>
      </c>
    </row>
    <row r="75" spans="1:25">
      <c r="A75" s="134" t="str">
        <f t="shared" si="24"/>
        <v>фев</v>
      </c>
      <c r="B75" s="125" t="str">
        <f>'Расчёт (кг)'!B79</f>
        <v>-</v>
      </c>
      <c r="C75" s="33">
        <f>'Расчёт (кг)'!C79</f>
        <v>43497</v>
      </c>
      <c r="D75" s="128">
        <f>'Расчёт (кг)'!D79</f>
        <v>20</v>
      </c>
      <c r="E75" s="129">
        <f>'Расчёт (кг)'!E79</f>
        <v>0</v>
      </c>
      <c r="F75" s="129">
        <f>'Расчёт (кг)'!I79</f>
        <v>0</v>
      </c>
      <c r="G75" s="129">
        <f t="shared" si="21"/>
        <v>0</v>
      </c>
      <c r="H75" s="129" t="e">
        <f t="shared" si="25"/>
        <v>#N/A</v>
      </c>
      <c r="I75" s="130">
        <f t="shared" si="22"/>
        <v>0</v>
      </c>
      <c r="J75" s="130">
        <f t="shared" si="23"/>
        <v>0</v>
      </c>
      <c r="V75" s="129">
        <f>'Расчёт (ТН)'!E79</f>
        <v>0</v>
      </c>
      <c r="W75" s="129">
        <f>'Расчёт (ТН)'!I79</f>
        <v>0</v>
      </c>
      <c r="X75" s="129">
        <f t="shared" si="26"/>
        <v>0</v>
      </c>
      <c r="Y75" s="129">
        <f t="shared" si="27"/>
        <v>0</v>
      </c>
    </row>
    <row r="76" spans="1:25">
      <c r="A76" s="134" t="str">
        <f t="shared" si="24"/>
        <v>мар</v>
      </c>
      <c r="B76" s="125" t="str">
        <f>'Расчёт (кг)'!B80</f>
        <v>-</v>
      </c>
      <c r="C76" s="33">
        <f>'Расчёт (кг)'!C80</f>
        <v>43525</v>
      </c>
      <c r="D76" s="128">
        <f>'Расчёт (кг)'!D80</f>
        <v>20</v>
      </c>
      <c r="E76" s="129">
        <f>'Расчёт (кг)'!E80</f>
        <v>0</v>
      </c>
      <c r="F76" s="129">
        <f>'Расчёт (кг)'!I80</f>
        <v>0</v>
      </c>
      <c r="G76" s="129">
        <f t="shared" si="21"/>
        <v>0</v>
      </c>
      <c r="H76" s="129" t="e">
        <f t="shared" si="25"/>
        <v>#N/A</v>
      </c>
      <c r="I76" s="130">
        <f t="shared" si="22"/>
        <v>0</v>
      </c>
      <c r="J76" s="130">
        <f t="shared" si="23"/>
        <v>0</v>
      </c>
      <c r="V76" s="129">
        <f>'Расчёт (ТН)'!E80</f>
        <v>0</v>
      </c>
      <c r="W76" s="129">
        <f>'Расчёт (ТН)'!I80</f>
        <v>0</v>
      </c>
      <c r="X76" s="129">
        <f t="shared" si="26"/>
        <v>0</v>
      </c>
      <c r="Y76" s="129">
        <f t="shared" si="27"/>
        <v>0</v>
      </c>
    </row>
    <row r="77" spans="1:25">
      <c r="A77" s="134" t="str">
        <f t="shared" si="24"/>
        <v>апр</v>
      </c>
      <c r="B77" s="125" t="str">
        <f>'Расчёт (кг)'!B81</f>
        <v>-</v>
      </c>
      <c r="C77" s="33">
        <f>'Расчёт (кг)'!C81</f>
        <v>43556</v>
      </c>
      <c r="D77" s="128">
        <f>'Расчёт (кг)'!D81</f>
        <v>22</v>
      </c>
      <c r="E77" s="129">
        <f>'Расчёт (кг)'!E81</f>
        <v>0</v>
      </c>
      <c r="F77" s="129">
        <f>'Расчёт (кг)'!I81</f>
        <v>0</v>
      </c>
      <c r="G77" s="129">
        <f t="shared" si="21"/>
        <v>0</v>
      </c>
      <c r="H77" s="129" t="e">
        <f t="shared" si="25"/>
        <v>#N/A</v>
      </c>
      <c r="I77" s="130">
        <f t="shared" si="22"/>
        <v>0</v>
      </c>
      <c r="J77" s="130">
        <f t="shared" si="23"/>
        <v>0</v>
      </c>
      <c r="V77" s="129">
        <f>'Расчёт (ТН)'!E81</f>
        <v>0</v>
      </c>
      <c r="W77" s="129">
        <f>'Расчёт (ТН)'!I81</f>
        <v>0</v>
      </c>
      <c r="X77" s="129">
        <f t="shared" si="26"/>
        <v>0</v>
      </c>
      <c r="Y77" s="129">
        <f t="shared" si="27"/>
        <v>0</v>
      </c>
    </row>
    <row r="78" spans="1:25">
      <c r="A78" s="134" t="str">
        <f t="shared" si="24"/>
        <v>май</v>
      </c>
      <c r="B78" s="125" t="str">
        <f>'Расчёт (кг)'!B82</f>
        <v>-</v>
      </c>
      <c r="C78" s="33">
        <f>'Расчёт (кг)'!C82</f>
        <v>43586</v>
      </c>
      <c r="D78" s="128">
        <f>'Расчёт (кг)'!D82</f>
        <v>18</v>
      </c>
      <c r="E78" s="129">
        <f>'Расчёт (кг)'!E82</f>
        <v>0</v>
      </c>
      <c r="F78" s="129">
        <f>'Расчёт (кг)'!I82</f>
        <v>0</v>
      </c>
      <c r="G78" s="129">
        <f t="shared" si="21"/>
        <v>0</v>
      </c>
      <c r="H78" s="129" t="e">
        <f t="shared" si="25"/>
        <v>#N/A</v>
      </c>
      <c r="I78" s="130">
        <f t="shared" si="22"/>
        <v>0</v>
      </c>
      <c r="J78" s="130">
        <f t="shared" si="23"/>
        <v>0</v>
      </c>
      <c r="V78" s="129">
        <f>'Расчёт (ТН)'!E82</f>
        <v>0</v>
      </c>
      <c r="W78" s="129">
        <f>'Расчёт (ТН)'!I82</f>
        <v>0</v>
      </c>
      <c r="X78" s="129">
        <f t="shared" si="26"/>
        <v>0</v>
      </c>
      <c r="Y78" s="129">
        <f t="shared" si="27"/>
        <v>0</v>
      </c>
    </row>
    <row r="79" spans="1:25">
      <c r="A79" s="134" t="str">
        <f t="shared" si="24"/>
        <v>июн</v>
      </c>
      <c r="B79" s="125" t="str">
        <f>'Расчёт (кг)'!B83</f>
        <v>-</v>
      </c>
      <c r="C79" s="33">
        <f>'Расчёт (кг)'!C83</f>
        <v>43617</v>
      </c>
      <c r="D79" s="128">
        <f>'Расчёт (кг)'!D83</f>
        <v>19</v>
      </c>
      <c r="E79" s="129">
        <f>'Расчёт (кг)'!E83</f>
        <v>0</v>
      </c>
      <c r="F79" s="129">
        <f>'Расчёт (кг)'!I83</f>
        <v>0</v>
      </c>
      <c r="G79" s="129">
        <f t="shared" si="21"/>
        <v>0</v>
      </c>
      <c r="H79" s="129" t="e">
        <f t="shared" si="25"/>
        <v>#N/A</v>
      </c>
      <c r="I79" s="130">
        <f t="shared" si="22"/>
        <v>0</v>
      </c>
      <c r="J79" s="130">
        <f t="shared" si="23"/>
        <v>0</v>
      </c>
      <c r="V79" s="129">
        <f>'Расчёт (ТН)'!E83</f>
        <v>0</v>
      </c>
      <c r="W79" s="129">
        <f>'Расчёт (ТН)'!I83</f>
        <v>0</v>
      </c>
      <c r="X79" s="129">
        <f t="shared" si="26"/>
        <v>0</v>
      </c>
      <c r="Y79" s="129">
        <f t="shared" si="27"/>
        <v>0</v>
      </c>
    </row>
    <row r="80" spans="1:25">
      <c r="A80" s="134" t="str">
        <f t="shared" si="24"/>
        <v>июл</v>
      </c>
      <c r="B80" s="125" t="str">
        <f>'Расчёт (кг)'!B84</f>
        <v>-</v>
      </c>
      <c r="C80" s="33">
        <f>'Расчёт (кг)'!C84</f>
        <v>43647</v>
      </c>
      <c r="D80" s="128">
        <f>'Расчёт (кг)'!D84</f>
        <v>23</v>
      </c>
      <c r="E80" s="129">
        <f>'Расчёт (кг)'!E84</f>
        <v>0</v>
      </c>
      <c r="F80" s="129">
        <f>'Расчёт (кг)'!I84</f>
        <v>0</v>
      </c>
      <c r="G80" s="129">
        <f t="shared" si="21"/>
        <v>0</v>
      </c>
      <c r="H80" s="129" t="e">
        <f t="shared" si="25"/>
        <v>#N/A</v>
      </c>
      <c r="I80" s="130">
        <f t="shared" si="22"/>
        <v>0</v>
      </c>
      <c r="J80" s="130">
        <f t="shared" si="23"/>
        <v>0</v>
      </c>
      <c r="V80" s="129">
        <f>'Расчёт (ТН)'!E84</f>
        <v>0</v>
      </c>
      <c r="W80" s="129">
        <f>'Расчёт (ТН)'!I84</f>
        <v>0</v>
      </c>
      <c r="X80" s="129">
        <f t="shared" si="26"/>
        <v>0</v>
      </c>
      <c r="Y80" s="129">
        <f t="shared" si="27"/>
        <v>0</v>
      </c>
    </row>
    <row r="81" spans="1:25">
      <c r="A81" s="134" t="str">
        <f t="shared" si="24"/>
        <v>авг</v>
      </c>
      <c r="B81" s="125" t="str">
        <f>'Расчёт (кг)'!B85</f>
        <v>-</v>
      </c>
      <c r="C81" s="33">
        <f>'Расчёт (кг)'!C85</f>
        <v>43678</v>
      </c>
      <c r="D81" s="128">
        <f>'Расчёт (кг)'!D85</f>
        <v>22</v>
      </c>
      <c r="E81" s="129">
        <f>'Расчёт (кг)'!E85</f>
        <v>0</v>
      </c>
      <c r="F81" s="129">
        <f>'Расчёт (кг)'!I85</f>
        <v>0</v>
      </c>
      <c r="G81" s="129">
        <f t="shared" si="21"/>
        <v>0</v>
      </c>
      <c r="H81" s="129" t="e">
        <f t="shared" si="25"/>
        <v>#N/A</v>
      </c>
      <c r="I81" s="130">
        <f t="shared" si="22"/>
        <v>0</v>
      </c>
      <c r="J81" s="130">
        <f t="shared" si="23"/>
        <v>0</v>
      </c>
      <c r="V81" s="129">
        <f>'Расчёт (ТН)'!E85</f>
        <v>0</v>
      </c>
      <c r="W81" s="129">
        <f>'Расчёт (ТН)'!I85</f>
        <v>0</v>
      </c>
      <c r="X81" s="129">
        <f t="shared" si="26"/>
        <v>0</v>
      </c>
      <c r="Y81" s="129">
        <f t="shared" si="27"/>
        <v>0</v>
      </c>
    </row>
    <row r="82" spans="1:25">
      <c r="A82" s="134" t="str">
        <f t="shared" si="24"/>
        <v>сен</v>
      </c>
      <c r="B82" s="125" t="str">
        <f>'Расчёт (кг)'!B86</f>
        <v>-</v>
      </c>
      <c r="C82" s="33">
        <f>'Расчёт (кг)'!C86</f>
        <v>43709</v>
      </c>
      <c r="D82" s="128">
        <f>'Расчёт (кг)'!D86</f>
        <v>21</v>
      </c>
      <c r="E82" s="129">
        <f>'Расчёт (кг)'!E86</f>
        <v>0</v>
      </c>
      <c r="F82" s="129">
        <f>'Расчёт (кг)'!I86</f>
        <v>0</v>
      </c>
      <c r="G82" s="129">
        <f t="shared" si="21"/>
        <v>0</v>
      </c>
      <c r="H82" s="129" t="e">
        <f t="shared" si="25"/>
        <v>#N/A</v>
      </c>
      <c r="I82" s="130">
        <f t="shared" si="22"/>
        <v>0</v>
      </c>
      <c r="J82" s="130">
        <f t="shared" si="23"/>
        <v>0</v>
      </c>
      <c r="V82" s="129">
        <f>'Расчёт (ТН)'!E86</f>
        <v>0</v>
      </c>
      <c r="W82" s="129">
        <f>'Расчёт (ТН)'!I86</f>
        <v>0</v>
      </c>
      <c r="X82" s="129">
        <f t="shared" si="26"/>
        <v>0</v>
      </c>
      <c r="Y82" s="129">
        <f t="shared" si="27"/>
        <v>0</v>
      </c>
    </row>
    <row r="83" spans="1:25">
      <c r="A83" s="134" t="str">
        <f t="shared" si="24"/>
        <v>окт</v>
      </c>
      <c r="B83" s="125" t="str">
        <f>'Расчёт (кг)'!B87</f>
        <v>-</v>
      </c>
      <c r="C83" s="33">
        <f>'Расчёт (кг)'!C87</f>
        <v>43739</v>
      </c>
      <c r="D83" s="128">
        <f>'Расчёт (кг)'!D87</f>
        <v>23</v>
      </c>
      <c r="E83" s="129">
        <f>'Расчёт (кг)'!E87</f>
        <v>0</v>
      </c>
      <c r="F83" s="129">
        <f>'Расчёт (кг)'!I87</f>
        <v>0</v>
      </c>
      <c r="G83" s="129">
        <f t="shared" si="21"/>
        <v>0</v>
      </c>
      <c r="H83" s="129" t="e">
        <f t="shared" si="25"/>
        <v>#N/A</v>
      </c>
      <c r="I83" s="130">
        <f t="shared" si="22"/>
        <v>0</v>
      </c>
      <c r="J83" s="130">
        <f t="shared" si="23"/>
        <v>0</v>
      </c>
      <c r="V83" s="129">
        <f>'Расчёт (ТН)'!E87</f>
        <v>0</v>
      </c>
      <c r="W83" s="129">
        <f>'Расчёт (ТН)'!I87</f>
        <v>0</v>
      </c>
      <c r="X83" s="129">
        <f t="shared" si="26"/>
        <v>0</v>
      </c>
      <c r="Y83" s="129">
        <f t="shared" si="27"/>
        <v>0</v>
      </c>
    </row>
    <row r="84" spans="1:25">
      <c r="A84" s="134" t="str">
        <f t="shared" si="24"/>
        <v>ноя</v>
      </c>
      <c r="B84" s="125" t="str">
        <f>'Расчёт (кг)'!B88</f>
        <v>-</v>
      </c>
      <c r="C84" s="33">
        <f>'Расчёт (кг)'!C88</f>
        <v>43770</v>
      </c>
      <c r="D84" s="128">
        <f>'Расчёт (кг)'!D88</f>
        <v>20</v>
      </c>
      <c r="E84" s="129">
        <f>'Расчёт (кг)'!E88</f>
        <v>0</v>
      </c>
      <c r="F84" s="129">
        <f>'Расчёт (кг)'!I88</f>
        <v>0</v>
      </c>
      <c r="G84" s="129">
        <f t="shared" si="21"/>
        <v>0</v>
      </c>
      <c r="H84" s="129" t="e">
        <f t="shared" si="25"/>
        <v>#N/A</v>
      </c>
      <c r="I84" s="130">
        <f t="shared" si="22"/>
        <v>0</v>
      </c>
      <c r="J84" s="130">
        <f t="shared" si="23"/>
        <v>0</v>
      </c>
      <c r="V84" s="129">
        <f>'Расчёт (ТН)'!E88</f>
        <v>0</v>
      </c>
      <c r="W84" s="129">
        <f>'Расчёт (ТН)'!I88</f>
        <v>0</v>
      </c>
      <c r="X84" s="129">
        <f t="shared" si="26"/>
        <v>0</v>
      </c>
      <c r="Y84" s="129">
        <f t="shared" si="27"/>
        <v>0</v>
      </c>
    </row>
    <row r="85" spans="1:25">
      <c r="A85" s="134" t="str">
        <f t="shared" si="24"/>
        <v>дек</v>
      </c>
      <c r="B85" s="125" t="str">
        <f>'Расчёт (кг)'!B89</f>
        <v>-</v>
      </c>
      <c r="C85" s="33">
        <f>'Расчёт (кг)'!C89</f>
        <v>43800</v>
      </c>
      <c r="D85" s="128">
        <f>'Расчёт (кг)'!D89</f>
        <v>22</v>
      </c>
      <c r="E85" s="129">
        <f>'Расчёт (кг)'!E89</f>
        <v>0</v>
      </c>
      <c r="F85" s="129">
        <f>'Расчёт (кг)'!I89</f>
        <v>0</v>
      </c>
      <c r="G85" s="129">
        <f t="shared" si="21"/>
        <v>0</v>
      </c>
      <c r="H85" s="129" t="e">
        <f t="shared" si="25"/>
        <v>#N/A</v>
      </c>
      <c r="I85" s="130">
        <f t="shared" si="22"/>
        <v>0</v>
      </c>
      <c r="J85" s="130">
        <f t="shared" si="23"/>
        <v>0</v>
      </c>
      <c r="V85" s="129">
        <f>'Расчёт (ТН)'!E89</f>
        <v>0</v>
      </c>
      <c r="W85" s="129">
        <f>'Расчёт (ТН)'!I89</f>
        <v>0</v>
      </c>
      <c r="X85" s="129">
        <f t="shared" si="26"/>
        <v>0</v>
      </c>
      <c r="Y85" s="129">
        <f t="shared" si="27"/>
        <v>0</v>
      </c>
    </row>
    <row r="86" spans="1:25">
      <c r="A86" s="134" t="str">
        <f t="shared" si="24"/>
        <v>янв</v>
      </c>
      <c r="B86" s="125" t="str">
        <f>'Расчёт (кг)'!B90</f>
        <v>-</v>
      </c>
      <c r="C86" s="33">
        <f>'Расчёт (кг)'!C90</f>
        <v>43831</v>
      </c>
      <c r="D86" s="128">
        <f>'Расчёт (кг)'!D90</f>
        <v>17</v>
      </c>
      <c r="E86" s="129">
        <f>'Расчёт (кг)'!E90</f>
        <v>0</v>
      </c>
      <c r="F86" s="129">
        <f>'Расчёт (кг)'!I90</f>
        <v>0</v>
      </c>
      <c r="G86" s="129">
        <f t="shared" si="21"/>
        <v>0</v>
      </c>
      <c r="H86" s="129" t="e">
        <f t="shared" si="25"/>
        <v>#N/A</v>
      </c>
      <c r="I86" s="130">
        <f t="shared" si="22"/>
        <v>0</v>
      </c>
      <c r="J86" s="130">
        <f t="shared" si="23"/>
        <v>0</v>
      </c>
      <c r="V86" s="129">
        <f>'Расчёт (ТН)'!E90</f>
        <v>0</v>
      </c>
      <c r="W86" s="129">
        <f>'Расчёт (ТН)'!I90</f>
        <v>0</v>
      </c>
      <c r="X86" s="129">
        <f t="shared" si="26"/>
        <v>0</v>
      </c>
      <c r="Y86" s="129">
        <f t="shared" si="27"/>
        <v>0</v>
      </c>
    </row>
    <row r="87" spans="1:25">
      <c r="A87" s="134" t="str">
        <f t="shared" si="24"/>
        <v>фев</v>
      </c>
      <c r="B87" s="125" t="str">
        <f>'Расчёт (кг)'!B91</f>
        <v>-</v>
      </c>
      <c r="C87" s="33">
        <f>'Расчёт (кг)'!C91</f>
        <v>43862</v>
      </c>
      <c r="D87" s="128">
        <f>'Расчёт (кг)'!D91</f>
        <v>19</v>
      </c>
      <c r="E87" s="129">
        <f>'Расчёт (кг)'!E91</f>
        <v>0</v>
      </c>
      <c r="F87" s="129">
        <f>'Расчёт (кг)'!I91</f>
        <v>0</v>
      </c>
      <c r="G87" s="129">
        <f t="shared" si="21"/>
        <v>0</v>
      </c>
      <c r="H87" s="129" t="e">
        <f t="shared" si="25"/>
        <v>#N/A</v>
      </c>
      <c r="I87" s="130">
        <f t="shared" si="22"/>
        <v>0</v>
      </c>
      <c r="J87" s="130">
        <f t="shared" si="23"/>
        <v>0</v>
      </c>
      <c r="V87" s="129">
        <f>'Расчёт (ТН)'!E91</f>
        <v>0</v>
      </c>
      <c r="W87" s="129">
        <f>'Расчёт (ТН)'!I91</f>
        <v>0</v>
      </c>
      <c r="X87" s="129">
        <f t="shared" si="26"/>
        <v>0</v>
      </c>
      <c r="Y87" s="129">
        <f t="shared" si="27"/>
        <v>0</v>
      </c>
    </row>
    <row r="88" spans="1:25">
      <c r="A88" s="134" t="str">
        <f t="shared" si="24"/>
        <v>мар</v>
      </c>
      <c r="B88" s="125" t="str">
        <f>'Расчёт (кг)'!B92</f>
        <v>-</v>
      </c>
      <c r="C88" s="33">
        <f>'Расчёт (кг)'!C92</f>
        <v>43891</v>
      </c>
      <c r="D88" s="128">
        <f>'Расчёт (кг)'!D92</f>
        <v>21</v>
      </c>
      <c r="E88" s="129">
        <f>'Расчёт (кг)'!E92</f>
        <v>0</v>
      </c>
      <c r="F88" s="129">
        <f>'Расчёт (кг)'!I92</f>
        <v>0</v>
      </c>
      <c r="G88" s="129">
        <f t="shared" si="21"/>
        <v>0</v>
      </c>
      <c r="H88" s="129" t="e">
        <f t="shared" si="25"/>
        <v>#N/A</v>
      </c>
      <c r="I88" s="130">
        <f t="shared" si="22"/>
        <v>0</v>
      </c>
      <c r="J88" s="130">
        <f t="shared" si="23"/>
        <v>0</v>
      </c>
      <c r="V88" s="129">
        <f>'Расчёт (ТН)'!E92</f>
        <v>0</v>
      </c>
      <c r="W88" s="129">
        <f>'Расчёт (ТН)'!I92</f>
        <v>0</v>
      </c>
      <c r="X88" s="129">
        <f t="shared" si="26"/>
        <v>0</v>
      </c>
      <c r="Y88" s="129">
        <f t="shared" si="27"/>
        <v>0</v>
      </c>
    </row>
    <row r="89" spans="1:25">
      <c r="A89" s="134" t="str">
        <f t="shared" si="24"/>
        <v>апр</v>
      </c>
      <c r="B89" s="125" t="str">
        <f>'Расчёт (кг)'!B93</f>
        <v>-</v>
      </c>
      <c r="C89" s="33">
        <f>'Расчёт (кг)'!C93</f>
        <v>43922</v>
      </c>
      <c r="D89" s="128">
        <f>'Расчёт (кг)'!D93</f>
        <v>22</v>
      </c>
      <c r="E89" s="129">
        <f>'Расчёт (кг)'!E93</f>
        <v>0</v>
      </c>
      <c r="F89" s="129">
        <f>'Расчёт (кг)'!I93</f>
        <v>0</v>
      </c>
      <c r="G89" s="129">
        <f t="shared" si="21"/>
        <v>0</v>
      </c>
      <c r="H89" s="129" t="e">
        <f t="shared" si="25"/>
        <v>#N/A</v>
      </c>
      <c r="I89" s="130">
        <f t="shared" si="22"/>
        <v>0</v>
      </c>
      <c r="J89" s="130">
        <f t="shared" si="23"/>
        <v>0</v>
      </c>
      <c r="V89" s="129">
        <f>'Расчёт (ТН)'!E93</f>
        <v>0</v>
      </c>
      <c r="W89" s="129">
        <f>'Расчёт (ТН)'!I93</f>
        <v>0</v>
      </c>
      <c r="X89" s="129">
        <f t="shared" si="26"/>
        <v>0</v>
      </c>
      <c r="Y89" s="129">
        <f t="shared" si="27"/>
        <v>0</v>
      </c>
    </row>
    <row r="90" spans="1:25">
      <c r="A90" s="134" t="str">
        <f t="shared" si="24"/>
        <v>май</v>
      </c>
      <c r="B90" s="125" t="str">
        <f>'Расчёт (кг)'!B94</f>
        <v>-</v>
      </c>
      <c r="C90" s="33">
        <f>'Расчёт (кг)'!C94</f>
        <v>43952</v>
      </c>
      <c r="D90" s="128">
        <f>'Расчёт (кг)'!D94</f>
        <v>17</v>
      </c>
      <c r="E90" s="129">
        <f>'Расчёт (кг)'!E94</f>
        <v>0</v>
      </c>
      <c r="F90" s="129">
        <f>'Расчёт (кг)'!I94</f>
        <v>0</v>
      </c>
      <c r="G90" s="129">
        <f t="shared" si="21"/>
        <v>0</v>
      </c>
      <c r="H90" s="129" t="e">
        <f t="shared" si="25"/>
        <v>#N/A</v>
      </c>
      <c r="I90" s="130">
        <f t="shared" si="22"/>
        <v>0</v>
      </c>
      <c r="J90" s="130">
        <f t="shared" si="23"/>
        <v>0</v>
      </c>
      <c r="V90" s="129">
        <f>'Расчёт (ТН)'!E94</f>
        <v>0</v>
      </c>
      <c r="W90" s="129">
        <f>'Расчёт (ТН)'!I94</f>
        <v>0</v>
      </c>
      <c r="X90" s="129">
        <f t="shared" si="26"/>
        <v>0</v>
      </c>
      <c r="Y90" s="129">
        <f t="shared" si="27"/>
        <v>0</v>
      </c>
    </row>
    <row r="91" spans="1:25">
      <c r="A91" s="134" t="str">
        <f t="shared" si="24"/>
        <v>июн</v>
      </c>
      <c r="B91" s="125" t="str">
        <f>'Расчёт (кг)'!B95</f>
        <v>-</v>
      </c>
      <c r="C91" s="33">
        <f>'Расчёт (кг)'!C95</f>
        <v>43983</v>
      </c>
      <c r="D91" s="128">
        <f>'Расчёт (кг)'!D95</f>
        <v>21</v>
      </c>
      <c r="E91" s="129">
        <f>'Расчёт (кг)'!E95</f>
        <v>0</v>
      </c>
      <c r="F91" s="129">
        <f>'Расчёт (кг)'!I95</f>
        <v>0</v>
      </c>
      <c r="G91" s="129">
        <f t="shared" si="21"/>
        <v>0</v>
      </c>
      <c r="H91" s="129" t="e">
        <f t="shared" si="25"/>
        <v>#N/A</v>
      </c>
      <c r="I91" s="130">
        <f t="shared" si="22"/>
        <v>0</v>
      </c>
      <c r="J91" s="130">
        <f t="shared" si="23"/>
        <v>0</v>
      </c>
      <c r="V91" s="129">
        <f>'Расчёт (ТН)'!E95</f>
        <v>0</v>
      </c>
      <c r="W91" s="129">
        <f>'Расчёт (ТН)'!I95</f>
        <v>0</v>
      </c>
      <c r="X91" s="129">
        <f t="shared" si="26"/>
        <v>0</v>
      </c>
      <c r="Y91" s="129">
        <f t="shared" si="27"/>
        <v>0</v>
      </c>
    </row>
    <row r="92" spans="1:25">
      <c r="A92" s="134" t="str">
        <f t="shared" si="24"/>
        <v>июл</v>
      </c>
      <c r="B92" s="125" t="str">
        <f>'Расчёт (кг)'!B96</f>
        <v>-</v>
      </c>
      <c r="C92" s="33">
        <f>'Расчёт (кг)'!C96</f>
        <v>44013</v>
      </c>
      <c r="D92" s="128">
        <f>'Расчёт (кг)'!D96</f>
        <v>22</v>
      </c>
      <c r="E92" s="129">
        <f>'Расчёт (кг)'!E96</f>
        <v>0</v>
      </c>
      <c r="F92" s="129">
        <f>'Расчёт (кг)'!I96</f>
        <v>0</v>
      </c>
      <c r="G92" s="129">
        <f t="shared" si="21"/>
        <v>0</v>
      </c>
      <c r="H92" s="129" t="e">
        <f t="shared" si="25"/>
        <v>#N/A</v>
      </c>
      <c r="I92" s="130">
        <f t="shared" si="22"/>
        <v>0</v>
      </c>
      <c r="J92" s="130">
        <f t="shared" si="23"/>
        <v>0</v>
      </c>
      <c r="V92" s="129">
        <f>'Расчёт (ТН)'!E96</f>
        <v>0</v>
      </c>
      <c r="W92" s="129">
        <f>'Расчёт (ТН)'!I96</f>
        <v>0</v>
      </c>
      <c r="X92" s="129">
        <f t="shared" si="26"/>
        <v>0</v>
      </c>
      <c r="Y92" s="129">
        <f t="shared" si="27"/>
        <v>0</v>
      </c>
    </row>
    <row r="93" spans="1:25">
      <c r="A93" s="134" t="str">
        <f t="shared" si="24"/>
        <v>авг</v>
      </c>
      <c r="B93" s="125" t="str">
        <f>'Расчёт (кг)'!B97</f>
        <v>-</v>
      </c>
      <c r="C93" s="33">
        <f>'Расчёт (кг)'!C97</f>
        <v>44044</v>
      </c>
      <c r="D93" s="128">
        <f>'Расчёт (кг)'!D97</f>
        <v>21</v>
      </c>
      <c r="E93" s="129">
        <f>'Расчёт (кг)'!E97</f>
        <v>0</v>
      </c>
      <c r="F93" s="129">
        <f>'Расчёт (кг)'!I97</f>
        <v>0</v>
      </c>
      <c r="G93" s="129">
        <f t="shared" si="21"/>
        <v>0</v>
      </c>
      <c r="H93" s="129" t="e">
        <f t="shared" si="25"/>
        <v>#N/A</v>
      </c>
      <c r="I93" s="130">
        <f t="shared" si="22"/>
        <v>0</v>
      </c>
      <c r="J93" s="130">
        <f t="shared" si="23"/>
        <v>0</v>
      </c>
      <c r="V93" s="129">
        <f>'Расчёт (ТН)'!E97</f>
        <v>0</v>
      </c>
      <c r="W93" s="129">
        <f>'Расчёт (ТН)'!I97</f>
        <v>0</v>
      </c>
      <c r="X93" s="129">
        <f t="shared" si="26"/>
        <v>0</v>
      </c>
      <c r="Y93" s="129">
        <f t="shared" si="27"/>
        <v>0</v>
      </c>
    </row>
    <row r="94" spans="1:25">
      <c r="A94" s="134" t="str">
        <f t="shared" si="24"/>
        <v>сен</v>
      </c>
      <c r="B94" s="125" t="str">
        <f>'Расчёт (кг)'!B98</f>
        <v>-</v>
      </c>
      <c r="C94" s="33">
        <f>'Расчёт (кг)'!C98</f>
        <v>44075</v>
      </c>
      <c r="D94" s="128">
        <f>'Расчёт (кг)'!D98</f>
        <v>22</v>
      </c>
      <c r="E94" s="129">
        <f>'Расчёт (кг)'!E98</f>
        <v>0</v>
      </c>
      <c r="F94" s="129">
        <f>'Расчёт (кг)'!I98</f>
        <v>0</v>
      </c>
      <c r="G94" s="129">
        <f t="shared" si="21"/>
        <v>0</v>
      </c>
      <c r="H94" s="129" t="e">
        <f t="shared" si="25"/>
        <v>#N/A</v>
      </c>
      <c r="I94" s="130">
        <f t="shared" si="22"/>
        <v>0</v>
      </c>
      <c r="J94" s="130">
        <f t="shared" si="23"/>
        <v>0</v>
      </c>
      <c r="V94" s="129">
        <f>'Расчёт (ТН)'!E98</f>
        <v>0</v>
      </c>
      <c r="W94" s="129">
        <f>'Расчёт (ТН)'!I98</f>
        <v>0</v>
      </c>
      <c r="X94" s="129">
        <f t="shared" si="26"/>
        <v>0</v>
      </c>
      <c r="Y94" s="129">
        <f t="shared" si="27"/>
        <v>0</v>
      </c>
    </row>
    <row r="95" spans="1:25">
      <c r="A95" s="134" t="str">
        <f t="shared" si="24"/>
        <v>окт</v>
      </c>
      <c r="B95" s="125" t="str">
        <f>'Расчёт (кг)'!B99</f>
        <v>-</v>
      </c>
      <c r="C95" s="33">
        <f>'Расчёт (кг)'!C99</f>
        <v>44105</v>
      </c>
      <c r="D95" s="128">
        <f>'Расчёт (кг)'!D99</f>
        <v>22</v>
      </c>
      <c r="E95" s="129">
        <f>'Расчёт (кг)'!E99</f>
        <v>0</v>
      </c>
      <c r="F95" s="129">
        <f>'Расчёт (кг)'!I99</f>
        <v>0</v>
      </c>
      <c r="G95" s="129">
        <f t="shared" si="21"/>
        <v>0</v>
      </c>
      <c r="H95" s="129" t="e">
        <f t="shared" si="25"/>
        <v>#N/A</v>
      </c>
      <c r="I95" s="130">
        <f t="shared" si="22"/>
        <v>0</v>
      </c>
      <c r="J95" s="130">
        <f t="shared" si="23"/>
        <v>0</v>
      </c>
      <c r="V95" s="129">
        <f>'Расчёт (ТН)'!E99</f>
        <v>0</v>
      </c>
      <c r="W95" s="129">
        <f>'Расчёт (ТН)'!I99</f>
        <v>0</v>
      </c>
      <c r="X95" s="129">
        <f t="shared" si="26"/>
        <v>0</v>
      </c>
      <c r="Y95" s="129">
        <f t="shared" si="27"/>
        <v>0</v>
      </c>
    </row>
    <row r="96" spans="1:25">
      <c r="A96" s="134" t="str">
        <f t="shared" si="24"/>
        <v>ноя</v>
      </c>
      <c r="B96" s="125" t="str">
        <f>'Расчёт (кг)'!B100</f>
        <v>-</v>
      </c>
      <c r="C96" s="33">
        <f>'Расчёт (кг)'!C100</f>
        <v>44136</v>
      </c>
      <c r="D96" s="128">
        <f>'Расчёт (кг)'!D100</f>
        <v>20</v>
      </c>
      <c r="E96" s="129">
        <f>'Расчёт (кг)'!E100</f>
        <v>0</v>
      </c>
      <c r="F96" s="129">
        <f>'Расчёт (кг)'!I100</f>
        <v>0</v>
      </c>
      <c r="G96" s="129">
        <f t="shared" si="21"/>
        <v>0</v>
      </c>
      <c r="H96" s="129" t="e">
        <f t="shared" si="25"/>
        <v>#N/A</v>
      </c>
      <c r="I96" s="130">
        <f t="shared" si="22"/>
        <v>0</v>
      </c>
      <c r="J96" s="130">
        <f t="shared" si="23"/>
        <v>0</v>
      </c>
      <c r="V96" s="129">
        <f>'Расчёт (ТН)'!E100</f>
        <v>0</v>
      </c>
      <c r="W96" s="129">
        <f>'Расчёт (ТН)'!I100</f>
        <v>0</v>
      </c>
      <c r="X96" s="129">
        <f t="shared" si="26"/>
        <v>0</v>
      </c>
      <c r="Y96" s="129">
        <f t="shared" si="27"/>
        <v>0</v>
      </c>
    </row>
    <row r="97" spans="1:25">
      <c r="A97" s="134" t="str">
        <f t="shared" si="24"/>
        <v>дек</v>
      </c>
      <c r="B97" s="125" t="str">
        <f>'Расчёт (кг)'!B101</f>
        <v>-</v>
      </c>
      <c r="C97" s="33">
        <f>'Расчёт (кг)'!C101</f>
        <v>44166</v>
      </c>
      <c r="D97" s="128">
        <f>'Расчёт (кг)'!D101</f>
        <v>23</v>
      </c>
      <c r="E97" s="129">
        <f>'Расчёт (кг)'!E101</f>
        <v>0</v>
      </c>
      <c r="F97" s="129">
        <f>'Расчёт (кг)'!I101</f>
        <v>0</v>
      </c>
      <c r="G97" s="129">
        <f t="shared" si="21"/>
        <v>0</v>
      </c>
      <c r="H97" s="129" t="e">
        <f t="shared" si="25"/>
        <v>#N/A</v>
      </c>
      <c r="I97" s="130">
        <f t="shared" si="22"/>
        <v>0</v>
      </c>
      <c r="J97" s="130">
        <f t="shared" si="23"/>
        <v>0</v>
      </c>
      <c r="V97" s="129">
        <f>'Расчёт (ТН)'!E101</f>
        <v>0</v>
      </c>
      <c r="W97" s="129">
        <f>'Расчёт (ТН)'!I101</f>
        <v>0</v>
      </c>
      <c r="X97" s="129">
        <f t="shared" si="26"/>
        <v>0</v>
      </c>
      <c r="Y97" s="129">
        <f t="shared" si="27"/>
        <v>0</v>
      </c>
    </row>
    <row r="98" spans="1:25">
      <c r="A98" s="134" t="str">
        <f t="shared" si="24"/>
        <v>янв</v>
      </c>
      <c r="B98" s="125" t="str">
        <f>'Расчёт (кг)'!B102</f>
        <v>-</v>
      </c>
      <c r="C98" s="33">
        <f>'Расчёт (кг)'!C102</f>
        <v>44197</v>
      </c>
      <c r="D98" s="128">
        <f>'Расчёт (кг)'!D102</f>
        <v>15</v>
      </c>
      <c r="E98" s="129">
        <f>'Расчёт (кг)'!E102</f>
        <v>0</v>
      </c>
      <c r="F98" s="129">
        <f>'Расчёт (кг)'!I102</f>
        <v>0</v>
      </c>
      <c r="G98" s="129">
        <f t="shared" ref="G98:G109" si="28">SUM(E98:F98)</f>
        <v>0</v>
      </c>
      <c r="H98" s="129" t="e">
        <f t="shared" si="25"/>
        <v>#N/A</v>
      </c>
      <c r="I98" s="130">
        <f t="shared" ref="I98:I109" si="29">IFERROR(E98/$G98,0)</f>
        <v>0</v>
      </c>
      <c r="J98" s="130">
        <f t="shared" ref="J98:J109" si="30">IFERROR(F98/$G98,0)</f>
        <v>0</v>
      </c>
      <c r="V98" s="129">
        <f>'Расчёт (ТН)'!E102</f>
        <v>0</v>
      </c>
      <c r="W98" s="129">
        <f>'Расчёт (ТН)'!I102</f>
        <v>0</v>
      </c>
      <c r="X98" s="129">
        <f t="shared" si="26"/>
        <v>0</v>
      </c>
      <c r="Y98" s="129">
        <f t="shared" si="27"/>
        <v>0</v>
      </c>
    </row>
    <row r="99" spans="1:25">
      <c r="A99" s="134" t="str">
        <f t="shared" si="24"/>
        <v>фев</v>
      </c>
      <c r="B99" s="125" t="str">
        <f>'Расчёт (кг)'!B103</f>
        <v>-</v>
      </c>
      <c r="C99" s="33">
        <f>'Расчёт (кг)'!C103</f>
        <v>44228</v>
      </c>
      <c r="D99" s="128">
        <f>'Расчёт (кг)'!D103</f>
        <v>19</v>
      </c>
      <c r="E99" s="129">
        <f>'Расчёт (кг)'!E103</f>
        <v>0</v>
      </c>
      <c r="F99" s="129">
        <f>'Расчёт (кг)'!I103</f>
        <v>0</v>
      </c>
      <c r="G99" s="129">
        <f t="shared" si="28"/>
        <v>0</v>
      </c>
      <c r="H99" s="129" t="e">
        <f t="shared" si="25"/>
        <v>#N/A</v>
      </c>
      <c r="I99" s="130">
        <f t="shared" si="29"/>
        <v>0</v>
      </c>
      <c r="J99" s="130">
        <f t="shared" si="30"/>
        <v>0</v>
      </c>
      <c r="V99" s="129">
        <f>'Расчёт (ТН)'!E103</f>
        <v>0</v>
      </c>
      <c r="W99" s="129">
        <f>'Расчёт (ТН)'!I103</f>
        <v>0</v>
      </c>
      <c r="X99" s="129">
        <f t="shared" si="26"/>
        <v>0</v>
      </c>
      <c r="Y99" s="129">
        <f t="shared" si="27"/>
        <v>0</v>
      </c>
    </row>
    <row r="100" spans="1:25">
      <c r="A100" s="134" t="str">
        <f t="shared" si="24"/>
        <v>мар</v>
      </c>
      <c r="B100" s="125" t="str">
        <f>'Расчёт (кг)'!B104</f>
        <v>-</v>
      </c>
      <c r="C100" s="33">
        <f>'Расчёт (кг)'!C104</f>
        <v>44256</v>
      </c>
      <c r="D100" s="128">
        <f>'Расчёт (кг)'!D104</f>
        <v>22</v>
      </c>
      <c r="E100" s="129">
        <f>'Расчёт (кг)'!E104</f>
        <v>0</v>
      </c>
      <c r="F100" s="129">
        <f>'Расчёт (кг)'!I104</f>
        <v>0</v>
      </c>
      <c r="G100" s="129">
        <f t="shared" si="28"/>
        <v>0</v>
      </c>
      <c r="H100" s="129" t="e">
        <f t="shared" si="25"/>
        <v>#N/A</v>
      </c>
      <c r="I100" s="130">
        <f t="shared" si="29"/>
        <v>0</v>
      </c>
      <c r="J100" s="130">
        <f t="shared" si="30"/>
        <v>0</v>
      </c>
      <c r="V100" s="129">
        <f>'Расчёт (ТН)'!E104</f>
        <v>0</v>
      </c>
      <c r="W100" s="129">
        <f>'Расчёт (ТН)'!I104</f>
        <v>0</v>
      </c>
      <c r="X100" s="129">
        <f t="shared" si="26"/>
        <v>0</v>
      </c>
      <c r="Y100" s="129">
        <f t="shared" si="27"/>
        <v>0</v>
      </c>
    </row>
    <row r="101" spans="1:25">
      <c r="A101" s="134" t="str">
        <f t="shared" si="24"/>
        <v>апр</v>
      </c>
      <c r="B101" s="125" t="str">
        <f>'Расчёт (кг)'!B105</f>
        <v>-</v>
      </c>
      <c r="C101" s="33">
        <f>'Расчёт (кг)'!C105</f>
        <v>44287</v>
      </c>
      <c r="D101" s="128">
        <f>'Расчёт (кг)'!D105</f>
        <v>22</v>
      </c>
      <c r="E101" s="129">
        <f>'Расчёт (кг)'!E105</f>
        <v>0</v>
      </c>
      <c r="F101" s="129">
        <f>'Расчёт (кг)'!I105</f>
        <v>0</v>
      </c>
      <c r="G101" s="129">
        <f t="shared" si="28"/>
        <v>0</v>
      </c>
      <c r="H101" s="129" t="e">
        <f t="shared" si="25"/>
        <v>#N/A</v>
      </c>
      <c r="I101" s="130">
        <f t="shared" si="29"/>
        <v>0</v>
      </c>
      <c r="J101" s="130">
        <f t="shared" si="30"/>
        <v>0</v>
      </c>
      <c r="V101" s="129">
        <f>'Расчёт (ТН)'!E105</f>
        <v>0</v>
      </c>
      <c r="W101" s="129">
        <f>'Расчёт (ТН)'!I105</f>
        <v>0</v>
      </c>
      <c r="X101" s="129">
        <f t="shared" si="26"/>
        <v>0</v>
      </c>
      <c r="Y101" s="129">
        <f t="shared" si="27"/>
        <v>0</v>
      </c>
    </row>
    <row r="102" spans="1:25">
      <c r="A102" s="134" t="str">
        <f t="shared" si="24"/>
        <v>май</v>
      </c>
      <c r="B102" s="125" t="str">
        <f>'Расчёт (кг)'!B106</f>
        <v>-</v>
      </c>
      <c r="C102" s="33">
        <f>'Расчёт (кг)'!C106</f>
        <v>44317</v>
      </c>
      <c r="D102" s="128">
        <f>'Расчёт (кг)'!D106</f>
        <v>19</v>
      </c>
      <c r="E102" s="129">
        <f>'Расчёт (кг)'!E106</f>
        <v>0</v>
      </c>
      <c r="F102" s="129">
        <f>'Расчёт (кг)'!I106</f>
        <v>0</v>
      </c>
      <c r="G102" s="129">
        <f t="shared" si="28"/>
        <v>0</v>
      </c>
      <c r="H102" s="129" t="e">
        <f t="shared" si="25"/>
        <v>#N/A</v>
      </c>
      <c r="I102" s="130">
        <f t="shared" si="29"/>
        <v>0</v>
      </c>
      <c r="J102" s="130">
        <f t="shared" si="30"/>
        <v>0</v>
      </c>
      <c r="V102" s="129">
        <f>'Расчёт (ТН)'!E106</f>
        <v>0</v>
      </c>
      <c r="W102" s="129">
        <f>'Расчёт (ТН)'!I106</f>
        <v>0</v>
      </c>
      <c r="X102" s="129">
        <f t="shared" si="26"/>
        <v>0</v>
      </c>
      <c r="Y102" s="129">
        <f t="shared" si="27"/>
        <v>0</v>
      </c>
    </row>
    <row r="103" spans="1:25">
      <c r="A103" s="134" t="str">
        <f t="shared" si="24"/>
        <v>июн</v>
      </c>
      <c r="B103" s="125" t="str">
        <f>'Расчёт (кг)'!B107</f>
        <v>-</v>
      </c>
      <c r="C103" s="33">
        <f>'Расчёт (кг)'!C107</f>
        <v>44348</v>
      </c>
      <c r="D103" s="128">
        <f>'Расчёт (кг)'!D107</f>
        <v>21</v>
      </c>
      <c r="E103" s="129">
        <f>'Расчёт (кг)'!E107</f>
        <v>0</v>
      </c>
      <c r="F103" s="129">
        <f>'Расчёт (кг)'!I107</f>
        <v>0</v>
      </c>
      <c r="G103" s="129">
        <f t="shared" si="28"/>
        <v>0</v>
      </c>
      <c r="H103" s="129" t="e">
        <f t="shared" si="25"/>
        <v>#N/A</v>
      </c>
      <c r="I103" s="130">
        <f t="shared" si="29"/>
        <v>0</v>
      </c>
      <c r="J103" s="130">
        <f t="shared" si="30"/>
        <v>0</v>
      </c>
      <c r="V103" s="129">
        <f>'Расчёт (ТН)'!E107</f>
        <v>0</v>
      </c>
      <c r="W103" s="129">
        <f>'Расчёт (ТН)'!I107</f>
        <v>0</v>
      </c>
      <c r="X103" s="129">
        <f t="shared" si="26"/>
        <v>0</v>
      </c>
      <c r="Y103" s="129">
        <f t="shared" si="27"/>
        <v>0</v>
      </c>
    </row>
    <row r="104" spans="1:25">
      <c r="A104" s="134" t="str">
        <f t="shared" si="24"/>
        <v>июл</v>
      </c>
      <c r="B104" s="125" t="str">
        <f>'Расчёт (кг)'!B108</f>
        <v>-</v>
      </c>
      <c r="C104" s="33">
        <f>'Расчёт (кг)'!C108</f>
        <v>44378</v>
      </c>
      <c r="D104" s="128">
        <f>'Расчёт (кг)'!D108</f>
        <v>22</v>
      </c>
      <c r="E104" s="129">
        <f>'Расчёт (кг)'!E108</f>
        <v>0</v>
      </c>
      <c r="F104" s="129">
        <f>'Расчёт (кг)'!I108</f>
        <v>0</v>
      </c>
      <c r="G104" s="129">
        <f t="shared" si="28"/>
        <v>0</v>
      </c>
      <c r="H104" s="129" t="e">
        <f t="shared" si="25"/>
        <v>#N/A</v>
      </c>
      <c r="I104" s="130">
        <f t="shared" si="29"/>
        <v>0</v>
      </c>
      <c r="J104" s="130">
        <f t="shared" si="30"/>
        <v>0</v>
      </c>
      <c r="V104" s="129">
        <f>'Расчёт (ТН)'!E108</f>
        <v>0</v>
      </c>
      <c r="W104" s="129">
        <f>'Расчёт (ТН)'!I108</f>
        <v>0</v>
      </c>
      <c r="X104" s="129">
        <f t="shared" si="26"/>
        <v>0</v>
      </c>
      <c r="Y104" s="129">
        <f t="shared" si="27"/>
        <v>0</v>
      </c>
    </row>
    <row r="105" spans="1:25">
      <c r="A105" s="134" t="str">
        <f t="shared" si="24"/>
        <v>авг</v>
      </c>
      <c r="B105" s="125" t="str">
        <f>'Расчёт (кг)'!B109</f>
        <v>-</v>
      </c>
      <c r="C105" s="33">
        <f>'Расчёт (кг)'!C109</f>
        <v>44409</v>
      </c>
      <c r="D105" s="128">
        <f>'Расчёт (кг)'!D109</f>
        <v>22</v>
      </c>
      <c r="E105" s="129">
        <f>'Расчёт (кг)'!E109</f>
        <v>0</v>
      </c>
      <c r="F105" s="129">
        <f>'Расчёт (кг)'!I109</f>
        <v>0</v>
      </c>
      <c r="G105" s="129">
        <f t="shared" si="28"/>
        <v>0</v>
      </c>
      <c r="H105" s="129" t="e">
        <f t="shared" si="25"/>
        <v>#N/A</v>
      </c>
      <c r="I105" s="130">
        <f t="shared" si="29"/>
        <v>0</v>
      </c>
      <c r="J105" s="130">
        <f t="shared" si="30"/>
        <v>0</v>
      </c>
      <c r="V105" s="129">
        <f>'Расчёт (ТН)'!E109</f>
        <v>0</v>
      </c>
      <c r="W105" s="129">
        <f>'Расчёт (ТН)'!I109</f>
        <v>0</v>
      </c>
      <c r="X105" s="129">
        <f t="shared" si="26"/>
        <v>0</v>
      </c>
      <c r="Y105" s="129">
        <f t="shared" si="27"/>
        <v>0</v>
      </c>
    </row>
    <row r="106" spans="1:25">
      <c r="A106" s="134" t="str">
        <f t="shared" si="24"/>
        <v>сен</v>
      </c>
      <c r="B106" s="125" t="str">
        <f>'Расчёт (кг)'!B110</f>
        <v>-</v>
      </c>
      <c r="C106" s="33">
        <f>'Расчёт (кг)'!C110</f>
        <v>44440</v>
      </c>
      <c r="D106" s="128">
        <f>'Расчёт (кг)'!D110</f>
        <v>22</v>
      </c>
      <c r="E106" s="129">
        <f>'Расчёт (кг)'!E110</f>
        <v>0</v>
      </c>
      <c r="F106" s="129">
        <f>'Расчёт (кг)'!I110</f>
        <v>0</v>
      </c>
      <c r="G106" s="129">
        <f t="shared" si="28"/>
        <v>0</v>
      </c>
      <c r="H106" s="129" t="e">
        <f t="shared" si="25"/>
        <v>#N/A</v>
      </c>
      <c r="I106" s="130">
        <f t="shared" si="29"/>
        <v>0</v>
      </c>
      <c r="J106" s="130">
        <f t="shared" si="30"/>
        <v>0</v>
      </c>
      <c r="V106" s="129">
        <f>'Расчёт (ТН)'!E110</f>
        <v>0</v>
      </c>
      <c r="W106" s="129">
        <f>'Расчёт (ТН)'!I110</f>
        <v>0</v>
      </c>
      <c r="X106" s="129">
        <f t="shared" si="26"/>
        <v>0</v>
      </c>
      <c r="Y106" s="129">
        <f t="shared" si="27"/>
        <v>0</v>
      </c>
    </row>
    <row r="107" spans="1:25">
      <c r="A107" s="134" t="str">
        <f t="shared" si="24"/>
        <v>окт</v>
      </c>
      <c r="B107" s="125" t="str">
        <f>'Расчёт (кг)'!B111</f>
        <v>-</v>
      </c>
      <c r="C107" s="33">
        <f>'Расчёт (кг)'!C111</f>
        <v>44470</v>
      </c>
      <c r="D107" s="128">
        <f>'Расчёт (кг)'!D111</f>
        <v>21</v>
      </c>
      <c r="E107" s="129">
        <f>'Расчёт (кг)'!E111</f>
        <v>0</v>
      </c>
      <c r="F107" s="129">
        <f>'Расчёт (кг)'!I111</f>
        <v>0</v>
      </c>
      <c r="G107" s="129">
        <f t="shared" si="28"/>
        <v>0</v>
      </c>
      <c r="H107" s="129" t="e">
        <f t="shared" si="25"/>
        <v>#N/A</v>
      </c>
      <c r="I107" s="130">
        <f t="shared" si="29"/>
        <v>0</v>
      </c>
      <c r="J107" s="130">
        <f t="shared" si="30"/>
        <v>0</v>
      </c>
      <c r="V107" s="129">
        <f>'Расчёт (ТН)'!E111</f>
        <v>0</v>
      </c>
      <c r="W107" s="129">
        <f>'Расчёт (ТН)'!I111</f>
        <v>0</v>
      </c>
      <c r="X107" s="129">
        <f t="shared" si="26"/>
        <v>0</v>
      </c>
      <c r="Y107" s="129">
        <f t="shared" si="27"/>
        <v>0</v>
      </c>
    </row>
    <row r="108" spans="1:25">
      <c r="A108" s="134" t="str">
        <f t="shared" si="24"/>
        <v>ноя</v>
      </c>
      <c r="B108" s="125" t="str">
        <f>'Расчёт (кг)'!B112</f>
        <v>-</v>
      </c>
      <c r="C108" s="33">
        <f>'Расчёт (кг)'!C112</f>
        <v>44501</v>
      </c>
      <c r="D108" s="128">
        <f>'Расчёт (кг)'!D112</f>
        <v>20</v>
      </c>
      <c r="E108" s="129">
        <f>'Расчёт (кг)'!E112</f>
        <v>0</v>
      </c>
      <c r="F108" s="129">
        <f>'Расчёт (кг)'!I112</f>
        <v>0</v>
      </c>
      <c r="G108" s="129">
        <f t="shared" si="28"/>
        <v>0</v>
      </c>
      <c r="H108" s="129" t="e">
        <f t="shared" si="25"/>
        <v>#N/A</v>
      </c>
      <c r="I108" s="130">
        <f t="shared" si="29"/>
        <v>0</v>
      </c>
      <c r="J108" s="130">
        <f t="shared" si="30"/>
        <v>0</v>
      </c>
      <c r="V108" s="129">
        <f>'Расчёт (ТН)'!E112</f>
        <v>0</v>
      </c>
      <c r="W108" s="129">
        <f>'Расчёт (ТН)'!I112</f>
        <v>0</v>
      </c>
      <c r="X108" s="129">
        <f t="shared" si="26"/>
        <v>0</v>
      </c>
      <c r="Y108" s="129">
        <f t="shared" si="27"/>
        <v>0</v>
      </c>
    </row>
    <row r="109" spans="1:25">
      <c r="A109" s="134" t="str">
        <f t="shared" si="24"/>
        <v>дек</v>
      </c>
      <c r="B109" s="125" t="str">
        <f>'Расчёт (кг)'!B113</f>
        <v>-</v>
      </c>
      <c r="C109" s="33">
        <f>'Расчёт (кг)'!C113</f>
        <v>44531</v>
      </c>
      <c r="D109" s="128">
        <f>'Расчёт (кг)'!D113</f>
        <v>22</v>
      </c>
      <c r="E109" s="129">
        <f>'Расчёт (кг)'!E113</f>
        <v>0</v>
      </c>
      <c r="F109" s="129">
        <f>'Расчёт (кг)'!I113</f>
        <v>0</v>
      </c>
      <c r="G109" s="129">
        <f t="shared" si="28"/>
        <v>0</v>
      </c>
      <c r="H109" s="129" t="e">
        <f t="shared" si="25"/>
        <v>#N/A</v>
      </c>
      <c r="I109" s="130">
        <f t="shared" si="29"/>
        <v>0</v>
      </c>
      <c r="J109" s="130">
        <f t="shared" si="30"/>
        <v>0</v>
      </c>
      <c r="V109" s="129">
        <f>'Расчёт (ТН)'!E113</f>
        <v>0</v>
      </c>
      <c r="W109" s="129">
        <f>'Расчёт (ТН)'!I113</f>
        <v>0</v>
      </c>
      <c r="X109" s="129">
        <f t="shared" si="26"/>
        <v>0</v>
      </c>
      <c r="Y109" s="129">
        <f t="shared" si="27"/>
        <v>0</v>
      </c>
    </row>
    <row r="110" spans="1:25">
      <c r="A110" s="134" t="str">
        <f t="shared" ref="A110:A121" si="31">TEXT(C110,"МММ")</f>
        <v>янв</v>
      </c>
      <c r="B110" s="125" t="str">
        <f>'Расчёт (кг)'!B114</f>
        <v>-</v>
      </c>
      <c r="C110" s="33">
        <f>'Расчёт (кг)'!C114</f>
        <v>44562</v>
      </c>
      <c r="D110" s="128">
        <f>'Расчёт (кг)'!D114</f>
        <v>16</v>
      </c>
      <c r="E110" s="129">
        <f>'Расчёт (кг)'!E114</f>
        <v>0</v>
      </c>
      <c r="F110" s="129">
        <f>'Расчёт (кг)'!I114</f>
        <v>0</v>
      </c>
      <c r="G110" s="129">
        <f t="shared" ref="G110:G121" si="32">SUM(E110:F110)</f>
        <v>0</v>
      </c>
      <c r="H110" s="129" t="e">
        <f t="shared" si="25"/>
        <v>#N/A</v>
      </c>
      <c r="I110" s="130">
        <f t="shared" ref="I110:I121" si="33">IFERROR(E110/$G110,0)</f>
        <v>0</v>
      </c>
      <c r="J110" s="130">
        <f t="shared" ref="J110:J121" si="34">IFERROR(F110/$G110,0)</f>
        <v>0</v>
      </c>
      <c r="V110" s="129">
        <f>'Расчёт (ТН)'!E114</f>
        <v>0</v>
      </c>
      <c r="W110" s="129">
        <f>'Расчёт (ТН)'!I114</f>
        <v>0</v>
      </c>
      <c r="X110" s="129">
        <f t="shared" ref="X110:X121" si="35">IFERROR(E110/V110,0)</f>
        <v>0</v>
      </c>
      <c r="Y110" s="129">
        <f t="shared" ref="Y110:Y121" si="36">IFERROR(F110/W110,0)</f>
        <v>0</v>
      </c>
    </row>
    <row r="111" spans="1:25">
      <c r="A111" s="134" t="str">
        <f t="shared" si="31"/>
        <v>фев</v>
      </c>
      <c r="B111" s="125" t="str">
        <f>'Расчёт (кг)'!B115</f>
        <v>-</v>
      </c>
      <c r="C111" s="33">
        <f>'Расчёт (кг)'!C115</f>
        <v>44593</v>
      </c>
      <c r="D111" s="128">
        <f>'Расчёт (кг)'!D115</f>
        <v>19</v>
      </c>
      <c r="E111" s="129">
        <f>'Расчёт (кг)'!E115</f>
        <v>0</v>
      </c>
      <c r="F111" s="129">
        <f>'Расчёт (кг)'!I115</f>
        <v>0</v>
      </c>
      <c r="G111" s="129">
        <f t="shared" si="32"/>
        <v>0</v>
      </c>
      <c r="H111" s="129" t="e">
        <f t="shared" si="25"/>
        <v>#N/A</v>
      </c>
      <c r="I111" s="130">
        <f t="shared" si="33"/>
        <v>0</v>
      </c>
      <c r="J111" s="130">
        <f t="shared" si="34"/>
        <v>0</v>
      </c>
      <c r="V111" s="129">
        <f>'Расчёт (ТН)'!E115</f>
        <v>0</v>
      </c>
      <c r="W111" s="129">
        <f>'Расчёт (ТН)'!I115</f>
        <v>0</v>
      </c>
      <c r="X111" s="129">
        <f t="shared" si="35"/>
        <v>0</v>
      </c>
      <c r="Y111" s="129">
        <f t="shared" si="36"/>
        <v>0</v>
      </c>
    </row>
    <row r="112" spans="1:25">
      <c r="A112" s="134" t="str">
        <f t="shared" si="31"/>
        <v>мар</v>
      </c>
      <c r="B112" s="125" t="str">
        <f>'Расчёт (кг)'!B116</f>
        <v>-</v>
      </c>
      <c r="C112" s="33">
        <f>'Расчёт (кг)'!C116</f>
        <v>44621</v>
      </c>
      <c r="D112" s="128">
        <f>'Расчёт (кг)'!D116</f>
        <v>22</v>
      </c>
      <c r="E112" s="129">
        <f>'Расчёт (кг)'!E116</f>
        <v>0</v>
      </c>
      <c r="F112" s="129">
        <f>'Расчёт (кг)'!I116</f>
        <v>0</v>
      </c>
      <c r="G112" s="129">
        <f t="shared" si="32"/>
        <v>0</v>
      </c>
      <c r="H112" s="129" t="e">
        <f t="shared" si="25"/>
        <v>#N/A</v>
      </c>
      <c r="I112" s="130">
        <f t="shared" si="33"/>
        <v>0</v>
      </c>
      <c r="J112" s="130">
        <f t="shared" si="34"/>
        <v>0</v>
      </c>
      <c r="V112" s="129">
        <f>'Расчёт (ТН)'!E116</f>
        <v>0</v>
      </c>
      <c r="W112" s="129">
        <f>'Расчёт (ТН)'!I116</f>
        <v>0</v>
      </c>
      <c r="X112" s="129">
        <f t="shared" si="35"/>
        <v>0</v>
      </c>
      <c r="Y112" s="129">
        <f t="shared" si="36"/>
        <v>0</v>
      </c>
    </row>
    <row r="113" spans="1:25">
      <c r="A113" s="134" t="str">
        <f t="shared" si="31"/>
        <v>апр</v>
      </c>
      <c r="B113" s="125" t="str">
        <f>'Расчёт (кг)'!B117</f>
        <v>-</v>
      </c>
      <c r="C113" s="33">
        <f>'Расчёт (кг)'!C117</f>
        <v>44652</v>
      </c>
      <c r="D113" s="128">
        <f>'Расчёт (кг)'!D117</f>
        <v>21</v>
      </c>
      <c r="E113" s="129">
        <f>'Расчёт (кг)'!E117</f>
        <v>0</v>
      </c>
      <c r="F113" s="129">
        <f>'Расчёт (кг)'!I117</f>
        <v>0</v>
      </c>
      <c r="G113" s="129">
        <f t="shared" si="32"/>
        <v>0</v>
      </c>
      <c r="H113" s="129" t="e">
        <f t="shared" si="25"/>
        <v>#N/A</v>
      </c>
      <c r="I113" s="130">
        <f t="shared" si="33"/>
        <v>0</v>
      </c>
      <c r="J113" s="130">
        <f t="shared" si="34"/>
        <v>0</v>
      </c>
      <c r="V113" s="129">
        <f>'Расчёт (ТН)'!E117</f>
        <v>0</v>
      </c>
      <c r="W113" s="129">
        <f>'Расчёт (ТН)'!I117</f>
        <v>0</v>
      </c>
      <c r="X113" s="129">
        <f t="shared" si="35"/>
        <v>0</v>
      </c>
      <c r="Y113" s="129">
        <f t="shared" si="36"/>
        <v>0</v>
      </c>
    </row>
    <row r="114" spans="1:25">
      <c r="A114" s="134" t="str">
        <f t="shared" si="31"/>
        <v>май</v>
      </c>
      <c r="B114" s="125" t="str">
        <f>'Расчёт (кг)'!B118</f>
        <v>-</v>
      </c>
      <c r="C114" s="33">
        <f>'Расчёт (кг)'!C118</f>
        <v>44682</v>
      </c>
      <c r="D114" s="128">
        <f>'Расчёт (кг)'!D118</f>
        <v>18</v>
      </c>
      <c r="E114" s="129">
        <f>'Расчёт (кг)'!E118</f>
        <v>0</v>
      </c>
      <c r="F114" s="129">
        <f>'Расчёт (кг)'!I118</f>
        <v>0</v>
      </c>
      <c r="G114" s="129">
        <f t="shared" si="32"/>
        <v>0</v>
      </c>
      <c r="H114" s="129" t="e">
        <f t="shared" si="25"/>
        <v>#N/A</v>
      </c>
      <c r="I114" s="130">
        <f t="shared" si="33"/>
        <v>0</v>
      </c>
      <c r="J114" s="130">
        <f t="shared" si="34"/>
        <v>0</v>
      </c>
      <c r="V114" s="129">
        <f>'Расчёт (ТН)'!E118</f>
        <v>0</v>
      </c>
      <c r="W114" s="129">
        <f>'Расчёт (ТН)'!I118</f>
        <v>0</v>
      </c>
      <c r="X114" s="129">
        <f t="shared" si="35"/>
        <v>0</v>
      </c>
      <c r="Y114" s="129">
        <f t="shared" si="36"/>
        <v>0</v>
      </c>
    </row>
    <row r="115" spans="1:25">
      <c r="A115" s="134" t="str">
        <f t="shared" si="31"/>
        <v>июн</v>
      </c>
      <c r="B115" s="125" t="str">
        <f>'Расчёт (кг)'!B119</f>
        <v>-</v>
      </c>
      <c r="C115" s="33">
        <f>'Расчёт (кг)'!C119</f>
        <v>44713</v>
      </c>
      <c r="D115" s="128">
        <f>'Расчёт (кг)'!D119</f>
        <v>21</v>
      </c>
      <c r="E115" s="129">
        <f>'Расчёт (кг)'!E119</f>
        <v>0</v>
      </c>
      <c r="F115" s="129">
        <f>'Расчёт (кг)'!I119</f>
        <v>0</v>
      </c>
      <c r="G115" s="129">
        <f t="shared" si="32"/>
        <v>0</v>
      </c>
      <c r="H115" s="129" t="e">
        <f t="shared" si="25"/>
        <v>#N/A</v>
      </c>
      <c r="I115" s="130">
        <f t="shared" si="33"/>
        <v>0</v>
      </c>
      <c r="J115" s="130">
        <f t="shared" si="34"/>
        <v>0</v>
      </c>
      <c r="V115" s="129">
        <f>'Расчёт (ТН)'!E119</f>
        <v>0</v>
      </c>
      <c r="W115" s="129">
        <f>'Расчёт (ТН)'!I119</f>
        <v>0</v>
      </c>
      <c r="X115" s="129">
        <f t="shared" si="35"/>
        <v>0</v>
      </c>
      <c r="Y115" s="129">
        <f t="shared" si="36"/>
        <v>0</v>
      </c>
    </row>
    <row r="116" spans="1:25">
      <c r="A116" s="134" t="str">
        <f t="shared" si="31"/>
        <v>июл</v>
      </c>
      <c r="B116" s="125" t="str">
        <f>'Расчёт (кг)'!B120</f>
        <v>-</v>
      </c>
      <c r="C116" s="33">
        <f>'Расчёт (кг)'!C120</f>
        <v>44743</v>
      </c>
      <c r="D116" s="128">
        <f>'Расчёт (кг)'!D120</f>
        <v>21</v>
      </c>
      <c r="E116" s="129">
        <f>'Расчёт (кг)'!E120</f>
        <v>0</v>
      </c>
      <c r="F116" s="129">
        <f>'Расчёт (кг)'!I120</f>
        <v>0</v>
      </c>
      <c r="G116" s="129">
        <f t="shared" si="32"/>
        <v>0</v>
      </c>
      <c r="H116" s="129" t="e">
        <f t="shared" si="25"/>
        <v>#N/A</v>
      </c>
      <c r="I116" s="130">
        <f t="shared" si="33"/>
        <v>0</v>
      </c>
      <c r="J116" s="130">
        <f t="shared" si="34"/>
        <v>0</v>
      </c>
      <c r="V116" s="129">
        <f>'Расчёт (ТН)'!E120</f>
        <v>0</v>
      </c>
      <c r="W116" s="129">
        <f>'Расчёт (ТН)'!I120</f>
        <v>0</v>
      </c>
      <c r="X116" s="129">
        <f t="shared" si="35"/>
        <v>0</v>
      </c>
      <c r="Y116" s="129">
        <f t="shared" si="36"/>
        <v>0</v>
      </c>
    </row>
    <row r="117" spans="1:25">
      <c r="A117" s="134" t="str">
        <f t="shared" si="31"/>
        <v>авг</v>
      </c>
      <c r="B117" s="125" t="str">
        <f>'Расчёт (кг)'!B121</f>
        <v>-</v>
      </c>
      <c r="C117" s="33">
        <f>'Расчёт (кг)'!C121</f>
        <v>44774</v>
      </c>
      <c r="D117" s="128">
        <f>'Расчёт (кг)'!D121</f>
        <v>23</v>
      </c>
      <c r="E117" s="129">
        <f>'Расчёт (кг)'!E121</f>
        <v>0</v>
      </c>
      <c r="F117" s="129">
        <f>'Расчёт (кг)'!I121</f>
        <v>0</v>
      </c>
      <c r="G117" s="129">
        <f t="shared" si="32"/>
        <v>0</v>
      </c>
      <c r="H117" s="129" t="e">
        <f t="shared" si="25"/>
        <v>#N/A</v>
      </c>
      <c r="I117" s="130">
        <f t="shared" si="33"/>
        <v>0</v>
      </c>
      <c r="J117" s="130">
        <f t="shared" si="34"/>
        <v>0</v>
      </c>
      <c r="V117" s="129">
        <f>'Расчёт (ТН)'!E121</f>
        <v>0</v>
      </c>
      <c r="W117" s="129">
        <f>'Расчёт (ТН)'!I121</f>
        <v>0</v>
      </c>
      <c r="X117" s="129">
        <f t="shared" si="35"/>
        <v>0</v>
      </c>
      <c r="Y117" s="129">
        <f t="shared" si="36"/>
        <v>0</v>
      </c>
    </row>
    <row r="118" spans="1:25">
      <c r="A118" s="134" t="str">
        <f t="shared" si="31"/>
        <v>сен</v>
      </c>
      <c r="B118" s="125" t="str">
        <f>'Расчёт (кг)'!B122</f>
        <v>-</v>
      </c>
      <c r="C118" s="33">
        <f>'Расчёт (кг)'!C122</f>
        <v>44805</v>
      </c>
      <c r="D118" s="128">
        <f>'Расчёт (кг)'!D122</f>
        <v>22</v>
      </c>
      <c r="E118" s="129">
        <f>'Расчёт (кг)'!E122</f>
        <v>0</v>
      </c>
      <c r="F118" s="129">
        <f>'Расчёт (кг)'!I122</f>
        <v>0</v>
      </c>
      <c r="G118" s="129">
        <f t="shared" si="32"/>
        <v>0</v>
      </c>
      <c r="H118" s="129" t="e">
        <f t="shared" si="25"/>
        <v>#N/A</v>
      </c>
      <c r="I118" s="130">
        <f t="shared" si="33"/>
        <v>0</v>
      </c>
      <c r="J118" s="130">
        <f t="shared" si="34"/>
        <v>0</v>
      </c>
      <c r="V118" s="129">
        <f>'Расчёт (ТН)'!E122</f>
        <v>0</v>
      </c>
      <c r="W118" s="129">
        <f>'Расчёт (ТН)'!I122</f>
        <v>0</v>
      </c>
      <c r="X118" s="129">
        <f t="shared" si="35"/>
        <v>0</v>
      </c>
      <c r="Y118" s="129">
        <f t="shared" si="36"/>
        <v>0</v>
      </c>
    </row>
    <row r="119" spans="1:25">
      <c r="A119" s="134" t="str">
        <f t="shared" si="31"/>
        <v>окт</v>
      </c>
      <c r="B119" s="125" t="str">
        <f>'Расчёт (кг)'!B123</f>
        <v>-</v>
      </c>
      <c r="C119" s="33">
        <f>'Расчёт (кг)'!C123</f>
        <v>44835</v>
      </c>
      <c r="D119" s="128">
        <f>'Расчёт (кг)'!D123</f>
        <v>21</v>
      </c>
      <c r="E119" s="129">
        <f>'Расчёт (кг)'!E123</f>
        <v>0</v>
      </c>
      <c r="F119" s="129">
        <f>'Расчёт (кг)'!I123</f>
        <v>0</v>
      </c>
      <c r="G119" s="129">
        <f t="shared" si="32"/>
        <v>0</v>
      </c>
      <c r="H119" s="129" t="e">
        <f t="shared" si="25"/>
        <v>#N/A</v>
      </c>
      <c r="I119" s="130">
        <f t="shared" si="33"/>
        <v>0</v>
      </c>
      <c r="J119" s="130">
        <f t="shared" si="34"/>
        <v>0</v>
      </c>
      <c r="V119" s="129">
        <f>'Расчёт (ТН)'!E123</f>
        <v>0</v>
      </c>
      <c r="W119" s="129">
        <f>'Расчёт (ТН)'!I123</f>
        <v>0</v>
      </c>
      <c r="X119" s="129">
        <f t="shared" si="35"/>
        <v>0</v>
      </c>
      <c r="Y119" s="129">
        <f t="shared" si="36"/>
        <v>0</v>
      </c>
    </row>
    <row r="120" spans="1:25">
      <c r="A120" s="134" t="str">
        <f t="shared" si="31"/>
        <v>ноя</v>
      </c>
      <c r="B120" s="125" t="str">
        <f>'Расчёт (кг)'!B124</f>
        <v>-</v>
      </c>
      <c r="C120" s="33">
        <f>'Расчёт (кг)'!C124</f>
        <v>44866</v>
      </c>
      <c r="D120" s="128">
        <f>'Расчёт (кг)'!D124</f>
        <v>21</v>
      </c>
      <c r="E120" s="129">
        <f>'Расчёт (кг)'!E124</f>
        <v>0</v>
      </c>
      <c r="F120" s="129">
        <f>'Расчёт (кг)'!I124</f>
        <v>0</v>
      </c>
      <c r="G120" s="129">
        <f t="shared" si="32"/>
        <v>0</v>
      </c>
      <c r="H120" s="129" t="e">
        <f t="shared" si="25"/>
        <v>#N/A</v>
      </c>
      <c r="I120" s="130">
        <f t="shared" si="33"/>
        <v>0</v>
      </c>
      <c r="J120" s="130">
        <f t="shared" si="34"/>
        <v>0</v>
      </c>
      <c r="V120" s="129">
        <f>'Расчёт (ТН)'!E124</f>
        <v>0</v>
      </c>
      <c r="W120" s="129">
        <f>'Расчёт (ТН)'!I124</f>
        <v>0</v>
      </c>
      <c r="X120" s="129">
        <f t="shared" si="35"/>
        <v>0</v>
      </c>
      <c r="Y120" s="129">
        <f t="shared" si="36"/>
        <v>0</v>
      </c>
    </row>
    <row r="121" spans="1:25">
      <c r="A121" s="134" t="str">
        <f t="shared" si="31"/>
        <v>дек</v>
      </c>
      <c r="B121" s="125" t="str">
        <f>'Расчёт (кг)'!B125</f>
        <v>-</v>
      </c>
      <c r="C121" s="33">
        <f>'Расчёт (кг)'!C125</f>
        <v>44896</v>
      </c>
      <c r="D121" s="128">
        <f>'Расчёт (кг)'!D125</f>
        <v>22</v>
      </c>
      <c r="E121" s="129">
        <f>'Расчёт (кг)'!E125</f>
        <v>0</v>
      </c>
      <c r="F121" s="129">
        <f>'Расчёт (кг)'!I125</f>
        <v>0</v>
      </c>
      <c r="G121" s="129">
        <f t="shared" si="32"/>
        <v>0</v>
      </c>
      <c r="H121" s="129" t="e">
        <f t="shared" si="25"/>
        <v>#N/A</v>
      </c>
      <c r="I121" s="130">
        <f t="shared" si="33"/>
        <v>0</v>
      </c>
      <c r="J121" s="130">
        <f t="shared" si="34"/>
        <v>0</v>
      </c>
      <c r="V121" s="129">
        <f>'Расчёт (ТН)'!E125</f>
        <v>0</v>
      </c>
      <c r="W121" s="129">
        <f>'Расчёт (ТН)'!I125</f>
        <v>0</v>
      </c>
      <c r="X121" s="129">
        <f t="shared" si="35"/>
        <v>0</v>
      </c>
      <c r="Y121" s="129">
        <f t="shared" si="36"/>
        <v>0</v>
      </c>
    </row>
    <row r="122" spans="1:25">
      <c r="A122" s="134" t="str">
        <f t="shared" ref="A122:A145" si="37">TEXT(C122,"МММ")</f>
        <v>янв</v>
      </c>
      <c r="B122" s="125" t="str">
        <f>'Расчёт (кг)'!B126</f>
        <v>-</v>
      </c>
      <c r="C122" s="33">
        <f>'Расчёт (кг)'!C126</f>
        <v>44927</v>
      </c>
      <c r="D122" s="128">
        <f>'Расчёт (кг)'!D126</f>
        <v>17</v>
      </c>
      <c r="E122" s="196">
        <f>'Расчёт (кг)'!AH126</f>
        <v>0</v>
      </c>
      <c r="F122" s="196">
        <f>'Расчёт (кг)'!AL126</f>
        <v>0</v>
      </c>
      <c r="G122" s="129">
        <f t="shared" ref="G122:G133" si="38">SUM(E122:F122)</f>
        <v>0</v>
      </c>
      <c r="H122" s="129" t="e">
        <f t="shared" si="25"/>
        <v>#N/A</v>
      </c>
      <c r="I122" s="130">
        <f t="shared" ref="I122:I133" si="39">IFERROR(E122/$G122,0)</f>
        <v>0</v>
      </c>
      <c r="J122" s="130">
        <f t="shared" ref="J122:J133" si="40">IFERROR(F122/$G122,0)</f>
        <v>0</v>
      </c>
      <c r="V122" s="129">
        <f>'Расчёт (ТН)'!E126</f>
        <v>0</v>
      </c>
      <c r="W122" s="129">
        <f>'Расчёт (ТН)'!I126</f>
        <v>0</v>
      </c>
      <c r="X122" s="129">
        <f t="shared" ref="X122:X133" si="41">IFERROR(E122/V122,0)</f>
        <v>0</v>
      </c>
      <c r="Y122" s="129">
        <f t="shared" ref="Y122:Y133" si="42">IFERROR(F122/W122,0)</f>
        <v>0</v>
      </c>
    </row>
    <row r="123" spans="1:25">
      <c r="A123" s="134" t="str">
        <f t="shared" si="37"/>
        <v>фев</v>
      </c>
      <c r="B123" s="125" t="str">
        <f>'Расчёт (кг)'!B127</f>
        <v>-</v>
      </c>
      <c r="C123" s="33">
        <f>'Расчёт (кг)'!C127</f>
        <v>44958</v>
      </c>
      <c r="D123" s="128">
        <f>'Расчёт (кг)'!D127</f>
        <v>18</v>
      </c>
      <c r="E123" s="196">
        <f>'Расчёт (кг)'!AH127</f>
        <v>0</v>
      </c>
      <c r="F123" s="196">
        <f>'Расчёт (кг)'!AL127</f>
        <v>0</v>
      </c>
      <c r="G123" s="129">
        <f t="shared" si="38"/>
        <v>0</v>
      </c>
      <c r="H123" s="129" t="e">
        <f t="shared" si="25"/>
        <v>#N/A</v>
      </c>
      <c r="I123" s="130">
        <f t="shared" si="39"/>
        <v>0</v>
      </c>
      <c r="J123" s="130">
        <f t="shared" si="40"/>
        <v>0</v>
      </c>
      <c r="V123" s="129">
        <f>'Расчёт (ТН)'!E127</f>
        <v>0</v>
      </c>
      <c r="W123" s="129">
        <f>'Расчёт (ТН)'!I127</f>
        <v>0</v>
      </c>
      <c r="X123" s="129">
        <f t="shared" si="41"/>
        <v>0</v>
      </c>
      <c r="Y123" s="129">
        <f t="shared" si="42"/>
        <v>0</v>
      </c>
    </row>
    <row r="124" spans="1:25">
      <c r="A124" s="134" t="str">
        <f t="shared" si="37"/>
        <v>мар</v>
      </c>
      <c r="B124" s="125" t="str">
        <f>'Расчёт (кг)'!B128</f>
        <v>-</v>
      </c>
      <c r="C124" s="33">
        <f>'Расчёт (кг)'!C128</f>
        <v>44986</v>
      </c>
      <c r="D124" s="128">
        <f>'Расчёт (кг)'!D128</f>
        <v>22</v>
      </c>
      <c r="E124" s="196">
        <f>'Расчёт (кг)'!AH128</f>
        <v>0</v>
      </c>
      <c r="F124" s="196">
        <f>'Расчёт (кг)'!AL128</f>
        <v>0</v>
      </c>
      <c r="G124" s="129">
        <f t="shared" si="38"/>
        <v>0</v>
      </c>
      <c r="H124" s="129" t="e">
        <f t="shared" si="25"/>
        <v>#N/A</v>
      </c>
      <c r="I124" s="130">
        <f t="shared" si="39"/>
        <v>0</v>
      </c>
      <c r="J124" s="130">
        <f t="shared" si="40"/>
        <v>0</v>
      </c>
      <c r="V124" s="129">
        <f>'Расчёт (ТН)'!E128</f>
        <v>0</v>
      </c>
      <c r="W124" s="129">
        <f>'Расчёт (ТН)'!I128</f>
        <v>0</v>
      </c>
      <c r="X124" s="129">
        <f t="shared" si="41"/>
        <v>0</v>
      </c>
      <c r="Y124" s="129">
        <f t="shared" si="42"/>
        <v>0</v>
      </c>
    </row>
    <row r="125" spans="1:25">
      <c r="A125" s="134" t="str">
        <f t="shared" si="37"/>
        <v>апр</v>
      </c>
      <c r="B125" s="125" t="str">
        <f>'Расчёт (кг)'!B129</f>
        <v>-</v>
      </c>
      <c r="C125" s="33">
        <f>'Расчёт (кг)'!C129</f>
        <v>45017</v>
      </c>
      <c r="D125" s="128">
        <f>'Расчёт (кг)'!D129</f>
        <v>20</v>
      </c>
      <c r="E125" s="196">
        <f>'Расчёт (кг)'!AH129</f>
        <v>0</v>
      </c>
      <c r="F125" s="196">
        <f>'Расчёт (кг)'!AL129</f>
        <v>0</v>
      </c>
      <c r="G125" s="129">
        <f t="shared" si="38"/>
        <v>0</v>
      </c>
      <c r="H125" s="129" t="e">
        <f t="shared" si="25"/>
        <v>#N/A</v>
      </c>
      <c r="I125" s="130">
        <f t="shared" si="39"/>
        <v>0</v>
      </c>
      <c r="J125" s="130">
        <f t="shared" si="40"/>
        <v>0</v>
      </c>
      <c r="V125" s="129">
        <f>'Расчёт (ТН)'!E129</f>
        <v>0</v>
      </c>
      <c r="W125" s="129">
        <f>'Расчёт (ТН)'!I129</f>
        <v>0</v>
      </c>
      <c r="X125" s="129">
        <f t="shared" si="41"/>
        <v>0</v>
      </c>
      <c r="Y125" s="129">
        <f t="shared" si="42"/>
        <v>0</v>
      </c>
    </row>
    <row r="126" spans="1:25">
      <c r="A126" s="134" t="str">
        <f t="shared" si="37"/>
        <v>май</v>
      </c>
      <c r="B126" s="125" t="str">
        <f>'Расчёт (кг)'!B130</f>
        <v>-</v>
      </c>
      <c r="C126" s="33">
        <f>'Расчёт (кг)'!C130</f>
        <v>45047</v>
      </c>
      <c r="D126" s="128">
        <f>'Расчёт (кг)'!D130</f>
        <v>20</v>
      </c>
      <c r="E126" s="196">
        <f>'Расчёт (кг)'!AH130</f>
        <v>0</v>
      </c>
      <c r="F126" s="196">
        <f>'Расчёт (кг)'!AL130</f>
        <v>0</v>
      </c>
      <c r="G126" s="129">
        <f t="shared" si="38"/>
        <v>0</v>
      </c>
      <c r="H126" s="129" t="e">
        <f t="shared" si="25"/>
        <v>#N/A</v>
      </c>
      <c r="I126" s="130">
        <f t="shared" si="39"/>
        <v>0</v>
      </c>
      <c r="J126" s="130">
        <f t="shared" si="40"/>
        <v>0</v>
      </c>
      <c r="V126" s="129">
        <f>'Расчёт (ТН)'!E130</f>
        <v>0</v>
      </c>
      <c r="W126" s="129">
        <f>'Расчёт (ТН)'!I130</f>
        <v>0</v>
      </c>
      <c r="X126" s="129">
        <f t="shared" si="41"/>
        <v>0</v>
      </c>
      <c r="Y126" s="129">
        <f t="shared" si="42"/>
        <v>0</v>
      </c>
    </row>
    <row r="127" spans="1:25">
      <c r="A127" s="134" t="str">
        <f t="shared" si="37"/>
        <v>июн</v>
      </c>
      <c r="B127" s="125" t="str">
        <f>'Расчёт (кг)'!B131</f>
        <v>-</v>
      </c>
      <c r="C127" s="33">
        <f>'Расчёт (кг)'!C131</f>
        <v>45078</v>
      </c>
      <c r="D127" s="128">
        <f>'Расчёт (кг)'!D131</f>
        <v>21</v>
      </c>
      <c r="E127" s="196">
        <f>'Расчёт (кг)'!AH131</f>
        <v>0</v>
      </c>
      <c r="F127" s="196">
        <f>'Расчёт (кг)'!AL131</f>
        <v>0</v>
      </c>
      <c r="G127" s="129">
        <f t="shared" si="38"/>
        <v>0</v>
      </c>
      <c r="H127" s="129" t="e">
        <f t="shared" si="25"/>
        <v>#N/A</v>
      </c>
      <c r="I127" s="130">
        <f t="shared" si="39"/>
        <v>0</v>
      </c>
      <c r="J127" s="130">
        <f t="shared" si="40"/>
        <v>0</v>
      </c>
      <c r="V127" s="129">
        <f>'Расчёт (ТН)'!E131</f>
        <v>0</v>
      </c>
      <c r="W127" s="129">
        <f>'Расчёт (ТН)'!I131</f>
        <v>0</v>
      </c>
      <c r="X127" s="129">
        <f t="shared" si="41"/>
        <v>0</v>
      </c>
      <c r="Y127" s="129">
        <f t="shared" si="42"/>
        <v>0</v>
      </c>
    </row>
    <row r="128" spans="1:25">
      <c r="A128" s="134" t="str">
        <f t="shared" si="37"/>
        <v>июл</v>
      </c>
      <c r="B128" s="125" t="str">
        <f>'Расчёт (кг)'!B132</f>
        <v>-</v>
      </c>
      <c r="C128" s="33">
        <f>'Расчёт (кг)'!C132</f>
        <v>45108</v>
      </c>
      <c r="D128" s="128">
        <f>'Расчёт (кг)'!D132</f>
        <v>21</v>
      </c>
      <c r="E128" s="196">
        <f>'Расчёт (кг)'!AH132</f>
        <v>0</v>
      </c>
      <c r="F128" s="196">
        <f>'Расчёт (кг)'!AL132</f>
        <v>0</v>
      </c>
      <c r="G128" s="129">
        <f t="shared" si="38"/>
        <v>0</v>
      </c>
      <c r="H128" s="129" t="e">
        <f t="shared" si="25"/>
        <v>#N/A</v>
      </c>
      <c r="I128" s="130">
        <f t="shared" si="39"/>
        <v>0</v>
      </c>
      <c r="J128" s="130">
        <f t="shared" si="40"/>
        <v>0</v>
      </c>
      <c r="V128" s="129">
        <f>'Расчёт (ТН)'!E132</f>
        <v>0</v>
      </c>
      <c r="W128" s="129">
        <f>'Расчёт (ТН)'!I132</f>
        <v>0</v>
      </c>
      <c r="X128" s="129">
        <f t="shared" si="41"/>
        <v>0</v>
      </c>
      <c r="Y128" s="129">
        <f t="shared" si="42"/>
        <v>0</v>
      </c>
    </row>
    <row r="129" spans="1:25">
      <c r="A129" s="134" t="str">
        <f t="shared" si="37"/>
        <v>авг</v>
      </c>
      <c r="B129" s="125" t="str">
        <f>'Расчёт (кг)'!B133</f>
        <v>-</v>
      </c>
      <c r="C129" s="33">
        <f>'Расчёт (кг)'!C133</f>
        <v>45139</v>
      </c>
      <c r="D129" s="128">
        <f>'Расчёт (кг)'!D133</f>
        <v>23</v>
      </c>
      <c r="E129" s="196">
        <f>'Расчёт (кг)'!AH133</f>
        <v>0</v>
      </c>
      <c r="F129" s="196">
        <f>'Расчёт (кг)'!AL133</f>
        <v>0</v>
      </c>
      <c r="G129" s="129">
        <f t="shared" si="38"/>
        <v>0</v>
      </c>
      <c r="H129" s="129" t="e">
        <f t="shared" si="25"/>
        <v>#N/A</v>
      </c>
      <c r="I129" s="130">
        <f t="shared" si="39"/>
        <v>0</v>
      </c>
      <c r="J129" s="130">
        <f t="shared" si="40"/>
        <v>0</v>
      </c>
      <c r="V129" s="129">
        <f>'Расчёт (ТН)'!E133</f>
        <v>0</v>
      </c>
      <c r="W129" s="129">
        <f>'Расчёт (ТН)'!I133</f>
        <v>0</v>
      </c>
      <c r="X129" s="129">
        <f t="shared" si="41"/>
        <v>0</v>
      </c>
      <c r="Y129" s="129">
        <f t="shared" si="42"/>
        <v>0</v>
      </c>
    </row>
    <row r="130" spans="1:25">
      <c r="A130" s="134" t="str">
        <f t="shared" si="37"/>
        <v>сен</v>
      </c>
      <c r="B130" s="125" t="str">
        <f>'Расчёт (кг)'!B134</f>
        <v>-</v>
      </c>
      <c r="C130" s="33">
        <f>'Расчёт (кг)'!C134</f>
        <v>45170</v>
      </c>
      <c r="D130" s="128">
        <f>'Расчёт (кг)'!D134</f>
        <v>21</v>
      </c>
      <c r="E130" s="196">
        <f>'Расчёт (кг)'!AH134</f>
        <v>0</v>
      </c>
      <c r="F130" s="196">
        <f>'Расчёт (кг)'!AL134</f>
        <v>0</v>
      </c>
      <c r="G130" s="129">
        <f t="shared" si="38"/>
        <v>0</v>
      </c>
      <c r="H130" s="129" t="e">
        <f t="shared" si="25"/>
        <v>#N/A</v>
      </c>
      <c r="I130" s="130">
        <f t="shared" si="39"/>
        <v>0</v>
      </c>
      <c r="J130" s="130">
        <f t="shared" si="40"/>
        <v>0</v>
      </c>
      <c r="V130" s="129">
        <f>'Расчёт (ТН)'!E134</f>
        <v>0</v>
      </c>
      <c r="W130" s="129">
        <f>'Расчёт (ТН)'!I134</f>
        <v>0</v>
      </c>
      <c r="X130" s="129">
        <f t="shared" si="41"/>
        <v>0</v>
      </c>
      <c r="Y130" s="129">
        <f t="shared" si="42"/>
        <v>0</v>
      </c>
    </row>
    <row r="131" spans="1:25">
      <c r="A131" s="134" t="str">
        <f t="shared" si="37"/>
        <v>окт</v>
      </c>
      <c r="B131" s="125" t="str">
        <f>'Расчёт (кг)'!B135</f>
        <v>-</v>
      </c>
      <c r="C131" s="33">
        <f>'Расчёт (кг)'!C135</f>
        <v>45200</v>
      </c>
      <c r="D131" s="128">
        <f>'Расчёт (кг)'!D135</f>
        <v>22</v>
      </c>
      <c r="E131" s="196">
        <f>'Расчёт (кг)'!AH135</f>
        <v>0</v>
      </c>
      <c r="F131" s="196">
        <f>'Расчёт (кг)'!AL135</f>
        <v>0</v>
      </c>
      <c r="G131" s="129">
        <f t="shared" si="38"/>
        <v>0</v>
      </c>
      <c r="H131" s="129" t="e">
        <f t="shared" ref="H131:H194" si="43">$T$2</f>
        <v>#N/A</v>
      </c>
      <c r="I131" s="130">
        <f t="shared" si="39"/>
        <v>0</v>
      </c>
      <c r="J131" s="130">
        <f t="shared" si="40"/>
        <v>0</v>
      </c>
      <c r="V131" s="129">
        <f>'Расчёт (ТН)'!E135</f>
        <v>0</v>
      </c>
      <c r="W131" s="129">
        <f>'Расчёт (ТН)'!I135</f>
        <v>0</v>
      </c>
      <c r="X131" s="129">
        <f t="shared" si="41"/>
        <v>0</v>
      </c>
      <c r="Y131" s="129">
        <f t="shared" si="42"/>
        <v>0</v>
      </c>
    </row>
    <row r="132" spans="1:25">
      <c r="A132" s="134" t="str">
        <f t="shared" si="37"/>
        <v>ноя</v>
      </c>
      <c r="B132" s="125" t="str">
        <f>'Расчёт (кг)'!B136</f>
        <v>-</v>
      </c>
      <c r="C132" s="33">
        <f>'Расчёт (кг)'!C136</f>
        <v>45231</v>
      </c>
      <c r="D132" s="128">
        <f>'Расчёт (кг)'!D136</f>
        <v>21</v>
      </c>
      <c r="E132" s="196">
        <f>'Расчёт (кг)'!AH136</f>
        <v>0</v>
      </c>
      <c r="F132" s="196">
        <f>'Расчёт (кг)'!AL136</f>
        <v>0</v>
      </c>
      <c r="G132" s="129">
        <f t="shared" si="38"/>
        <v>0</v>
      </c>
      <c r="H132" s="129" t="e">
        <f t="shared" si="43"/>
        <v>#N/A</v>
      </c>
      <c r="I132" s="130">
        <f t="shared" si="39"/>
        <v>0</v>
      </c>
      <c r="J132" s="130">
        <f t="shared" si="40"/>
        <v>0</v>
      </c>
      <c r="V132" s="129">
        <f>'Расчёт (ТН)'!E136</f>
        <v>0</v>
      </c>
      <c r="W132" s="129">
        <f>'Расчёт (ТН)'!I136</f>
        <v>0</v>
      </c>
      <c r="X132" s="129">
        <f t="shared" si="41"/>
        <v>0</v>
      </c>
      <c r="Y132" s="129">
        <f t="shared" si="42"/>
        <v>0</v>
      </c>
    </row>
    <row r="133" spans="1:25">
      <c r="A133" s="134" t="str">
        <f t="shared" si="37"/>
        <v>дек</v>
      </c>
      <c r="B133" s="125" t="str">
        <f>'Расчёт (кг)'!B137</f>
        <v>-</v>
      </c>
      <c r="C133" s="33">
        <f>'Расчёт (кг)'!C137</f>
        <v>45261</v>
      </c>
      <c r="D133" s="128">
        <f>'Расчёт (кг)'!D137</f>
        <v>21</v>
      </c>
      <c r="E133" s="196">
        <f>'Расчёт (кг)'!AH137</f>
        <v>0</v>
      </c>
      <c r="F133" s="196">
        <f>'Расчёт (кг)'!AL137</f>
        <v>0</v>
      </c>
      <c r="G133" s="129">
        <f t="shared" si="38"/>
        <v>0</v>
      </c>
      <c r="H133" s="129" t="e">
        <f t="shared" si="43"/>
        <v>#N/A</v>
      </c>
      <c r="I133" s="130">
        <f t="shared" si="39"/>
        <v>0</v>
      </c>
      <c r="J133" s="130">
        <f t="shared" si="40"/>
        <v>0</v>
      </c>
      <c r="V133" s="129">
        <f>'Расчёт (ТН)'!E137</f>
        <v>0</v>
      </c>
      <c r="W133" s="129">
        <f>'Расчёт (ТН)'!I137</f>
        <v>0</v>
      </c>
      <c r="X133" s="129">
        <f t="shared" si="41"/>
        <v>0</v>
      </c>
      <c r="Y133" s="129">
        <f t="shared" si="42"/>
        <v>0</v>
      </c>
    </row>
    <row r="134" spans="1:25">
      <c r="A134" s="134" t="str">
        <f t="shared" si="37"/>
        <v>янв</v>
      </c>
      <c r="B134" s="125" t="str">
        <f>'Расчёт (кг)'!B138</f>
        <v>-</v>
      </c>
      <c r="C134" s="33">
        <f>'Расчёт (кг)'!C138</f>
        <v>45292</v>
      </c>
      <c r="D134" s="128">
        <f>'Расчёт (кг)'!D138</f>
        <v>17</v>
      </c>
      <c r="E134" s="196">
        <f>'Расчёт (кг)'!AH138</f>
        <v>0</v>
      </c>
      <c r="F134" s="196">
        <f>'Расчёт (кг)'!AL138</f>
        <v>0</v>
      </c>
      <c r="G134" s="129">
        <f t="shared" ref="G134:G145" si="44">SUM(E134:F134)</f>
        <v>0</v>
      </c>
      <c r="H134" s="129" t="e">
        <f t="shared" si="43"/>
        <v>#N/A</v>
      </c>
      <c r="I134" s="130">
        <f t="shared" ref="I134:I145" si="45">IFERROR(E134/$G134,0)</f>
        <v>0</v>
      </c>
      <c r="J134" s="130">
        <f t="shared" ref="J134:J145" si="46">IFERROR(F134/$G134,0)</f>
        <v>0</v>
      </c>
      <c r="V134" s="129">
        <f>'Расчёт (ТН)'!E138</f>
        <v>0</v>
      </c>
      <c r="W134" s="129">
        <f>'Расчёт (ТН)'!I138</f>
        <v>0</v>
      </c>
      <c r="X134" s="129">
        <f t="shared" ref="X134:X145" si="47">IFERROR(E134/V134,0)</f>
        <v>0</v>
      </c>
      <c r="Y134" s="129">
        <f t="shared" ref="Y134:Y145" si="48">IFERROR(F134/W134,0)</f>
        <v>0</v>
      </c>
    </row>
    <row r="135" spans="1:25">
      <c r="A135" s="134" t="str">
        <f t="shared" si="37"/>
        <v>фев</v>
      </c>
      <c r="B135" s="125" t="str">
        <f>'Расчёт (кг)'!B139</f>
        <v>-</v>
      </c>
      <c r="C135" s="33">
        <f>'Расчёт (кг)'!C139</f>
        <v>45323</v>
      </c>
      <c r="D135" s="128">
        <f>'Расчёт (кг)'!D139</f>
        <v>20</v>
      </c>
      <c r="E135" s="196">
        <f>'Расчёт (кг)'!AH139</f>
        <v>0</v>
      </c>
      <c r="F135" s="196">
        <f>'Расчёт (кг)'!AL139</f>
        <v>0</v>
      </c>
      <c r="G135" s="129">
        <f t="shared" si="44"/>
        <v>0</v>
      </c>
      <c r="H135" s="129" t="e">
        <f t="shared" si="43"/>
        <v>#N/A</v>
      </c>
      <c r="I135" s="130">
        <f t="shared" si="45"/>
        <v>0</v>
      </c>
      <c r="J135" s="130">
        <f t="shared" si="46"/>
        <v>0</v>
      </c>
      <c r="V135" s="129">
        <f>'Расчёт (ТН)'!E139</f>
        <v>0</v>
      </c>
      <c r="W135" s="129">
        <f>'Расчёт (ТН)'!I139</f>
        <v>0</v>
      </c>
      <c r="X135" s="129">
        <f t="shared" si="47"/>
        <v>0</v>
      </c>
      <c r="Y135" s="129">
        <f t="shared" si="48"/>
        <v>0</v>
      </c>
    </row>
    <row r="136" spans="1:25">
      <c r="A136" s="134" t="str">
        <f t="shared" si="37"/>
        <v>мар</v>
      </c>
      <c r="B136" s="125" t="str">
        <f>'Расчёт (кг)'!B140</f>
        <v>-</v>
      </c>
      <c r="C136" s="33">
        <f>'Расчёт (кг)'!C140</f>
        <v>45352</v>
      </c>
      <c r="D136" s="128">
        <f>'Расчёт (кг)'!D140</f>
        <v>20</v>
      </c>
      <c r="E136" s="196">
        <f>'Расчёт (кг)'!AH140</f>
        <v>0</v>
      </c>
      <c r="F136" s="196">
        <f>'Расчёт (кг)'!AL140</f>
        <v>0</v>
      </c>
      <c r="G136" s="129">
        <f t="shared" si="44"/>
        <v>0</v>
      </c>
      <c r="H136" s="129" t="e">
        <f t="shared" si="43"/>
        <v>#N/A</v>
      </c>
      <c r="I136" s="130">
        <f t="shared" si="45"/>
        <v>0</v>
      </c>
      <c r="J136" s="130">
        <f t="shared" si="46"/>
        <v>0</v>
      </c>
      <c r="V136" s="129">
        <f>'Расчёт (ТН)'!E140</f>
        <v>0</v>
      </c>
      <c r="W136" s="129">
        <f>'Расчёт (ТН)'!I140</f>
        <v>0</v>
      </c>
      <c r="X136" s="129">
        <f t="shared" si="47"/>
        <v>0</v>
      </c>
      <c r="Y136" s="129">
        <f t="shared" si="48"/>
        <v>0</v>
      </c>
    </row>
    <row r="137" spans="1:25">
      <c r="A137" s="134" t="str">
        <f t="shared" si="37"/>
        <v>апр</v>
      </c>
      <c r="B137" s="125" t="str">
        <f>'Расчёт (кг)'!B141</f>
        <v>-</v>
      </c>
      <c r="C137" s="33">
        <f>'Расчёт (кг)'!C141</f>
        <v>45383</v>
      </c>
      <c r="D137" s="128">
        <f>'Расчёт (кг)'!D141</f>
        <v>21</v>
      </c>
      <c r="E137" s="196">
        <f>'Расчёт (кг)'!AH141</f>
        <v>0</v>
      </c>
      <c r="F137" s="196">
        <f>'Расчёт (кг)'!AL141</f>
        <v>0</v>
      </c>
      <c r="G137" s="129">
        <f t="shared" si="44"/>
        <v>0</v>
      </c>
      <c r="H137" s="129" t="e">
        <f t="shared" si="43"/>
        <v>#N/A</v>
      </c>
      <c r="I137" s="130">
        <f t="shared" si="45"/>
        <v>0</v>
      </c>
      <c r="J137" s="130">
        <f t="shared" si="46"/>
        <v>0</v>
      </c>
      <c r="V137" s="129">
        <f>'Расчёт (ТН)'!E141</f>
        <v>0</v>
      </c>
      <c r="W137" s="129">
        <f>'Расчёт (ТН)'!I141</f>
        <v>0</v>
      </c>
      <c r="X137" s="129">
        <f t="shared" si="47"/>
        <v>0</v>
      </c>
      <c r="Y137" s="129">
        <f t="shared" si="48"/>
        <v>0</v>
      </c>
    </row>
    <row r="138" spans="1:25">
      <c r="A138" s="134" t="str">
        <f t="shared" si="37"/>
        <v>май</v>
      </c>
      <c r="B138" s="125" t="str">
        <f>'Расчёт (кг)'!B142</f>
        <v>-</v>
      </c>
      <c r="C138" s="33">
        <f>'Расчёт (кг)'!C142</f>
        <v>45413</v>
      </c>
      <c r="D138" s="128">
        <f>'Расчёт (кг)'!D142</f>
        <v>20</v>
      </c>
      <c r="E138" s="196">
        <f>'Расчёт (кг)'!AH142</f>
        <v>0</v>
      </c>
      <c r="F138" s="196">
        <f>'Расчёт (кг)'!AL142</f>
        <v>0</v>
      </c>
      <c r="G138" s="129">
        <f t="shared" si="44"/>
        <v>0</v>
      </c>
      <c r="H138" s="129" t="e">
        <f t="shared" si="43"/>
        <v>#N/A</v>
      </c>
      <c r="I138" s="130">
        <f t="shared" si="45"/>
        <v>0</v>
      </c>
      <c r="J138" s="130">
        <f t="shared" si="46"/>
        <v>0</v>
      </c>
      <c r="V138" s="129">
        <f>'Расчёт (ТН)'!E142</f>
        <v>0</v>
      </c>
      <c r="W138" s="129">
        <f>'Расчёт (ТН)'!I142</f>
        <v>0</v>
      </c>
      <c r="X138" s="129">
        <f t="shared" si="47"/>
        <v>0</v>
      </c>
      <c r="Y138" s="129">
        <f t="shared" si="48"/>
        <v>0</v>
      </c>
    </row>
    <row r="139" spans="1:25">
      <c r="A139" s="134" t="str">
        <f t="shared" si="37"/>
        <v>июн</v>
      </c>
      <c r="B139" s="125" t="str">
        <f>'Расчёт (кг)'!B143</f>
        <v>-</v>
      </c>
      <c r="C139" s="33">
        <f>'Расчёт (кг)'!C143</f>
        <v>45444</v>
      </c>
      <c r="D139" s="128">
        <f>'Расчёт (кг)'!D143</f>
        <v>19</v>
      </c>
      <c r="E139" s="196">
        <f>'Расчёт (кг)'!AH143</f>
        <v>0</v>
      </c>
      <c r="F139" s="196">
        <f>'Расчёт (кг)'!AL143</f>
        <v>0</v>
      </c>
      <c r="G139" s="129">
        <f t="shared" si="44"/>
        <v>0</v>
      </c>
      <c r="H139" s="129" t="e">
        <f t="shared" si="43"/>
        <v>#N/A</v>
      </c>
      <c r="I139" s="130">
        <f t="shared" si="45"/>
        <v>0</v>
      </c>
      <c r="J139" s="130">
        <f t="shared" si="46"/>
        <v>0</v>
      </c>
      <c r="V139" s="129">
        <f>'Расчёт (ТН)'!E143</f>
        <v>0</v>
      </c>
      <c r="W139" s="129">
        <f>'Расчёт (ТН)'!I143</f>
        <v>0</v>
      </c>
      <c r="X139" s="129">
        <f t="shared" si="47"/>
        <v>0</v>
      </c>
      <c r="Y139" s="129">
        <f t="shared" si="48"/>
        <v>0</v>
      </c>
    </row>
    <row r="140" spans="1:25">
      <c r="A140" s="134" t="str">
        <f t="shared" si="37"/>
        <v>июл</v>
      </c>
      <c r="B140" s="125" t="str">
        <f>'Расчёт (кг)'!B144</f>
        <v>-</v>
      </c>
      <c r="C140" s="33">
        <f>'Расчёт (кг)'!C144</f>
        <v>45474</v>
      </c>
      <c r="D140" s="128">
        <f>'Расчёт (кг)'!D144</f>
        <v>23</v>
      </c>
      <c r="E140" s="196">
        <f>'Расчёт (кг)'!AH144</f>
        <v>0</v>
      </c>
      <c r="F140" s="196">
        <f>'Расчёт (кг)'!AL144</f>
        <v>0</v>
      </c>
      <c r="G140" s="129">
        <f t="shared" si="44"/>
        <v>0</v>
      </c>
      <c r="H140" s="129" t="e">
        <f t="shared" si="43"/>
        <v>#N/A</v>
      </c>
      <c r="I140" s="130">
        <f t="shared" si="45"/>
        <v>0</v>
      </c>
      <c r="J140" s="130">
        <f t="shared" si="46"/>
        <v>0</v>
      </c>
      <c r="V140" s="129">
        <f>'Расчёт (ТН)'!E144</f>
        <v>0</v>
      </c>
      <c r="W140" s="129">
        <f>'Расчёт (ТН)'!I144</f>
        <v>0</v>
      </c>
      <c r="X140" s="129">
        <f t="shared" si="47"/>
        <v>0</v>
      </c>
      <c r="Y140" s="129">
        <f t="shared" si="48"/>
        <v>0</v>
      </c>
    </row>
    <row r="141" spans="1:25">
      <c r="A141" s="134" t="str">
        <f t="shared" si="37"/>
        <v>авг</v>
      </c>
      <c r="B141" s="125" t="str">
        <f>'Расчёт (кг)'!B145</f>
        <v>-</v>
      </c>
      <c r="C141" s="33">
        <f>'Расчёт (кг)'!C145</f>
        <v>45505</v>
      </c>
      <c r="D141" s="128">
        <f>'Расчёт (кг)'!D145</f>
        <v>22</v>
      </c>
      <c r="E141" s="196">
        <f>'Расчёт (кг)'!AH145</f>
        <v>0</v>
      </c>
      <c r="F141" s="196">
        <f>'Расчёт (кг)'!AL145</f>
        <v>0</v>
      </c>
      <c r="G141" s="129">
        <f t="shared" si="44"/>
        <v>0</v>
      </c>
      <c r="H141" s="129" t="e">
        <f t="shared" si="43"/>
        <v>#N/A</v>
      </c>
      <c r="I141" s="130">
        <f t="shared" si="45"/>
        <v>0</v>
      </c>
      <c r="J141" s="130">
        <f t="shared" si="46"/>
        <v>0</v>
      </c>
      <c r="V141" s="129">
        <f>'Расчёт (ТН)'!E145</f>
        <v>0</v>
      </c>
      <c r="W141" s="129">
        <f>'Расчёт (ТН)'!I145</f>
        <v>0</v>
      </c>
      <c r="X141" s="129">
        <f t="shared" si="47"/>
        <v>0</v>
      </c>
      <c r="Y141" s="129">
        <f t="shared" si="48"/>
        <v>0</v>
      </c>
    </row>
    <row r="142" spans="1:25">
      <c r="A142" s="134" t="str">
        <f t="shared" si="37"/>
        <v>сен</v>
      </c>
      <c r="B142" s="125" t="str">
        <f>'Расчёт (кг)'!B146</f>
        <v>-</v>
      </c>
      <c r="C142" s="33">
        <f>'Расчёт (кг)'!C146</f>
        <v>45536</v>
      </c>
      <c r="D142" s="128">
        <f>'Расчёт (кг)'!D146</f>
        <v>21</v>
      </c>
      <c r="E142" s="196">
        <f>'Расчёт (кг)'!AH146</f>
        <v>0</v>
      </c>
      <c r="F142" s="196">
        <f>'Расчёт (кг)'!AL146</f>
        <v>0</v>
      </c>
      <c r="G142" s="129">
        <f t="shared" si="44"/>
        <v>0</v>
      </c>
      <c r="H142" s="129" t="e">
        <f t="shared" si="43"/>
        <v>#N/A</v>
      </c>
      <c r="I142" s="130">
        <f t="shared" si="45"/>
        <v>0</v>
      </c>
      <c r="J142" s="130">
        <f t="shared" si="46"/>
        <v>0</v>
      </c>
      <c r="V142" s="129">
        <f>'Расчёт (ТН)'!E146</f>
        <v>0</v>
      </c>
      <c r="W142" s="129">
        <f>'Расчёт (ТН)'!I146</f>
        <v>0</v>
      </c>
      <c r="X142" s="129">
        <f t="shared" si="47"/>
        <v>0</v>
      </c>
      <c r="Y142" s="129">
        <f t="shared" si="48"/>
        <v>0</v>
      </c>
    </row>
    <row r="143" spans="1:25">
      <c r="A143" s="134" t="str">
        <f t="shared" si="37"/>
        <v>окт</v>
      </c>
      <c r="B143" s="125" t="str">
        <f>'Расчёт (кг)'!B147</f>
        <v>-</v>
      </c>
      <c r="C143" s="33">
        <f>'Расчёт (кг)'!C147</f>
        <v>45566</v>
      </c>
      <c r="D143" s="128">
        <f>'Расчёт (кг)'!D147</f>
        <v>23</v>
      </c>
      <c r="E143" s="196">
        <f>'Расчёт (кг)'!AH147</f>
        <v>0</v>
      </c>
      <c r="F143" s="196">
        <f>'Расчёт (кг)'!AL147</f>
        <v>0</v>
      </c>
      <c r="G143" s="129">
        <f t="shared" si="44"/>
        <v>0</v>
      </c>
      <c r="H143" s="129" t="e">
        <f t="shared" si="43"/>
        <v>#N/A</v>
      </c>
      <c r="I143" s="130">
        <f t="shared" si="45"/>
        <v>0</v>
      </c>
      <c r="J143" s="130">
        <f t="shared" si="46"/>
        <v>0</v>
      </c>
      <c r="V143" s="129">
        <f>'Расчёт (ТН)'!E147</f>
        <v>0</v>
      </c>
      <c r="W143" s="129">
        <f>'Расчёт (ТН)'!I147</f>
        <v>0</v>
      </c>
      <c r="X143" s="129">
        <f t="shared" si="47"/>
        <v>0</v>
      </c>
      <c r="Y143" s="129">
        <f t="shared" si="48"/>
        <v>0</v>
      </c>
    </row>
    <row r="144" spans="1:25">
      <c r="A144" s="134" t="str">
        <f t="shared" si="37"/>
        <v>ноя</v>
      </c>
      <c r="B144" s="125" t="str">
        <f>'Расчёт (кг)'!B148</f>
        <v>-</v>
      </c>
      <c r="C144" s="33">
        <f>'Расчёт (кг)'!C148</f>
        <v>45597</v>
      </c>
      <c r="D144" s="128">
        <f>'Расчёт (кг)'!D148</f>
        <v>21</v>
      </c>
      <c r="E144" s="196">
        <f>'Расчёт (кг)'!AH148</f>
        <v>0</v>
      </c>
      <c r="F144" s="196">
        <f>'Расчёт (кг)'!AL148</f>
        <v>0</v>
      </c>
      <c r="G144" s="129">
        <f t="shared" si="44"/>
        <v>0</v>
      </c>
      <c r="H144" s="129" t="e">
        <f t="shared" si="43"/>
        <v>#N/A</v>
      </c>
      <c r="I144" s="130">
        <f t="shared" si="45"/>
        <v>0</v>
      </c>
      <c r="J144" s="130">
        <f t="shared" si="46"/>
        <v>0</v>
      </c>
      <c r="V144" s="129">
        <f>'Расчёт (ТН)'!E148</f>
        <v>0</v>
      </c>
      <c r="W144" s="129">
        <f>'Расчёт (ТН)'!I148</f>
        <v>0</v>
      </c>
      <c r="X144" s="129">
        <f t="shared" si="47"/>
        <v>0</v>
      </c>
      <c r="Y144" s="129">
        <f t="shared" si="48"/>
        <v>0</v>
      </c>
    </row>
    <row r="145" spans="1:25">
      <c r="A145" s="134" t="str">
        <f t="shared" si="37"/>
        <v>дек</v>
      </c>
      <c r="B145" s="125" t="str">
        <f>'Расчёт (кг)'!B149</f>
        <v>-</v>
      </c>
      <c r="C145" s="33">
        <f>'Расчёт (кг)'!C149</f>
        <v>45627</v>
      </c>
      <c r="D145" s="128">
        <f>'Расчёт (кг)'!D149</f>
        <v>21</v>
      </c>
      <c r="E145" s="196">
        <f>'Расчёт (кг)'!AH149</f>
        <v>0</v>
      </c>
      <c r="F145" s="196">
        <f>'Расчёт (кг)'!AL149</f>
        <v>0</v>
      </c>
      <c r="G145" s="129">
        <f t="shared" si="44"/>
        <v>0</v>
      </c>
      <c r="H145" s="129" t="e">
        <f t="shared" si="43"/>
        <v>#N/A</v>
      </c>
      <c r="I145" s="130">
        <f t="shared" si="45"/>
        <v>0</v>
      </c>
      <c r="J145" s="130">
        <f t="shared" si="46"/>
        <v>0</v>
      </c>
      <c r="V145" s="129">
        <f>'Расчёт (ТН)'!E149</f>
        <v>0</v>
      </c>
      <c r="W145" s="129">
        <f>'Расчёт (ТН)'!I149</f>
        <v>0</v>
      </c>
      <c r="X145" s="129">
        <f t="shared" si="47"/>
        <v>0</v>
      </c>
      <c r="Y145" s="129">
        <f t="shared" si="48"/>
        <v>0</v>
      </c>
    </row>
    <row r="146" spans="1:25">
      <c r="A146" s="134" t="str">
        <f t="shared" ref="A146:A157" si="49">TEXT(C146,"МММ")</f>
        <v>янв</v>
      </c>
      <c r="B146" s="125" t="str">
        <f>'Расчёт (кг)'!B150</f>
        <v>-</v>
      </c>
      <c r="C146" s="33">
        <f>'Расчёт (кг)'!C150</f>
        <v>45658</v>
      </c>
      <c r="D146" s="128">
        <f>'Расчёт (кг)'!D150</f>
        <v>17</v>
      </c>
      <c r="E146" s="196">
        <f>'Расчёт (кг)'!AH150</f>
        <v>0</v>
      </c>
      <c r="F146" s="196">
        <f>'Расчёт (кг)'!AL150</f>
        <v>0</v>
      </c>
      <c r="G146" s="129">
        <f t="shared" ref="G146:G157" si="50">SUM(E146:F146)</f>
        <v>0</v>
      </c>
      <c r="H146" s="129" t="e">
        <f t="shared" si="43"/>
        <v>#N/A</v>
      </c>
      <c r="I146" s="130">
        <f t="shared" ref="I146:I157" si="51">IFERROR(E146/$G146,0)</f>
        <v>0</v>
      </c>
      <c r="J146" s="130">
        <f t="shared" ref="J146:J157" si="52">IFERROR(F146/$G146,0)</f>
        <v>0</v>
      </c>
      <c r="V146" s="129">
        <f>'Расчёт (ТН)'!E150</f>
        <v>0</v>
      </c>
      <c r="W146" s="129">
        <f>'Расчёт (ТН)'!I150</f>
        <v>0</v>
      </c>
      <c r="X146" s="129">
        <f t="shared" ref="X146:X157" si="53">IFERROR(E146/V146,0)</f>
        <v>0</v>
      </c>
      <c r="Y146" s="129">
        <f t="shared" ref="Y146:Y157" si="54">IFERROR(F146/W146,0)</f>
        <v>0</v>
      </c>
    </row>
    <row r="147" spans="1:25">
      <c r="A147" s="134" t="str">
        <f t="shared" si="49"/>
        <v>фев</v>
      </c>
      <c r="B147" s="125" t="str">
        <f>'Расчёт (кг)'!B151</f>
        <v>-</v>
      </c>
      <c r="C147" s="33">
        <f>'Расчёт (кг)'!C151</f>
        <v>45689</v>
      </c>
      <c r="D147" s="128">
        <f>'Расчёт (кг)'!D151</f>
        <v>20</v>
      </c>
      <c r="E147" s="196">
        <f>'Расчёт (кг)'!AH151</f>
        <v>0</v>
      </c>
      <c r="F147" s="196">
        <f>'Расчёт (кг)'!AL151</f>
        <v>0</v>
      </c>
      <c r="G147" s="129">
        <f t="shared" si="50"/>
        <v>0</v>
      </c>
      <c r="H147" s="129" t="e">
        <f t="shared" si="43"/>
        <v>#N/A</v>
      </c>
      <c r="I147" s="130">
        <f t="shared" si="51"/>
        <v>0</v>
      </c>
      <c r="J147" s="130">
        <f t="shared" si="52"/>
        <v>0</v>
      </c>
      <c r="V147" s="129">
        <f>'Расчёт (ТН)'!E151</f>
        <v>0</v>
      </c>
      <c r="W147" s="129">
        <f>'Расчёт (ТН)'!I151</f>
        <v>0</v>
      </c>
      <c r="X147" s="129">
        <f t="shared" si="53"/>
        <v>0</v>
      </c>
      <c r="Y147" s="129">
        <f t="shared" si="54"/>
        <v>0</v>
      </c>
    </row>
    <row r="148" spans="1:25">
      <c r="A148" s="134" t="str">
        <f t="shared" si="49"/>
        <v>мар</v>
      </c>
      <c r="B148" s="125" t="str">
        <f>'Расчёт (кг)'!B152</f>
        <v>-</v>
      </c>
      <c r="C148" s="33">
        <f>'Расчёт (кг)'!C152</f>
        <v>45717</v>
      </c>
      <c r="D148" s="128">
        <f>'Расчёт (кг)'!D152</f>
        <v>21</v>
      </c>
      <c r="E148" s="196">
        <f>'Расчёт (кг)'!AH152</f>
        <v>0</v>
      </c>
      <c r="F148" s="196">
        <f>'Расчёт (кг)'!AL152</f>
        <v>0</v>
      </c>
      <c r="G148" s="129">
        <f t="shared" si="50"/>
        <v>0</v>
      </c>
      <c r="H148" s="129" t="e">
        <f t="shared" si="43"/>
        <v>#N/A</v>
      </c>
      <c r="I148" s="130">
        <f t="shared" si="51"/>
        <v>0</v>
      </c>
      <c r="J148" s="130">
        <f t="shared" si="52"/>
        <v>0</v>
      </c>
      <c r="V148" s="129">
        <f>'Расчёт (ТН)'!E152</f>
        <v>0</v>
      </c>
      <c r="W148" s="129">
        <f>'Расчёт (ТН)'!I152</f>
        <v>0</v>
      </c>
      <c r="X148" s="129">
        <f t="shared" si="53"/>
        <v>0</v>
      </c>
      <c r="Y148" s="129">
        <f t="shared" si="54"/>
        <v>0</v>
      </c>
    </row>
    <row r="149" spans="1:25">
      <c r="A149" s="134" t="str">
        <f t="shared" si="49"/>
        <v>апр</v>
      </c>
      <c r="B149" s="125" t="str">
        <f>'Расчёт (кг)'!B153</f>
        <v>-</v>
      </c>
      <c r="C149" s="33">
        <f>'Расчёт (кг)'!C153</f>
        <v>45748</v>
      </c>
      <c r="D149" s="128">
        <f>'Расчёт (кг)'!D153</f>
        <v>22</v>
      </c>
      <c r="E149" s="196">
        <f>'Расчёт (кг)'!AH153</f>
        <v>0</v>
      </c>
      <c r="F149" s="196">
        <f>'Расчёт (кг)'!AL153</f>
        <v>0</v>
      </c>
      <c r="G149" s="129">
        <f t="shared" si="50"/>
        <v>0</v>
      </c>
      <c r="H149" s="129" t="e">
        <f t="shared" si="43"/>
        <v>#N/A</v>
      </c>
      <c r="I149" s="130">
        <f t="shared" si="51"/>
        <v>0</v>
      </c>
      <c r="J149" s="130">
        <f t="shared" si="52"/>
        <v>0</v>
      </c>
      <c r="V149" s="129">
        <f>'Расчёт (ТН)'!E153</f>
        <v>0</v>
      </c>
      <c r="W149" s="129">
        <f>'Расчёт (ТН)'!I153</f>
        <v>0</v>
      </c>
      <c r="X149" s="129">
        <f t="shared" si="53"/>
        <v>0</v>
      </c>
      <c r="Y149" s="129">
        <f t="shared" si="54"/>
        <v>0</v>
      </c>
    </row>
    <row r="150" spans="1:25">
      <c r="A150" s="134" t="str">
        <f t="shared" si="49"/>
        <v>май</v>
      </c>
      <c r="B150" s="125" t="str">
        <f>'Расчёт (кг)'!B154</f>
        <v>-</v>
      </c>
      <c r="C150" s="33">
        <f>'Расчёт (кг)'!C154</f>
        <v>45778</v>
      </c>
      <c r="D150" s="128">
        <f>'Расчёт (кг)'!D154</f>
        <v>18</v>
      </c>
      <c r="E150" s="196">
        <f>'Расчёт (кг)'!AH154</f>
        <v>0</v>
      </c>
      <c r="F150" s="196">
        <f>'Расчёт (кг)'!AL154</f>
        <v>0</v>
      </c>
      <c r="G150" s="129">
        <f t="shared" si="50"/>
        <v>0</v>
      </c>
      <c r="H150" s="129" t="e">
        <f t="shared" si="43"/>
        <v>#N/A</v>
      </c>
      <c r="I150" s="130">
        <f t="shared" si="51"/>
        <v>0</v>
      </c>
      <c r="J150" s="130">
        <f t="shared" si="52"/>
        <v>0</v>
      </c>
      <c r="V150" s="129">
        <f>'Расчёт (ТН)'!E154</f>
        <v>0</v>
      </c>
      <c r="W150" s="129">
        <f>'Расчёт (ТН)'!I154</f>
        <v>0</v>
      </c>
      <c r="X150" s="129">
        <f t="shared" si="53"/>
        <v>0</v>
      </c>
      <c r="Y150" s="129">
        <f t="shared" si="54"/>
        <v>0</v>
      </c>
    </row>
    <row r="151" spans="1:25">
      <c r="A151" s="134" t="str">
        <f t="shared" si="49"/>
        <v>июн</v>
      </c>
      <c r="B151" s="125" t="str">
        <f>'Расчёт (кг)'!B155</f>
        <v>-</v>
      </c>
      <c r="C151" s="33">
        <f>'Расчёт (кг)'!C155</f>
        <v>45809</v>
      </c>
      <c r="D151" s="128">
        <f>'Расчёт (кг)'!D155</f>
        <v>19</v>
      </c>
      <c r="E151" s="196">
        <f>'Расчёт (кг)'!AH155</f>
        <v>0</v>
      </c>
      <c r="F151" s="196">
        <f>'Расчёт (кг)'!AL155</f>
        <v>0</v>
      </c>
      <c r="G151" s="129">
        <f t="shared" si="50"/>
        <v>0</v>
      </c>
      <c r="H151" s="129" t="e">
        <f t="shared" si="43"/>
        <v>#N/A</v>
      </c>
      <c r="I151" s="130">
        <f t="shared" si="51"/>
        <v>0</v>
      </c>
      <c r="J151" s="130">
        <f t="shared" si="52"/>
        <v>0</v>
      </c>
      <c r="V151" s="129">
        <f>'Расчёт (ТН)'!E155</f>
        <v>0</v>
      </c>
      <c r="W151" s="129">
        <f>'Расчёт (ТН)'!I155</f>
        <v>0</v>
      </c>
      <c r="X151" s="129">
        <f t="shared" si="53"/>
        <v>0</v>
      </c>
      <c r="Y151" s="129">
        <f t="shared" si="54"/>
        <v>0</v>
      </c>
    </row>
    <row r="152" spans="1:25">
      <c r="A152" s="134" t="str">
        <f t="shared" si="49"/>
        <v>июл</v>
      </c>
      <c r="B152" s="125" t="str">
        <f>'Расчёт (кг)'!B156</f>
        <v>-</v>
      </c>
      <c r="C152" s="33">
        <f>'Расчёт (кг)'!C156</f>
        <v>45839</v>
      </c>
      <c r="D152" s="128">
        <f>'Расчёт (кг)'!D156</f>
        <v>23</v>
      </c>
      <c r="E152" s="196">
        <f>'Расчёт (кг)'!AH156</f>
        <v>0</v>
      </c>
      <c r="F152" s="196">
        <f>'Расчёт (кг)'!AL156</f>
        <v>0</v>
      </c>
      <c r="G152" s="129">
        <f t="shared" si="50"/>
        <v>0</v>
      </c>
      <c r="H152" s="129" t="e">
        <f t="shared" si="43"/>
        <v>#N/A</v>
      </c>
      <c r="I152" s="130">
        <f t="shared" si="51"/>
        <v>0</v>
      </c>
      <c r="J152" s="130">
        <f t="shared" si="52"/>
        <v>0</v>
      </c>
      <c r="V152" s="129">
        <f>'Расчёт (ТН)'!E156</f>
        <v>0</v>
      </c>
      <c r="W152" s="129">
        <f>'Расчёт (ТН)'!I156</f>
        <v>0</v>
      </c>
      <c r="X152" s="129">
        <f t="shared" si="53"/>
        <v>0</v>
      </c>
      <c r="Y152" s="129">
        <f t="shared" si="54"/>
        <v>0</v>
      </c>
    </row>
    <row r="153" spans="1:25">
      <c r="A153" s="134" t="str">
        <f t="shared" si="49"/>
        <v>авг</v>
      </c>
      <c r="B153" s="125" t="str">
        <f>'Расчёт (кг)'!B157</f>
        <v>-</v>
      </c>
      <c r="C153" s="33">
        <f>'Расчёт (кг)'!C157</f>
        <v>45870</v>
      </c>
      <c r="D153" s="128">
        <f>'Расчёт (кг)'!D157</f>
        <v>21</v>
      </c>
      <c r="E153" s="196">
        <f>'Расчёт (кг)'!AH157</f>
        <v>0</v>
      </c>
      <c r="F153" s="196">
        <f>'Расчёт (кг)'!AL157</f>
        <v>0</v>
      </c>
      <c r="G153" s="129">
        <f t="shared" si="50"/>
        <v>0</v>
      </c>
      <c r="H153" s="129" t="e">
        <f t="shared" si="43"/>
        <v>#N/A</v>
      </c>
      <c r="I153" s="130">
        <f t="shared" si="51"/>
        <v>0</v>
      </c>
      <c r="J153" s="130">
        <f t="shared" si="52"/>
        <v>0</v>
      </c>
      <c r="V153" s="129">
        <f>'Расчёт (ТН)'!E157</f>
        <v>0</v>
      </c>
      <c r="W153" s="129">
        <f>'Расчёт (ТН)'!I157</f>
        <v>0</v>
      </c>
      <c r="X153" s="129">
        <f t="shared" si="53"/>
        <v>0</v>
      </c>
      <c r="Y153" s="129">
        <f t="shared" si="54"/>
        <v>0</v>
      </c>
    </row>
    <row r="154" spans="1:25">
      <c r="A154" s="134" t="str">
        <f t="shared" si="49"/>
        <v>сен</v>
      </c>
      <c r="B154" s="125" t="str">
        <f>'Расчёт (кг)'!B158</f>
        <v>-</v>
      </c>
      <c r="C154" s="33">
        <f>'Расчёт (кг)'!C158</f>
        <v>45901</v>
      </c>
      <c r="D154" s="128">
        <f>'Расчёт (кг)'!D158</f>
        <v>22</v>
      </c>
      <c r="E154" s="196">
        <f>'Расчёт (кг)'!AH158</f>
        <v>0</v>
      </c>
      <c r="F154" s="196">
        <f>'Расчёт (кг)'!AL158</f>
        <v>0</v>
      </c>
      <c r="G154" s="129">
        <f t="shared" si="50"/>
        <v>0</v>
      </c>
      <c r="H154" s="129" t="e">
        <f t="shared" si="43"/>
        <v>#N/A</v>
      </c>
      <c r="I154" s="130">
        <f t="shared" si="51"/>
        <v>0</v>
      </c>
      <c r="J154" s="130">
        <f t="shared" si="52"/>
        <v>0</v>
      </c>
      <c r="V154" s="129">
        <f>'Расчёт (ТН)'!E158</f>
        <v>0</v>
      </c>
      <c r="W154" s="129">
        <f>'Расчёт (ТН)'!I158</f>
        <v>0</v>
      </c>
      <c r="X154" s="129">
        <f t="shared" si="53"/>
        <v>0</v>
      </c>
      <c r="Y154" s="129">
        <f t="shared" si="54"/>
        <v>0</v>
      </c>
    </row>
    <row r="155" spans="1:25">
      <c r="A155" s="134" t="str">
        <f t="shared" si="49"/>
        <v>окт</v>
      </c>
      <c r="B155" s="125" t="str">
        <f>'Расчёт (кг)'!B159</f>
        <v>-</v>
      </c>
      <c r="C155" s="33">
        <f>'Расчёт (кг)'!C159</f>
        <v>45931</v>
      </c>
      <c r="D155" s="128">
        <f>'Расчёт (кг)'!D159</f>
        <v>23</v>
      </c>
      <c r="E155" s="196">
        <f>'Расчёт (кг)'!AH159</f>
        <v>0</v>
      </c>
      <c r="F155" s="196">
        <f>'Расчёт (кг)'!AL159</f>
        <v>0</v>
      </c>
      <c r="G155" s="129">
        <f t="shared" si="50"/>
        <v>0</v>
      </c>
      <c r="H155" s="129" t="e">
        <f t="shared" si="43"/>
        <v>#N/A</v>
      </c>
      <c r="I155" s="130">
        <f t="shared" si="51"/>
        <v>0</v>
      </c>
      <c r="J155" s="130">
        <f t="shared" si="52"/>
        <v>0</v>
      </c>
      <c r="V155" s="129">
        <f>'Расчёт (ТН)'!E159</f>
        <v>0</v>
      </c>
      <c r="W155" s="129">
        <f>'Расчёт (ТН)'!I159</f>
        <v>0</v>
      </c>
      <c r="X155" s="129">
        <f t="shared" si="53"/>
        <v>0</v>
      </c>
      <c r="Y155" s="129">
        <f t="shared" si="54"/>
        <v>0</v>
      </c>
    </row>
    <row r="156" spans="1:25">
      <c r="A156" s="134" t="str">
        <f t="shared" si="49"/>
        <v>ноя</v>
      </c>
      <c r="B156" s="125" t="str">
        <f>'Расчёт (кг)'!B160</f>
        <v>-</v>
      </c>
      <c r="C156" s="33">
        <f>'Расчёт (кг)'!C160</f>
        <v>45962</v>
      </c>
      <c r="D156" s="128">
        <f>'Расчёт (кг)'!D160</f>
        <v>19</v>
      </c>
      <c r="E156" s="196">
        <f>'Расчёт (кг)'!AH160</f>
        <v>0</v>
      </c>
      <c r="F156" s="196">
        <f>'Расчёт (кг)'!AL160</f>
        <v>0</v>
      </c>
      <c r="G156" s="129">
        <f t="shared" si="50"/>
        <v>0</v>
      </c>
      <c r="H156" s="129" t="e">
        <f t="shared" si="43"/>
        <v>#N/A</v>
      </c>
      <c r="I156" s="130">
        <f t="shared" si="51"/>
        <v>0</v>
      </c>
      <c r="J156" s="130">
        <f t="shared" si="52"/>
        <v>0</v>
      </c>
      <c r="V156" s="129">
        <f>'Расчёт (ТН)'!E160</f>
        <v>0</v>
      </c>
      <c r="W156" s="129">
        <f>'Расчёт (ТН)'!I160</f>
        <v>0</v>
      </c>
      <c r="X156" s="129">
        <f t="shared" si="53"/>
        <v>0</v>
      </c>
      <c r="Y156" s="129">
        <f t="shared" si="54"/>
        <v>0</v>
      </c>
    </row>
    <row r="157" spans="1:25">
      <c r="A157" s="134" t="str">
        <f t="shared" si="49"/>
        <v>дек</v>
      </c>
      <c r="B157" s="125" t="str">
        <f>'Расчёт (кг)'!B161</f>
        <v>-</v>
      </c>
      <c r="C157" s="33">
        <f>'Расчёт (кг)'!C161</f>
        <v>45992</v>
      </c>
      <c r="D157" s="128">
        <f>'Расчёт (кг)'!D161</f>
        <v>22</v>
      </c>
      <c r="E157" s="196">
        <f>'Расчёт (кг)'!AH161</f>
        <v>0</v>
      </c>
      <c r="F157" s="196">
        <f>'Расчёт (кг)'!AL161</f>
        <v>0</v>
      </c>
      <c r="G157" s="129">
        <f t="shared" si="50"/>
        <v>0</v>
      </c>
      <c r="H157" s="129" t="e">
        <f t="shared" si="43"/>
        <v>#N/A</v>
      </c>
      <c r="I157" s="130">
        <f t="shared" si="51"/>
        <v>0</v>
      </c>
      <c r="J157" s="130">
        <f t="shared" si="52"/>
        <v>0</v>
      </c>
      <c r="V157" s="129">
        <f>'Расчёт (ТН)'!E161</f>
        <v>0</v>
      </c>
      <c r="W157" s="129">
        <f>'Расчёт (ТН)'!I161</f>
        <v>0</v>
      </c>
      <c r="X157" s="129">
        <f t="shared" si="53"/>
        <v>0</v>
      </c>
      <c r="Y157" s="129">
        <f t="shared" si="54"/>
        <v>0</v>
      </c>
    </row>
    <row r="158" spans="1:25">
      <c r="A158" s="134" t="str">
        <f t="shared" ref="A158:A169" si="55">TEXT(C158,"МММ")</f>
        <v>янв</v>
      </c>
      <c r="B158" s="125" t="str">
        <f>'Расчёт (кг)'!B162</f>
        <v>-</v>
      </c>
      <c r="C158" s="33">
        <f>'Расчёт (кг)'!C162</f>
        <v>46023</v>
      </c>
      <c r="D158" s="128">
        <f>'Расчёт (кг)'!D162</f>
        <v>15</v>
      </c>
      <c r="E158" s="196">
        <f>'Расчёт (кг)'!AH162</f>
        <v>0</v>
      </c>
      <c r="F158" s="196">
        <f>'Расчёт (кг)'!AL162</f>
        <v>0</v>
      </c>
      <c r="G158" s="129">
        <f t="shared" ref="G158:G169" si="56">SUM(E158:F158)</f>
        <v>0</v>
      </c>
      <c r="H158" s="129" t="e">
        <f t="shared" si="43"/>
        <v>#N/A</v>
      </c>
      <c r="I158" s="130">
        <f t="shared" ref="I158:I169" si="57">IFERROR(E158/$G158,0)</f>
        <v>0</v>
      </c>
      <c r="J158" s="130">
        <f t="shared" ref="J158:J169" si="58">IFERROR(F158/$G158,0)</f>
        <v>0</v>
      </c>
      <c r="V158" s="129">
        <f>'Расчёт (ТН)'!E162</f>
        <v>0</v>
      </c>
      <c r="W158" s="129">
        <f>'Расчёт (ТН)'!I162</f>
        <v>0</v>
      </c>
      <c r="X158" s="129">
        <f t="shared" ref="X158:X169" si="59">IFERROR(E158/V158,0)</f>
        <v>0</v>
      </c>
      <c r="Y158" s="129">
        <f t="shared" ref="Y158:Y169" si="60">IFERROR(F158/W158,0)</f>
        <v>0</v>
      </c>
    </row>
    <row r="159" spans="1:25">
      <c r="A159" s="134" t="str">
        <f t="shared" si="55"/>
        <v>фев</v>
      </c>
      <c r="B159" s="125" t="str">
        <f>'Расчёт (кг)'!B163</f>
        <v>-</v>
      </c>
      <c r="C159" s="33">
        <f>'Расчёт (кг)'!C163</f>
        <v>46054</v>
      </c>
      <c r="D159" s="128">
        <f>'Расчёт (кг)'!D163</f>
        <v>19</v>
      </c>
      <c r="E159" s="196">
        <f>'Расчёт (кг)'!AH163</f>
        <v>0</v>
      </c>
      <c r="F159" s="196">
        <f>'Расчёт (кг)'!AL163</f>
        <v>0</v>
      </c>
      <c r="G159" s="129">
        <f t="shared" si="56"/>
        <v>0</v>
      </c>
      <c r="H159" s="129" t="e">
        <f t="shared" si="43"/>
        <v>#N/A</v>
      </c>
      <c r="I159" s="130">
        <f t="shared" si="57"/>
        <v>0</v>
      </c>
      <c r="J159" s="130">
        <f t="shared" si="58"/>
        <v>0</v>
      </c>
      <c r="V159" s="129">
        <f>'Расчёт (ТН)'!E163</f>
        <v>0</v>
      </c>
      <c r="W159" s="129">
        <f>'Расчёт (ТН)'!I163</f>
        <v>0</v>
      </c>
      <c r="X159" s="129">
        <f t="shared" si="59"/>
        <v>0</v>
      </c>
      <c r="Y159" s="129">
        <f t="shared" si="60"/>
        <v>0</v>
      </c>
    </row>
    <row r="160" spans="1:25">
      <c r="A160" s="134" t="str">
        <f t="shared" si="55"/>
        <v>мар</v>
      </c>
      <c r="B160" s="125" t="str">
        <f>'Расчёт (кг)'!B164</f>
        <v>-</v>
      </c>
      <c r="C160" s="33">
        <f>'Расчёт (кг)'!C164</f>
        <v>46082</v>
      </c>
      <c r="D160" s="128">
        <f>'Расчёт (кг)'!D164</f>
        <v>21</v>
      </c>
      <c r="E160" s="196">
        <f>'Расчёт (кг)'!AH164</f>
        <v>0</v>
      </c>
      <c r="F160" s="196">
        <f>'Расчёт (кг)'!AL164</f>
        <v>0</v>
      </c>
      <c r="G160" s="129">
        <f t="shared" si="56"/>
        <v>0</v>
      </c>
      <c r="H160" s="129" t="e">
        <f t="shared" si="43"/>
        <v>#N/A</v>
      </c>
      <c r="I160" s="130">
        <f t="shared" si="57"/>
        <v>0</v>
      </c>
      <c r="J160" s="130">
        <f t="shared" si="58"/>
        <v>0</v>
      </c>
      <c r="V160" s="129">
        <f>'Расчёт (ТН)'!E164</f>
        <v>0</v>
      </c>
      <c r="W160" s="129">
        <f>'Расчёт (ТН)'!I164</f>
        <v>0</v>
      </c>
      <c r="X160" s="129">
        <f t="shared" si="59"/>
        <v>0</v>
      </c>
      <c r="Y160" s="129">
        <f t="shared" si="60"/>
        <v>0</v>
      </c>
    </row>
    <row r="161" spans="1:25">
      <c r="A161" s="134" t="str">
        <f t="shared" si="55"/>
        <v>апр</v>
      </c>
      <c r="B161" s="125" t="str">
        <f>'Расчёт (кг)'!B165</f>
        <v>-</v>
      </c>
      <c r="C161" s="33">
        <f>'Расчёт (кг)'!C165</f>
        <v>46113</v>
      </c>
      <c r="D161" s="128">
        <f>'Расчёт (кг)'!D165</f>
        <v>22</v>
      </c>
      <c r="E161" s="196">
        <f>'Расчёт (кг)'!AH165</f>
        <v>0</v>
      </c>
      <c r="F161" s="196">
        <f>'Расчёт (кг)'!AL165</f>
        <v>0</v>
      </c>
      <c r="G161" s="129">
        <f t="shared" si="56"/>
        <v>0</v>
      </c>
      <c r="H161" s="129" t="e">
        <f t="shared" si="43"/>
        <v>#N/A</v>
      </c>
      <c r="I161" s="130">
        <f t="shared" si="57"/>
        <v>0</v>
      </c>
      <c r="J161" s="130">
        <f t="shared" si="58"/>
        <v>0</v>
      </c>
      <c r="V161" s="129">
        <f>'Расчёт (ТН)'!E165</f>
        <v>0</v>
      </c>
      <c r="W161" s="129">
        <f>'Расчёт (ТН)'!I165</f>
        <v>0</v>
      </c>
      <c r="X161" s="129">
        <f t="shared" si="59"/>
        <v>0</v>
      </c>
      <c r="Y161" s="129">
        <f t="shared" si="60"/>
        <v>0</v>
      </c>
    </row>
    <row r="162" spans="1:25">
      <c r="A162" s="134" t="str">
        <f t="shared" si="55"/>
        <v>май</v>
      </c>
      <c r="B162" s="125" t="str">
        <f>'Расчёт (кг)'!B166</f>
        <v>-</v>
      </c>
      <c r="C162" s="33">
        <f>'Расчёт (кг)'!C166</f>
        <v>46143</v>
      </c>
      <c r="D162" s="128">
        <f>'Расчёт (кг)'!D166</f>
        <v>18</v>
      </c>
      <c r="E162" s="196">
        <f>'Расчёт (кг)'!AH166</f>
        <v>0</v>
      </c>
      <c r="F162" s="196">
        <f>'Расчёт (кг)'!AL166</f>
        <v>0</v>
      </c>
      <c r="G162" s="129">
        <f t="shared" si="56"/>
        <v>0</v>
      </c>
      <c r="H162" s="129" t="e">
        <f t="shared" si="43"/>
        <v>#N/A</v>
      </c>
      <c r="I162" s="130">
        <f t="shared" si="57"/>
        <v>0</v>
      </c>
      <c r="J162" s="130">
        <f t="shared" si="58"/>
        <v>0</v>
      </c>
      <c r="V162" s="129">
        <f>'Расчёт (ТН)'!E166</f>
        <v>0</v>
      </c>
      <c r="W162" s="129">
        <f>'Расчёт (ТН)'!I166</f>
        <v>0</v>
      </c>
      <c r="X162" s="129">
        <f t="shared" si="59"/>
        <v>0</v>
      </c>
      <c r="Y162" s="129">
        <f t="shared" si="60"/>
        <v>0</v>
      </c>
    </row>
    <row r="163" spans="1:25">
      <c r="A163" s="134" t="str">
        <f t="shared" si="55"/>
        <v>июн</v>
      </c>
      <c r="B163" s="125" t="str">
        <f>'Расчёт (кг)'!B167</f>
        <v>-</v>
      </c>
      <c r="C163" s="33">
        <f>'Расчёт (кг)'!C167</f>
        <v>46174</v>
      </c>
      <c r="D163" s="128">
        <f>'Расчёт (кг)'!D167</f>
        <v>21</v>
      </c>
      <c r="E163" s="196">
        <f>'Расчёт (кг)'!AH167</f>
        <v>0</v>
      </c>
      <c r="F163" s="196">
        <f>'Расчёт (кг)'!AL167</f>
        <v>0</v>
      </c>
      <c r="G163" s="129">
        <f t="shared" si="56"/>
        <v>0</v>
      </c>
      <c r="H163" s="129" t="e">
        <f t="shared" si="43"/>
        <v>#N/A</v>
      </c>
      <c r="I163" s="130">
        <f t="shared" si="57"/>
        <v>0</v>
      </c>
      <c r="J163" s="130">
        <f t="shared" si="58"/>
        <v>0</v>
      </c>
      <c r="V163" s="129">
        <f>'Расчёт (ТН)'!E167</f>
        <v>0</v>
      </c>
      <c r="W163" s="129">
        <f>'Расчёт (ТН)'!I167</f>
        <v>0</v>
      </c>
      <c r="X163" s="129">
        <f t="shared" si="59"/>
        <v>0</v>
      </c>
      <c r="Y163" s="129">
        <f t="shared" si="60"/>
        <v>0</v>
      </c>
    </row>
    <row r="164" spans="1:25">
      <c r="A164" s="134" t="str">
        <f t="shared" si="55"/>
        <v>июл</v>
      </c>
      <c r="B164" s="125" t="str">
        <f>'Расчёт (кг)'!B168</f>
        <v>-</v>
      </c>
      <c r="C164" s="33">
        <f>'Расчёт (кг)'!C168</f>
        <v>46204</v>
      </c>
      <c r="D164" s="128">
        <f>'Расчёт (кг)'!D168</f>
        <v>23</v>
      </c>
      <c r="E164" s="196">
        <f>'Расчёт (кг)'!AH168</f>
        <v>0</v>
      </c>
      <c r="F164" s="196">
        <f>'Расчёт (кг)'!AL168</f>
        <v>0</v>
      </c>
      <c r="G164" s="129">
        <f t="shared" si="56"/>
        <v>0</v>
      </c>
      <c r="H164" s="129" t="e">
        <f t="shared" si="43"/>
        <v>#N/A</v>
      </c>
      <c r="I164" s="130">
        <f t="shared" si="57"/>
        <v>0</v>
      </c>
      <c r="J164" s="130">
        <f t="shared" si="58"/>
        <v>0</v>
      </c>
      <c r="V164" s="129">
        <f>'Расчёт (ТН)'!E168</f>
        <v>0</v>
      </c>
      <c r="W164" s="129">
        <f>'Расчёт (ТН)'!I168</f>
        <v>0</v>
      </c>
      <c r="X164" s="129">
        <f t="shared" si="59"/>
        <v>0</v>
      </c>
      <c r="Y164" s="129">
        <f t="shared" si="60"/>
        <v>0</v>
      </c>
    </row>
    <row r="165" spans="1:25">
      <c r="A165" s="134" t="str">
        <f t="shared" si="55"/>
        <v>авг</v>
      </c>
      <c r="B165" s="125" t="str">
        <f>'Расчёт (кг)'!B169</f>
        <v>-</v>
      </c>
      <c r="C165" s="33">
        <f>'Расчёт (кг)'!C169</f>
        <v>46235</v>
      </c>
      <c r="D165" s="128">
        <f>'Расчёт (кг)'!D169</f>
        <v>21</v>
      </c>
      <c r="E165" s="196">
        <f>'Расчёт (кг)'!AH169</f>
        <v>0</v>
      </c>
      <c r="F165" s="196">
        <f>'Расчёт (кг)'!AL169</f>
        <v>0</v>
      </c>
      <c r="G165" s="129">
        <f t="shared" si="56"/>
        <v>0</v>
      </c>
      <c r="H165" s="129" t="e">
        <f t="shared" si="43"/>
        <v>#N/A</v>
      </c>
      <c r="I165" s="130">
        <f t="shared" si="57"/>
        <v>0</v>
      </c>
      <c r="J165" s="130">
        <f t="shared" si="58"/>
        <v>0</v>
      </c>
      <c r="V165" s="129">
        <f>'Расчёт (ТН)'!E169</f>
        <v>0</v>
      </c>
      <c r="W165" s="129">
        <f>'Расчёт (ТН)'!I169</f>
        <v>0</v>
      </c>
      <c r="X165" s="129">
        <f t="shared" si="59"/>
        <v>0</v>
      </c>
      <c r="Y165" s="129">
        <f t="shared" si="60"/>
        <v>0</v>
      </c>
    </row>
    <row r="166" spans="1:25">
      <c r="A166" s="134" t="str">
        <f t="shared" si="55"/>
        <v>сен</v>
      </c>
      <c r="B166" s="125" t="str">
        <f>'Расчёт (кг)'!B170</f>
        <v>-</v>
      </c>
      <c r="C166" s="33">
        <f>'Расчёт (кг)'!C170</f>
        <v>46266</v>
      </c>
      <c r="D166" s="128">
        <f>'Расчёт (кг)'!D170</f>
        <v>22</v>
      </c>
      <c r="E166" s="196">
        <f>'Расчёт (кг)'!AH170</f>
        <v>0</v>
      </c>
      <c r="F166" s="196">
        <f>'Расчёт (кг)'!AL170</f>
        <v>0</v>
      </c>
      <c r="G166" s="129">
        <f t="shared" si="56"/>
        <v>0</v>
      </c>
      <c r="H166" s="129" t="e">
        <f t="shared" si="43"/>
        <v>#N/A</v>
      </c>
      <c r="I166" s="130">
        <f t="shared" si="57"/>
        <v>0</v>
      </c>
      <c r="J166" s="130">
        <f t="shared" si="58"/>
        <v>0</v>
      </c>
      <c r="V166" s="129">
        <f>'Расчёт (ТН)'!E170</f>
        <v>0</v>
      </c>
      <c r="W166" s="129">
        <f>'Расчёт (ТН)'!I170</f>
        <v>0</v>
      </c>
      <c r="X166" s="129">
        <f t="shared" si="59"/>
        <v>0</v>
      </c>
      <c r="Y166" s="129">
        <f t="shared" si="60"/>
        <v>0</v>
      </c>
    </row>
    <row r="167" spans="1:25">
      <c r="A167" s="134" t="str">
        <f t="shared" si="55"/>
        <v>окт</v>
      </c>
      <c r="B167" s="125" t="str">
        <f>'Расчёт (кг)'!B171</f>
        <v>-</v>
      </c>
      <c r="C167" s="33">
        <f>'Расчёт (кг)'!C171</f>
        <v>46296</v>
      </c>
      <c r="D167" s="128">
        <f>'Расчёт (кг)'!D171</f>
        <v>22</v>
      </c>
      <c r="E167" s="196">
        <f>'Расчёт (кг)'!AH171</f>
        <v>0</v>
      </c>
      <c r="F167" s="196">
        <f>'Расчёт (кг)'!AL171</f>
        <v>0</v>
      </c>
      <c r="G167" s="129">
        <f t="shared" si="56"/>
        <v>0</v>
      </c>
      <c r="H167" s="129" t="e">
        <f t="shared" si="43"/>
        <v>#N/A</v>
      </c>
      <c r="I167" s="130">
        <f t="shared" si="57"/>
        <v>0</v>
      </c>
      <c r="J167" s="130">
        <f t="shared" si="58"/>
        <v>0</v>
      </c>
      <c r="V167" s="129">
        <f>'Расчёт (ТН)'!E171</f>
        <v>0</v>
      </c>
      <c r="W167" s="129">
        <f>'Расчёт (ТН)'!I171</f>
        <v>0</v>
      </c>
      <c r="X167" s="129">
        <f t="shared" si="59"/>
        <v>0</v>
      </c>
      <c r="Y167" s="129">
        <f t="shared" si="60"/>
        <v>0</v>
      </c>
    </row>
    <row r="168" spans="1:25">
      <c r="A168" s="134" t="str">
        <f t="shared" si="55"/>
        <v>ноя</v>
      </c>
      <c r="B168" s="125" t="str">
        <f>'Расчёт (кг)'!B172</f>
        <v>-</v>
      </c>
      <c r="C168" s="33">
        <f>'Расчёт (кг)'!C172</f>
        <v>46327</v>
      </c>
      <c r="D168" s="128">
        <f>'Расчёт (кг)'!D172</f>
        <v>20</v>
      </c>
      <c r="E168" s="196">
        <f>'Расчёт (кг)'!AH172</f>
        <v>0</v>
      </c>
      <c r="F168" s="196">
        <f>'Расчёт (кг)'!AL172</f>
        <v>0</v>
      </c>
      <c r="G168" s="129">
        <f t="shared" si="56"/>
        <v>0</v>
      </c>
      <c r="H168" s="129" t="e">
        <f t="shared" si="43"/>
        <v>#N/A</v>
      </c>
      <c r="I168" s="130">
        <f t="shared" si="57"/>
        <v>0</v>
      </c>
      <c r="J168" s="130">
        <f t="shared" si="58"/>
        <v>0</v>
      </c>
      <c r="V168" s="129">
        <f>'Расчёт (ТН)'!E172</f>
        <v>0</v>
      </c>
      <c r="W168" s="129">
        <f>'Расчёт (ТН)'!I172</f>
        <v>0</v>
      </c>
      <c r="X168" s="129">
        <f t="shared" si="59"/>
        <v>0</v>
      </c>
      <c r="Y168" s="129">
        <f t="shared" si="60"/>
        <v>0</v>
      </c>
    </row>
    <row r="169" spans="1:25">
      <c r="A169" s="134" t="str">
        <f t="shared" si="55"/>
        <v>дек</v>
      </c>
      <c r="B169" s="125" t="str">
        <f>'Расчёт (кг)'!B173</f>
        <v>-</v>
      </c>
      <c r="C169" s="33">
        <f>'Расчёт (кг)'!C173</f>
        <v>46357</v>
      </c>
      <c r="D169" s="128">
        <f>'Расчёт (кг)'!D173</f>
        <v>23</v>
      </c>
      <c r="E169" s="196">
        <f>'Расчёт (кг)'!AH173</f>
        <v>0</v>
      </c>
      <c r="F169" s="196">
        <f>'Расчёт (кг)'!AL173</f>
        <v>0</v>
      </c>
      <c r="G169" s="129">
        <f t="shared" si="56"/>
        <v>0</v>
      </c>
      <c r="H169" s="129" t="e">
        <f t="shared" si="43"/>
        <v>#N/A</v>
      </c>
      <c r="I169" s="130">
        <f t="shared" si="57"/>
        <v>0</v>
      </c>
      <c r="J169" s="130">
        <f t="shared" si="58"/>
        <v>0</v>
      </c>
      <c r="V169" s="129">
        <f>'Расчёт (ТН)'!E173</f>
        <v>0</v>
      </c>
      <c r="W169" s="129">
        <f>'Расчёт (ТН)'!I173</f>
        <v>0</v>
      </c>
      <c r="X169" s="129">
        <f t="shared" si="59"/>
        <v>0</v>
      </c>
      <c r="Y169" s="129">
        <f t="shared" si="60"/>
        <v>0</v>
      </c>
    </row>
    <row r="170" spans="1:25">
      <c r="A170" s="134" t="str">
        <f t="shared" ref="A170:A180" si="61">TEXT(C170,"МММ")</f>
        <v>янв</v>
      </c>
      <c r="B170" s="125" t="str">
        <f>'Расчёт (кг)'!B174</f>
        <v>-</v>
      </c>
      <c r="C170" s="33">
        <f>'Расчёт (кг)'!C174</f>
        <v>46388</v>
      </c>
      <c r="D170" s="128">
        <f>'Расчёт (кг)'!D174</f>
        <v>15</v>
      </c>
      <c r="E170" s="196">
        <f>'Расчёт (кг)'!AH174</f>
        <v>0</v>
      </c>
      <c r="F170" s="196">
        <f>'Расчёт (кг)'!AL174</f>
        <v>0</v>
      </c>
      <c r="G170" s="129">
        <f t="shared" ref="G170:G180" si="62">SUM(E170:F170)</f>
        <v>0</v>
      </c>
      <c r="H170" s="129" t="e">
        <f t="shared" si="43"/>
        <v>#N/A</v>
      </c>
      <c r="I170" s="130">
        <f t="shared" ref="I170:I180" si="63">IFERROR(E170/$G170,0)</f>
        <v>0</v>
      </c>
      <c r="J170" s="130">
        <f t="shared" ref="J170:J180" si="64">IFERROR(F170/$G170,0)</f>
        <v>0</v>
      </c>
      <c r="V170" s="129">
        <f>'Расчёт (ТН)'!E174</f>
        <v>0</v>
      </c>
      <c r="W170" s="129">
        <f>'Расчёт (ТН)'!I174</f>
        <v>0</v>
      </c>
      <c r="X170" s="129">
        <f t="shared" ref="X170:X181" si="65">IFERROR(E170/V170,0)</f>
        <v>0</v>
      </c>
      <c r="Y170" s="129">
        <f t="shared" ref="Y170:Y181" si="66">IFERROR(F170/W170,0)</f>
        <v>0</v>
      </c>
    </row>
    <row r="171" spans="1:25">
      <c r="A171" s="134" t="str">
        <f t="shared" si="61"/>
        <v>фев</v>
      </c>
      <c r="B171" s="125" t="str">
        <f>'Расчёт (кг)'!B175</f>
        <v>-</v>
      </c>
      <c r="C171" s="33">
        <f>'Расчёт (кг)'!C175</f>
        <v>46419</v>
      </c>
      <c r="D171" s="128">
        <f>'Расчёт (кг)'!D175</f>
        <v>19</v>
      </c>
      <c r="E171" s="196">
        <f>'Расчёт (кг)'!AH175</f>
        <v>0</v>
      </c>
      <c r="F171" s="196">
        <f>'Расчёт (кг)'!AL175</f>
        <v>0</v>
      </c>
      <c r="G171" s="129">
        <f t="shared" si="62"/>
        <v>0</v>
      </c>
      <c r="H171" s="129" t="e">
        <f t="shared" si="43"/>
        <v>#N/A</v>
      </c>
      <c r="I171" s="130">
        <f t="shared" si="63"/>
        <v>0</v>
      </c>
      <c r="J171" s="130">
        <f t="shared" si="64"/>
        <v>0</v>
      </c>
      <c r="V171" s="129">
        <f>'Расчёт (ТН)'!E175</f>
        <v>0</v>
      </c>
      <c r="W171" s="129">
        <f>'Расчёт (ТН)'!I175</f>
        <v>0</v>
      </c>
      <c r="X171" s="129">
        <f t="shared" si="65"/>
        <v>0</v>
      </c>
      <c r="Y171" s="129">
        <f t="shared" si="66"/>
        <v>0</v>
      </c>
    </row>
    <row r="172" spans="1:25">
      <c r="A172" s="134" t="str">
        <f t="shared" si="61"/>
        <v>мар</v>
      </c>
      <c r="B172" s="125" t="str">
        <f>'Расчёт (кг)'!B176</f>
        <v>-</v>
      </c>
      <c r="C172" s="33">
        <f>'Расчёт (кг)'!C176</f>
        <v>46447</v>
      </c>
      <c r="D172" s="128">
        <f>'Расчёт (кг)'!D176</f>
        <v>22</v>
      </c>
      <c r="E172" s="196">
        <f>'Расчёт (кг)'!AH176</f>
        <v>0</v>
      </c>
      <c r="F172" s="196">
        <f>'Расчёт (кг)'!AL176</f>
        <v>0</v>
      </c>
      <c r="G172" s="129">
        <f t="shared" si="62"/>
        <v>0</v>
      </c>
      <c r="H172" s="129" t="e">
        <f t="shared" si="43"/>
        <v>#N/A</v>
      </c>
      <c r="I172" s="130">
        <f t="shared" si="63"/>
        <v>0</v>
      </c>
      <c r="J172" s="130">
        <f t="shared" si="64"/>
        <v>0</v>
      </c>
      <c r="V172" s="129">
        <f>'Расчёт (ТН)'!E176</f>
        <v>0</v>
      </c>
      <c r="W172" s="129">
        <f>'Расчёт (ТН)'!I176</f>
        <v>0</v>
      </c>
      <c r="X172" s="129">
        <f t="shared" si="65"/>
        <v>0</v>
      </c>
      <c r="Y172" s="129">
        <f t="shared" si="66"/>
        <v>0</v>
      </c>
    </row>
    <row r="173" spans="1:25">
      <c r="A173" s="134" t="str">
        <f t="shared" si="61"/>
        <v>апр</v>
      </c>
      <c r="B173" s="125" t="str">
        <f>'Расчёт (кг)'!B177</f>
        <v>-</v>
      </c>
      <c r="C173" s="33">
        <f>'Расчёт (кг)'!C177</f>
        <v>46478</v>
      </c>
      <c r="D173" s="128">
        <f>'Расчёт (кг)'!D177</f>
        <v>22</v>
      </c>
      <c r="E173" s="196">
        <f>'Расчёт (кг)'!AH177</f>
        <v>0</v>
      </c>
      <c r="F173" s="196">
        <f>'Расчёт (кг)'!AL177</f>
        <v>0</v>
      </c>
      <c r="G173" s="129">
        <f t="shared" si="62"/>
        <v>0</v>
      </c>
      <c r="H173" s="129" t="e">
        <f t="shared" si="43"/>
        <v>#N/A</v>
      </c>
      <c r="I173" s="130">
        <f t="shared" si="63"/>
        <v>0</v>
      </c>
      <c r="J173" s="130">
        <f t="shared" si="64"/>
        <v>0</v>
      </c>
      <c r="V173" s="129">
        <f>'Расчёт (ТН)'!E177</f>
        <v>0</v>
      </c>
      <c r="W173" s="129">
        <f>'Расчёт (ТН)'!I177</f>
        <v>0</v>
      </c>
      <c r="X173" s="129">
        <f t="shared" si="65"/>
        <v>0</v>
      </c>
      <c r="Y173" s="129">
        <f t="shared" si="66"/>
        <v>0</v>
      </c>
    </row>
    <row r="174" spans="1:25">
      <c r="A174" s="134" t="str">
        <f t="shared" si="61"/>
        <v>май</v>
      </c>
      <c r="B174" s="125" t="str">
        <f>'Расчёт (кг)'!B178</f>
        <v>-</v>
      </c>
      <c r="C174" s="33">
        <f>'Расчёт (кг)'!C178</f>
        <v>46508</v>
      </c>
      <c r="D174" s="128">
        <f>'Расчёт (кг)'!D178</f>
        <v>19</v>
      </c>
      <c r="E174" s="196">
        <f>'Расчёт (кг)'!AH178</f>
        <v>0</v>
      </c>
      <c r="F174" s="196">
        <f>'Расчёт (кг)'!AL178</f>
        <v>0</v>
      </c>
      <c r="G174" s="129">
        <f t="shared" si="62"/>
        <v>0</v>
      </c>
      <c r="H174" s="129" t="e">
        <f t="shared" si="43"/>
        <v>#N/A</v>
      </c>
      <c r="I174" s="130">
        <f t="shared" si="63"/>
        <v>0</v>
      </c>
      <c r="J174" s="130">
        <f t="shared" si="64"/>
        <v>0</v>
      </c>
      <c r="V174" s="129">
        <f>'Расчёт (ТН)'!E178</f>
        <v>0</v>
      </c>
      <c r="W174" s="129">
        <f>'Расчёт (ТН)'!I178</f>
        <v>0</v>
      </c>
      <c r="X174" s="129">
        <f t="shared" si="65"/>
        <v>0</v>
      </c>
      <c r="Y174" s="129">
        <f t="shared" si="66"/>
        <v>0</v>
      </c>
    </row>
    <row r="175" spans="1:25">
      <c r="A175" s="134" t="str">
        <f t="shared" si="61"/>
        <v>июн</v>
      </c>
      <c r="B175" s="125" t="str">
        <f>'Расчёт (кг)'!B179</f>
        <v>-</v>
      </c>
      <c r="C175" s="33">
        <f>'Расчёт (кг)'!C179</f>
        <v>46539</v>
      </c>
      <c r="D175" s="128">
        <f>'Расчёт (кг)'!D179</f>
        <v>21</v>
      </c>
      <c r="E175" s="196">
        <f>'Расчёт (кг)'!AH179</f>
        <v>0</v>
      </c>
      <c r="F175" s="196">
        <f>'Расчёт (кг)'!AL179</f>
        <v>0</v>
      </c>
      <c r="G175" s="129">
        <f t="shared" si="62"/>
        <v>0</v>
      </c>
      <c r="H175" s="129" t="e">
        <f t="shared" si="43"/>
        <v>#N/A</v>
      </c>
      <c r="I175" s="130">
        <f t="shared" si="63"/>
        <v>0</v>
      </c>
      <c r="J175" s="130">
        <f t="shared" si="64"/>
        <v>0</v>
      </c>
      <c r="V175" s="129">
        <f>'Расчёт (ТН)'!E179</f>
        <v>0</v>
      </c>
      <c r="W175" s="129">
        <f>'Расчёт (ТН)'!I179</f>
        <v>0</v>
      </c>
      <c r="X175" s="129">
        <f t="shared" si="65"/>
        <v>0</v>
      </c>
      <c r="Y175" s="129">
        <f t="shared" si="66"/>
        <v>0</v>
      </c>
    </row>
    <row r="176" spans="1:25">
      <c r="A176" s="134" t="str">
        <f t="shared" si="61"/>
        <v>июл</v>
      </c>
      <c r="B176" s="125" t="str">
        <f>'Расчёт (кг)'!B180</f>
        <v>-</v>
      </c>
      <c r="C176" s="33">
        <f>'Расчёт (кг)'!C180</f>
        <v>46569</v>
      </c>
      <c r="D176" s="128">
        <f>'Расчёт (кг)'!D180</f>
        <v>22</v>
      </c>
      <c r="E176" s="196">
        <f>'Расчёт (кг)'!AH180</f>
        <v>0</v>
      </c>
      <c r="F176" s="196">
        <f>'Расчёт (кг)'!AL180</f>
        <v>0</v>
      </c>
      <c r="G176" s="129">
        <f t="shared" si="62"/>
        <v>0</v>
      </c>
      <c r="H176" s="129" t="e">
        <f t="shared" si="43"/>
        <v>#N/A</v>
      </c>
      <c r="I176" s="130">
        <f t="shared" si="63"/>
        <v>0</v>
      </c>
      <c r="J176" s="130">
        <f t="shared" si="64"/>
        <v>0</v>
      </c>
      <c r="V176" s="129">
        <f>'Расчёт (ТН)'!E180</f>
        <v>0</v>
      </c>
      <c r="W176" s="129">
        <f>'Расчёт (ТН)'!I180</f>
        <v>0</v>
      </c>
      <c r="X176" s="129">
        <f t="shared" si="65"/>
        <v>0</v>
      </c>
      <c r="Y176" s="129">
        <f t="shared" si="66"/>
        <v>0</v>
      </c>
    </row>
    <row r="177" spans="1:25">
      <c r="A177" s="134" t="str">
        <f t="shared" si="61"/>
        <v>авг</v>
      </c>
      <c r="B177" s="125" t="str">
        <f>'Расчёт (кг)'!B181</f>
        <v>-</v>
      </c>
      <c r="C177" s="33">
        <f>'Расчёт (кг)'!C181</f>
        <v>46600</v>
      </c>
      <c r="D177" s="128">
        <f>'Расчёт (кг)'!D181</f>
        <v>22</v>
      </c>
      <c r="E177" s="196">
        <f>'Расчёт (кг)'!AH181</f>
        <v>0</v>
      </c>
      <c r="F177" s="196">
        <f>'Расчёт (кг)'!AL181</f>
        <v>0</v>
      </c>
      <c r="G177" s="129">
        <f t="shared" si="62"/>
        <v>0</v>
      </c>
      <c r="H177" s="129" t="e">
        <f t="shared" si="43"/>
        <v>#N/A</v>
      </c>
      <c r="I177" s="130">
        <f t="shared" si="63"/>
        <v>0</v>
      </c>
      <c r="J177" s="130">
        <f t="shared" si="64"/>
        <v>0</v>
      </c>
      <c r="V177" s="129">
        <f>'Расчёт (ТН)'!E181</f>
        <v>0</v>
      </c>
      <c r="W177" s="129">
        <f>'Расчёт (ТН)'!I181</f>
        <v>0</v>
      </c>
      <c r="X177" s="129">
        <f t="shared" si="65"/>
        <v>0</v>
      </c>
      <c r="Y177" s="129">
        <f t="shared" si="66"/>
        <v>0</v>
      </c>
    </row>
    <row r="178" spans="1:25">
      <c r="A178" s="134" t="str">
        <f t="shared" si="61"/>
        <v>сен</v>
      </c>
      <c r="B178" s="125" t="str">
        <f>'Расчёт (кг)'!B182</f>
        <v>-</v>
      </c>
      <c r="C178" s="33">
        <f>'Расчёт (кг)'!C182</f>
        <v>46631</v>
      </c>
      <c r="D178" s="128">
        <f>'Расчёт (кг)'!D182</f>
        <v>22</v>
      </c>
      <c r="E178" s="196">
        <f>'Расчёт (кг)'!AH182</f>
        <v>0</v>
      </c>
      <c r="F178" s="196">
        <f>'Расчёт (кг)'!AL182</f>
        <v>0</v>
      </c>
      <c r="G178" s="129">
        <f t="shared" si="62"/>
        <v>0</v>
      </c>
      <c r="H178" s="129" t="e">
        <f t="shared" si="43"/>
        <v>#N/A</v>
      </c>
      <c r="I178" s="130">
        <f t="shared" si="63"/>
        <v>0</v>
      </c>
      <c r="J178" s="130">
        <f t="shared" si="64"/>
        <v>0</v>
      </c>
      <c r="V178" s="129">
        <f>'Расчёт (ТН)'!E182</f>
        <v>0</v>
      </c>
      <c r="W178" s="129">
        <f>'Расчёт (ТН)'!I182</f>
        <v>0</v>
      </c>
      <c r="X178" s="129">
        <f t="shared" si="65"/>
        <v>0</v>
      </c>
      <c r="Y178" s="129">
        <f t="shared" si="66"/>
        <v>0</v>
      </c>
    </row>
    <row r="179" spans="1:25">
      <c r="A179" s="134" t="str">
        <f t="shared" si="61"/>
        <v>окт</v>
      </c>
      <c r="B179" s="125" t="str">
        <f>'Расчёт (кг)'!B183</f>
        <v>-</v>
      </c>
      <c r="C179" s="33">
        <f>'Расчёт (кг)'!C183</f>
        <v>46661</v>
      </c>
      <c r="D179" s="128">
        <f>'Расчёт (кг)'!D183</f>
        <v>21</v>
      </c>
      <c r="E179" s="196">
        <f>'Расчёт (кг)'!AH183</f>
        <v>0</v>
      </c>
      <c r="F179" s="196">
        <f>'Расчёт (кг)'!AL183</f>
        <v>0</v>
      </c>
      <c r="G179" s="129">
        <f t="shared" si="62"/>
        <v>0</v>
      </c>
      <c r="H179" s="129" t="e">
        <f t="shared" si="43"/>
        <v>#N/A</v>
      </c>
      <c r="I179" s="130">
        <f t="shared" si="63"/>
        <v>0</v>
      </c>
      <c r="J179" s="130">
        <f t="shared" si="64"/>
        <v>0</v>
      </c>
      <c r="V179" s="129">
        <f>'Расчёт (ТН)'!E183</f>
        <v>0</v>
      </c>
      <c r="W179" s="129">
        <f>'Расчёт (ТН)'!I183</f>
        <v>0</v>
      </c>
      <c r="X179" s="129">
        <f t="shared" si="65"/>
        <v>0</v>
      </c>
      <c r="Y179" s="129">
        <f t="shared" si="66"/>
        <v>0</v>
      </c>
    </row>
    <row r="180" spans="1:25">
      <c r="A180" s="134" t="str">
        <f t="shared" si="61"/>
        <v>ноя</v>
      </c>
      <c r="B180" s="125" t="str">
        <f>'Расчёт (кг)'!B184</f>
        <v>-</v>
      </c>
      <c r="C180" s="33">
        <f>'Расчёт (кг)'!C184</f>
        <v>46692</v>
      </c>
      <c r="D180" s="128">
        <f>'Расчёт (кг)'!D184</f>
        <v>20</v>
      </c>
      <c r="E180" s="196">
        <f>'Расчёт (кг)'!AH184</f>
        <v>0</v>
      </c>
      <c r="F180" s="196">
        <f>'Расчёт (кг)'!AL184</f>
        <v>0</v>
      </c>
      <c r="G180" s="129">
        <f t="shared" si="62"/>
        <v>0</v>
      </c>
      <c r="H180" s="129" t="e">
        <f t="shared" si="43"/>
        <v>#N/A</v>
      </c>
      <c r="I180" s="130">
        <f t="shared" si="63"/>
        <v>0</v>
      </c>
      <c r="J180" s="130">
        <f t="shared" si="64"/>
        <v>0</v>
      </c>
      <c r="V180" s="129">
        <f>'Расчёт (ТН)'!E184</f>
        <v>0</v>
      </c>
      <c r="W180" s="129">
        <f>'Расчёт (ТН)'!I184</f>
        <v>0</v>
      </c>
      <c r="X180" s="129">
        <f t="shared" si="65"/>
        <v>0</v>
      </c>
      <c r="Y180" s="129">
        <f t="shared" si="66"/>
        <v>0</v>
      </c>
    </row>
    <row r="181" spans="1:25">
      <c r="A181" s="134" t="str">
        <f t="shared" ref="A181" si="67">TEXT(C181,"МММ")</f>
        <v>дек</v>
      </c>
      <c r="B181" s="125" t="str">
        <f>'Расчёт (кг)'!B185</f>
        <v>-</v>
      </c>
      <c r="C181" s="33">
        <f>'Расчёт (кг)'!C185</f>
        <v>46722</v>
      </c>
      <c r="D181" s="128">
        <f>'Расчёт (кг)'!D185</f>
        <v>22</v>
      </c>
      <c r="E181" s="196">
        <f>'Расчёт (кг)'!AH185</f>
        <v>0</v>
      </c>
      <c r="F181" s="196">
        <f>'Расчёт (кг)'!AL185</f>
        <v>0</v>
      </c>
      <c r="G181" s="129">
        <f t="shared" ref="G181" si="68">SUM(E181:F181)</f>
        <v>0</v>
      </c>
      <c r="H181" s="129" t="e">
        <f t="shared" si="43"/>
        <v>#N/A</v>
      </c>
      <c r="I181" s="130">
        <f t="shared" ref="I181" si="69">IFERROR(E181/$G181,0)</f>
        <v>0</v>
      </c>
      <c r="J181" s="130">
        <f t="shared" ref="J181" si="70">IFERROR(F181/$G181,0)</f>
        <v>0</v>
      </c>
      <c r="V181" s="129">
        <f>'Расчёт (ТН)'!E185</f>
        <v>0</v>
      </c>
      <c r="W181" s="129">
        <f>'Расчёт (ТН)'!I185</f>
        <v>0</v>
      </c>
      <c r="X181" s="129">
        <f t="shared" si="65"/>
        <v>0</v>
      </c>
      <c r="Y181" s="129">
        <f t="shared" si="66"/>
        <v>0</v>
      </c>
    </row>
    <row r="182" spans="1:25">
      <c r="A182" s="134" t="str">
        <f t="shared" ref="A182:A193" si="71">TEXT(C182,"МММ")</f>
        <v>янв</v>
      </c>
      <c r="B182" s="125" t="str">
        <f>'Расчёт (кг)'!B186</f>
        <v>-</v>
      </c>
      <c r="C182" s="33">
        <f>'Расчёт (кг)'!C186</f>
        <v>46753</v>
      </c>
      <c r="D182" s="128">
        <f>'Расчёт (кг)'!D186</f>
        <v>16</v>
      </c>
      <c r="E182" s="196">
        <f>'Расчёт (кг)'!AH186</f>
        <v>0</v>
      </c>
      <c r="F182" s="196">
        <f>'Расчёт (кг)'!AL186</f>
        <v>0</v>
      </c>
      <c r="G182" s="129">
        <f t="shared" ref="G182:G193" si="72">SUM(E182:F182)</f>
        <v>0</v>
      </c>
      <c r="H182" s="129" t="e">
        <f t="shared" si="43"/>
        <v>#N/A</v>
      </c>
      <c r="I182" s="130">
        <f t="shared" ref="I182:I193" si="73">IFERROR(E182/$G182,0)</f>
        <v>0</v>
      </c>
      <c r="J182" s="130">
        <f t="shared" ref="J182:J193" si="74">IFERROR(F182/$G182,0)</f>
        <v>0</v>
      </c>
      <c r="V182" s="129">
        <f>'Расчёт (ТН)'!E186</f>
        <v>0</v>
      </c>
      <c r="W182" s="129">
        <f>'Расчёт (ТН)'!I186</f>
        <v>0</v>
      </c>
      <c r="X182" s="129">
        <f t="shared" ref="X182:X193" si="75">IFERROR(E182/V182,0)</f>
        <v>0</v>
      </c>
      <c r="Y182" s="129">
        <f t="shared" ref="Y182:Y193" si="76">IFERROR(F182/W182,0)</f>
        <v>0</v>
      </c>
    </row>
    <row r="183" spans="1:25">
      <c r="A183" s="134" t="str">
        <f t="shared" si="71"/>
        <v>фев</v>
      </c>
      <c r="B183" s="125" t="str">
        <f>'Расчёт (кг)'!B187</f>
        <v>-</v>
      </c>
      <c r="C183" s="33">
        <f>'Расчёт (кг)'!C187</f>
        <v>46784</v>
      </c>
      <c r="D183" s="128">
        <f>'Расчёт (кг)'!D187</f>
        <v>20</v>
      </c>
      <c r="E183" s="196">
        <f>'Расчёт (кг)'!AH187</f>
        <v>0</v>
      </c>
      <c r="F183" s="196">
        <f>'Расчёт (кг)'!AL187</f>
        <v>0</v>
      </c>
      <c r="G183" s="129">
        <f t="shared" si="72"/>
        <v>0</v>
      </c>
      <c r="H183" s="129" t="e">
        <f t="shared" si="43"/>
        <v>#N/A</v>
      </c>
      <c r="I183" s="130">
        <f t="shared" si="73"/>
        <v>0</v>
      </c>
      <c r="J183" s="130">
        <f t="shared" si="74"/>
        <v>0</v>
      </c>
      <c r="V183" s="129">
        <f>'Расчёт (ТН)'!E187</f>
        <v>0</v>
      </c>
      <c r="W183" s="129">
        <f>'Расчёт (ТН)'!I187</f>
        <v>0</v>
      </c>
      <c r="X183" s="129">
        <f t="shared" si="75"/>
        <v>0</v>
      </c>
      <c r="Y183" s="129">
        <f t="shared" si="76"/>
        <v>0</v>
      </c>
    </row>
    <row r="184" spans="1:25">
      <c r="A184" s="134" t="str">
        <f t="shared" si="71"/>
        <v>мар</v>
      </c>
      <c r="B184" s="125" t="str">
        <f>'Расчёт (кг)'!B188</f>
        <v>-</v>
      </c>
      <c r="C184" s="33">
        <f>'Расчёт (кг)'!C188</f>
        <v>46813</v>
      </c>
      <c r="D184" s="128">
        <f>'Расчёт (кг)'!D188</f>
        <v>22</v>
      </c>
      <c r="E184" s="196">
        <f>'Расчёт (кг)'!AH188</f>
        <v>0</v>
      </c>
      <c r="F184" s="196">
        <f>'Расчёт (кг)'!AL188</f>
        <v>0</v>
      </c>
      <c r="G184" s="129">
        <f t="shared" si="72"/>
        <v>0</v>
      </c>
      <c r="H184" s="129" t="e">
        <f t="shared" si="43"/>
        <v>#N/A</v>
      </c>
      <c r="I184" s="130">
        <f t="shared" si="73"/>
        <v>0</v>
      </c>
      <c r="J184" s="130">
        <f t="shared" si="74"/>
        <v>0</v>
      </c>
      <c r="V184" s="129">
        <f>'Расчёт (ТН)'!E188</f>
        <v>0</v>
      </c>
      <c r="W184" s="129">
        <f>'Расчёт (ТН)'!I188</f>
        <v>0</v>
      </c>
      <c r="X184" s="129">
        <f t="shared" si="75"/>
        <v>0</v>
      </c>
      <c r="Y184" s="129">
        <f t="shared" si="76"/>
        <v>0</v>
      </c>
    </row>
    <row r="185" spans="1:25">
      <c r="A185" s="134" t="str">
        <f t="shared" si="71"/>
        <v>апр</v>
      </c>
      <c r="B185" s="125" t="str">
        <f>'Расчёт (кг)'!B189</f>
        <v>-</v>
      </c>
      <c r="C185" s="33">
        <f>'Расчёт (кг)'!C189</f>
        <v>46844</v>
      </c>
      <c r="D185" s="128">
        <f>'Расчёт (кг)'!D189</f>
        <v>20</v>
      </c>
      <c r="E185" s="196">
        <f>'Расчёт (кг)'!AH189</f>
        <v>0</v>
      </c>
      <c r="F185" s="196">
        <f>'Расчёт (кг)'!AL189</f>
        <v>0</v>
      </c>
      <c r="G185" s="129">
        <f t="shared" si="72"/>
        <v>0</v>
      </c>
      <c r="H185" s="129" t="e">
        <f t="shared" si="43"/>
        <v>#N/A</v>
      </c>
      <c r="I185" s="130">
        <f t="shared" si="73"/>
        <v>0</v>
      </c>
      <c r="J185" s="130">
        <f t="shared" si="74"/>
        <v>0</v>
      </c>
      <c r="V185" s="129">
        <f>'Расчёт (ТН)'!E189</f>
        <v>0</v>
      </c>
      <c r="W185" s="129">
        <f>'Расчёт (ТН)'!I189</f>
        <v>0</v>
      </c>
      <c r="X185" s="129">
        <f t="shared" si="75"/>
        <v>0</v>
      </c>
      <c r="Y185" s="129">
        <f t="shared" si="76"/>
        <v>0</v>
      </c>
    </row>
    <row r="186" spans="1:25">
      <c r="A186" s="134" t="str">
        <f t="shared" si="71"/>
        <v>май</v>
      </c>
      <c r="B186" s="125" t="str">
        <f>'Расчёт (кг)'!B190</f>
        <v>-</v>
      </c>
      <c r="C186" s="33">
        <f>'Расчёт (кг)'!C190</f>
        <v>46874</v>
      </c>
      <c r="D186" s="128">
        <f>'Расчёт (кг)'!D190</f>
        <v>20</v>
      </c>
      <c r="E186" s="196">
        <f>'Расчёт (кг)'!AH190</f>
        <v>0</v>
      </c>
      <c r="F186" s="196">
        <f>'Расчёт (кг)'!AL190</f>
        <v>0</v>
      </c>
      <c r="G186" s="129">
        <f t="shared" si="72"/>
        <v>0</v>
      </c>
      <c r="H186" s="129" t="e">
        <f t="shared" si="43"/>
        <v>#N/A</v>
      </c>
      <c r="I186" s="130">
        <f t="shared" si="73"/>
        <v>0</v>
      </c>
      <c r="J186" s="130">
        <f t="shared" si="74"/>
        <v>0</v>
      </c>
      <c r="V186" s="129">
        <f>'Расчёт (ТН)'!E190</f>
        <v>0</v>
      </c>
      <c r="W186" s="129">
        <f>'Расчёт (ТН)'!I190</f>
        <v>0</v>
      </c>
      <c r="X186" s="129">
        <f t="shared" si="75"/>
        <v>0</v>
      </c>
      <c r="Y186" s="129">
        <f t="shared" si="76"/>
        <v>0</v>
      </c>
    </row>
    <row r="187" spans="1:25">
      <c r="A187" s="134" t="str">
        <f t="shared" si="71"/>
        <v>июн</v>
      </c>
      <c r="B187" s="125" t="str">
        <f>'Расчёт (кг)'!B191</f>
        <v>-</v>
      </c>
      <c r="C187" s="33">
        <f>'Расчёт (кг)'!C191</f>
        <v>46905</v>
      </c>
      <c r="D187" s="128">
        <f>'Расчёт (кг)'!D191</f>
        <v>21</v>
      </c>
      <c r="E187" s="196">
        <f>'Расчёт (кг)'!AH191</f>
        <v>0</v>
      </c>
      <c r="F187" s="196">
        <f>'Расчёт (кг)'!AL191</f>
        <v>0</v>
      </c>
      <c r="G187" s="129">
        <f t="shared" si="72"/>
        <v>0</v>
      </c>
      <c r="H187" s="129" t="e">
        <f t="shared" si="43"/>
        <v>#N/A</v>
      </c>
      <c r="I187" s="130">
        <f t="shared" si="73"/>
        <v>0</v>
      </c>
      <c r="J187" s="130">
        <f t="shared" si="74"/>
        <v>0</v>
      </c>
      <c r="V187" s="129">
        <f>'Расчёт (ТН)'!E191</f>
        <v>0</v>
      </c>
      <c r="W187" s="129">
        <f>'Расчёт (ТН)'!I191</f>
        <v>0</v>
      </c>
      <c r="X187" s="129">
        <f t="shared" si="75"/>
        <v>0</v>
      </c>
      <c r="Y187" s="129">
        <f t="shared" si="76"/>
        <v>0</v>
      </c>
    </row>
    <row r="188" spans="1:25">
      <c r="A188" s="134" t="str">
        <f t="shared" si="71"/>
        <v>июл</v>
      </c>
      <c r="B188" s="125" t="str">
        <f>'Расчёт (кг)'!B192</f>
        <v>-</v>
      </c>
      <c r="C188" s="33">
        <f>'Расчёт (кг)'!C192</f>
        <v>46935</v>
      </c>
      <c r="D188" s="128">
        <f>'Расчёт (кг)'!D192</f>
        <v>21</v>
      </c>
      <c r="E188" s="196">
        <f>'Расчёт (кг)'!AH192</f>
        <v>0</v>
      </c>
      <c r="F188" s="196">
        <f>'Расчёт (кг)'!AL192</f>
        <v>0</v>
      </c>
      <c r="G188" s="129">
        <f t="shared" si="72"/>
        <v>0</v>
      </c>
      <c r="H188" s="129" t="e">
        <f t="shared" si="43"/>
        <v>#N/A</v>
      </c>
      <c r="I188" s="130">
        <f t="shared" si="73"/>
        <v>0</v>
      </c>
      <c r="J188" s="130">
        <f t="shared" si="74"/>
        <v>0</v>
      </c>
      <c r="V188" s="129">
        <f>'Расчёт (ТН)'!E192</f>
        <v>0</v>
      </c>
      <c r="W188" s="129">
        <f>'Расчёт (ТН)'!I192</f>
        <v>0</v>
      </c>
      <c r="X188" s="129">
        <f t="shared" si="75"/>
        <v>0</v>
      </c>
      <c r="Y188" s="129">
        <f t="shared" si="76"/>
        <v>0</v>
      </c>
    </row>
    <row r="189" spans="1:25">
      <c r="A189" s="134" t="str">
        <f t="shared" si="71"/>
        <v>авг</v>
      </c>
      <c r="B189" s="125" t="str">
        <f>'Расчёт (кг)'!B193</f>
        <v>-</v>
      </c>
      <c r="C189" s="33">
        <f>'Расчёт (кг)'!C193</f>
        <v>46966</v>
      </c>
      <c r="D189" s="128">
        <f>'Расчёт (кг)'!D193</f>
        <v>23</v>
      </c>
      <c r="E189" s="196">
        <f>'Расчёт (кг)'!AH193</f>
        <v>0</v>
      </c>
      <c r="F189" s="196">
        <f>'Расчёт (кг)'!AL193</f>
        <v>0</v>
      </c>
      <c r="G189" s="129">
        <f t="shared" si="72"/>
        <v>0</v>
      </c>
      <c r="H189" s="129" t="e">
        <f t="shared" si="43"/>
        <v>#N/A</v>
      </c>
      <c r="I189" s="130">
        <f t="shared" si="73"/>
        <v>0</v>
      </c>
      <c r="J189" s="130">
        <f t="shared" si="74"/>
        <v>0</v>
      </c>
      <c r="V189" s="129">
        <f>'Расчёт (ТН)'!E193</f>
        <v>0</v>
      </c>
      <c r="W189" s="129">
        <f>'Расчёт (ТН)'!I193</f>
        <v>0</v>
      </c>
      <c r="X189" s="129">
        <f t="shared" si="75"/>
        <v>0</v>
      </c>
      <c r="Y189" s="129">
        <f t="shared" si="76"/>
        <v>0</v>
      </c>
    </row>
    <row r="190" spans="1:25">
      <c r="A190" s="134" t="str">
        <f t="shared" si="71"/>
        <v>сен</v>
      </c>
      <c r="B190" s="125" t="str">
        <f>'Расчёт (кг)'!B194</f>
        <v>-</v>
      </c>
      <c r="C190" s="33">
        <f>'Расчёт (кг)'!C194</f>
        <v>46997</v>
      </c>
      <c r="D190" s="128">
        <f>'Расчёт (кг)'!D194</f>
        <v>21</v>
      </c>
      <c r="E190" s="196">
        <f>'Расчёт (кг)'!AH194</f>
        <v>0</v>
      </c>
      <c r="F190" s="196">
        <f>'Расчёт (кг)'!AL194</f>
        <v>0</v>
      </c>
      <c r="G190" s="129">
        <f t="shared" si="72"/>
        <v>0</v>
      </c>
      <c r="H190" s="129" t="e">
        <f t="shared" si="43"/>
        <v>#N/A</v>
      </c>
      <c r="I190" s="130">
        <f t="shared" si="73"/>
        <v>0</v>
      </c>
      <c r="J190" s="130">
        <f t="shared" si="74"/>
        <v>0</v>
      </c>
      <c r="V190" s="129">
        <f>'Расчёт (ТН)'!E194</f>
        <v>0</v>
      </c>
      <c r="W190" s="129">
        <f>'Расчёт (ТН)'!I194</f>
        <v>0</v>
      </c>
      <c r="X190" s="129">
        <f t="shared" si="75"/>
        <v>0</v>
      </c>
      <c r="Y190" s="129">
        <f t="shared" si="76"/>
        <v>0</v>
      </c>
    </row>
    <row r="191" spans="1:25">
      <c r="A191" s="134" t="str">
        <f t="shared" si="71"/>
        <v>окт</v>
      </c>
      <c r="B191" s="125" t="str">
        <f>'Расчёт (кг)'!B195</f>
        <v>-</v>
      </c>
      <c r="C191" s="33">
        <f>'Расчёт (кг)'!C195</f>
        <v>47027</v>
      </c>
      <c r="D191" s="128">
        <f>'Расчёт (кг)'!D195</f>
        <v>22</v>
      </c>
      <c r="E191" s="196">
        <f>'Расчёт (кг)'!AH195</f>
        <v>0</v>
      </c>
      <c r="F191" s="196">
        <f>'Расчёт (кг)'!AL195</f>
        <v>0</v>
      </c>
      <c r="G191" s="129">
        <f t="shared" si="72"/>
        <v>0</v>
      </c>
      <c r="H191" s="129" t="e">
        <f t="shared" si="43"/>
        <v>#N/A</v>
      </c>
      <c r="I191" s="130">
        <f t="shared" si="73"/>
        <v>0</v>
      </c>
      <c r="J191" s="130">
        <f t="shared" si="74"/>
        <v>0</v>
      </c>
      <c r="V191" s="129">
        <f>'Расчёт (ТН)'!E195</f>
        <v>0</v>
      </c>
      <c r="W191" s="129">
        <f>'Расчёт (ТН)'!I195</f>
        <v>0</v>
      </c>
      <c r="X191" s="129">
        <f t="shared" si="75"/>
        <v>0</v>
      </c>
      <c r="Y191" s="129">
        <f t="shared" si="76"/>
        <v>0</v>
      </c>
    </row>
    <row r="192" spans="1:25">
      <c r="A192" s="134" t="str">
        <f t="shared" si="71"/>
        <v>ноя</v>
      </c>
      <c r="B192" s="125" t="str">
        <f>'Расчёт (кг)'!B196</f>
        <v>-</v>
      </c>
      <c r="C192" s="33">
        <f>'Расчёт (кг)'!C196</f>
        <v>47058</v>
      </c>
      <c r="D192" s="128">
        <f>'Расчёт (кг)'!D196</f>
        <v>21</v>
      </c>
      <c r="E192" s="196">
        <f>'Расчёт (кг)'!AH196</f>
        <v>0</v>
      </c>
      <c r="F192" s="196">
        <f>'Расчёт (кг)'!AL196</f>
        <v>0</v>
      </c>
      <c r="G192" s="129">
        <f t="shared" si="72"/>
        <v>0</v>
      </c>
      <c r="H192" s="129" t="e">
        <f t="shared" si="43"/>
        <v>#N/A</v>
      </c>
      <c r="I192" s="130">
        <f t="shared" si="73"/>
        <v>0</v>
      </c>
      <c r="J192" s="130">
        <f t="shared" si="74"/>
        <v>0</v>
      </c>
      <c r="V192" s="129">
        <f>'Расчёт (ТН)'!E196</f>
        <v>0</v>
      </c>
      <c r="W192" s="129">
        <f>'Расчёт (ТН)'!I196</f>
        <v>0</v>
      </c>
      <c r="X192" s="129">
        <f t="shared" si="75"/>
        <v>0</v>
      </c>
      <c r="Y192" s="129">
        <f t="shared" si="76"/>
        <v>0</v>
      </c>
    </row>
    <row r="193" spans="1:25">
      <c r="A193" s="134" t="str">
        <f t="shared" si="71"/>
        <v>дек</v>
      </c>
      <c r="B193" s="125" t="str">
        <f>'Расчёт (кг)'!B197</f>
        <v>-</v>
      </c>
      <c r="C193" s="33">
        <f>'Расчёт (кг)'!C197</f>
        <v>47088</v>
      </c>
      <c r="D193" s="128">
        <f>'Расчёт (кг)'!D197</f>
        <v>21</v>
      </c>
      <c r="E193" s="196">
        <f>'Расчёт (кг)'!AH197</f>
        <v>0</v>
      </c>
      <c r="F193" s="196">
        <f>'Расчёт (кг)'!AL197</f>
        <v>0</v>
      </c>
      <c r="G193" s="129">
        <f t="shared" si="72"/>
        <v>0</v>
      </c>
      <c r="H193" s="129" t="e">
        <f t="shared" si="43"/>
        <v>#N/A</v>
      </c>
      <c r="I193" s="130">
        <f t="shared" si="73"/>
        <v>0</v>
      </c>
      <c r="J193" s="130">
        <f t="shared" si="74"/>
        <v>0</v>
      </c>
      <c r="V193" s="129">
        <f>'Расчёт (ТН)'!E197</f>
        <v>0</v>
      </c>
      <c r="W193" s="129">
        <f>'Расчёт (ТН)'!I197</f>
        <v>0</v>
      </c>
      <c r="X193" s="129">
        <f t="shared" si="75"/>
        <v>0</v>
      </c>
      <c r="Y193" s="129">
        <f t="shared" si="76"/>
        <v>0</v>
      </c>
    </row>
    <row r="194" spans="1:25">
      <c r="A194" s="134" t="str">
        <f t="shared" ref="A194:A214" si="77">TEXT(C194,"МММ")</f>
        <v>янв</v>
      </c>
      <c r="B194" s="125" t="str">
        <f>'Расчёт (кг)'!B198</f>
        <v>-</v>
      </c>
      <c r="C194" s="33">
        <f>'Расчёт (кг)'!C198</f>
        <v>47119</v>
      </c>
      <c r="D194" s="128">
        <f>'Расчёт (кг)'!D198</f>
        <v>17</v>
      </c>
      <c r="E194" s="196">
        <f>'Расчёт (кг)'!AH198</f>
        <v>0</v>
      </c>
      <c r="F194" s="196">
        <f>'Расчёт (кг)'!AL198</f>
        <v>0</v>
      </c>
      <c r="G194" s="129">
        <f t="shared" ref="G194:G214" si="78">SUM(E194:F194)</f>
        <v>0</v>
      </c>
      <c r="H194" s="129" t="e">
        <f t="shared" si="43"/>
        <v>#N/A</v>
      </c>
      <c r="I194" s="130">
        <f t="shared" ref="I194:I214" si="79">IFERROR(E194/$G194,0)</f>
        <v>0</v>
      </c>
      <c r="J194" s="130">
        <f t="shared" ref="J194:J214" si="80">IFERROR(F194/$G194,0)</f>
        <v>0</v>
      </c>
    </row>
    <row r="195" spans="1:25">
      <c r="A195" s="134" t="str">
        <f t="shared" si="77"/>
        <v>фев</v>
      </c>
      <c r="B195" s="125" t="str">
        <f>'Расчёт (кг)'!B199</f>
        <v>-</v>
      </c>
      <c r="C195" s="33">
        <f>'Расчёт (кг)'!C199</f>
        <v>47150</v>
      </c>
      <c r="D195" s="128">
        <f>'Расчёт (кг)'!D199</f>
        <v>19</v>
      </c>
      <c r="E195" s="196">
        <f>'Расчёт (кг)'!AH199</f>
        <v>0</v>
      </c>
      <c r="F195" s="196">
        <f>'Расчёт (кг)'!AL199</f>
        <v>0</v>
      </c>
      <c r="G195" s="129">
        <f t="shared" si="78"/>
        <v>0</v>
      </c>
      <c r="H195" s="129" t="e">
        <f t="shared" ref="H195:H259" si="81">$T$2</f>
        <v>#N/A</v>
      </c>
      <c r="I195" s="130">
        <f t="shared" si="79"/>
        <v>0</v>
      </c>
      <c r="J195" s="130">
        <f t="shared" si="80"/>
        <v>0</v>
      </c>
    </row>
    <row r="196" spans="1:25">
      <c r="A196" s="134" t="str">
        <f t="shared" si="77"/>
        <v>мар</v>
      </c>
      <c r="B196" s="125" t="str">
        <f>'Расчёт (кг)'!B200</f>
        <v>-</v>
      </c>
      <c r="C196" s="33">
        <f>'Расчёт (кг)'!C200</f>
        <v>47178</v>
      </c>
      <c r="D196" s="128">
        <f>'Расчёт (кг)'!D200</f>
        <v>20</v>
      </c>
      <c r="E196" s="196">
        <f>'Расчёт (кг)'!AH200</f>
        <v>0</v>
      </c>
      <c r="F196" s="196">
        <f>'Расчёт (кг)'!AL200</f>
        <v>0</v>
      </c>
      <c r="G196" s="129">
        <f t="shared" si="78"/>
        <v>0</v>
      </c>
      <c r="H196" s="129" t="e">
        <f t="shared" si="81"/>
        <v>#N/A</v>
      </c>
      <c r="I196" s="130">
        <f t="shared" si="79"/>
        <v>0</v>
      </c>
      <c r="J196" s="130">
        <f t="shared" si="80"/>
        <v>0</v>
      </c>
    </row>
    <row r="197" spans="1:25">
      <c r="A197" s="134" t="str">
        <f t="shared" si="77"/>
        <v>апр</v>
      </c>
      <c r="B197" s="125" t="str">
        <f>'Расчёт (кг)'!B201</f>
        <v>-</v>
      </c>
      <c r="C197" s="33">
        <f>'Расчёт (кг)'!C201</f>
        <v>47209</v>
      </c>
      <c r="D197" s="128">
        <f>'Расчёт (кг)'!D201</f>
        <v>21</v>
      </c>
      <c r="E197" s="196">
        <f>'Расчёт (кг)'!AH201</f>
        <v>0</v>
      </c>
      <c r="F197" s="196">
        <f>'Расчёт (кг)'!AL201</f>
        <v>0</v>
      </c>
      <c r="G197" s="129">
        <f t="shared" si="78"/>
        <v>0</v>
      </c>
      <c r="H197" s="129" t="e">
        <f t="shared" si="81"/>
        <v>#N/A</v>
      </c>
      <c r="I197" s="130">
        <f t="shared" si="79"/>
        <v>0</v>
      </c>
      <c r="J197" s="130">
        <f t="shared" si="80"/>
        <v>0</v>
      </c>
    </row>
    <row r="198" spans="1:25">
      <c r="A198" s="134" t="str">
        <f t="shared" si="77"/>
        <v>май</v>
      </c>
      <c r="B198" s="125" t="str">
        <f>'Расчёт (кг)'!B202</f>
        <v>-</v>
      </c>
      <c r="C198" s="33">
        <f>'Расчёт (кг)'!C202</f>
        <v>47239</v>
      </c>
      <c r="D198" s="128">
        <f>'Расчёт (кг)'!D202</f>
        <v>20</v>
      </c>
      <c r="E198" s="196">
        <f>'Расчёт (кг)'!AH202</f>
        <v>0</v>
      </c>
      <c r="F198" s="196">
        <f>'Расчёт (кг)'!AL202</f>
        <v>0</v>
      </c>
      <c r="G198" s="129">
        <f t="shared" si="78"/>
        <v>0</v>
      </c>
      <c r="H198" s="129" t="e">
        <f t="shared" si="81"/>
        <v>#N/A</v>
      </c>
      <c r="I198" s="130">
        <f t="shared" si="79"/>
        <v>0</v>
      </c>
      <c r="J198" s="130">
        <f t="shared" si="80"/>
        <v>0</v>
      </c>
    </row>
    <row r="199" spans="1:25">
      <c r="A199" s="134" t="str">
        <f t="shared" si="77"/>
        <v>июн</v>
      </c>
      <c r="B199" s="125" t="str">
        <f>'Расчёт (кг)'!B203</f>
        <v>-</v>
      </c>
      <c r="C199" s="33">
        <f>'Расчёт (кг)'!C203</f>
        <v>47270</v>
      </c>
      <c r="D199" s="128">
        <f>'Расчёт (кг)'!D203</f>
        <v>20</v>
      </c>
      <c r="E199" s="196">
        <f>'Расчёт (кг)'!AH203</f>
        <v>0</v>
      </c>
      <c r="F199" s="196">
        <f>'Расчёт (кг)'!AL203</f>
        <v>0</v>
      </c>
      <c r="G199" s="129">
        <f t="shared" si="78"/>
        <v>0</v>
      </c>
      <c r="H199" s="129" t="e">
        <f t="shared" si="81"/>
        <v>#N/A</v>
      </c>
      <c r="I199" s="130">
        <f t="shared" si="79"/>
        <v>0</v>
      </c>
      <c r="J199" s="130">
        <f t="shared" si="80"/>
        <v>0</v>
      </c>
    </row>
    <row r="200" spans="1:25">
      <c r="A200" s="134" t="str">
        <f t="shared" si="77"/>
        <v>июл</v>
      </c>
      <c r="B200" s="125" t="str">
        <f>'Расчёт (кг)'!B204</f>
        <v>-</v>
      </c>
      <c r="C200" s="33">
        <f>'Расчёт (кг)'!C204</f>
        <v>47300</v>
      </c>
      <c r="D200" s="128">
        <f>'Расчёт (кг)'!D204</f>
        <v>22</v>
      </c>
      <c r="E200" s="196">
        <f>'Расчёт (кг)'!AH204</f>
        <v>0</v>
      </c>
      <c r="F200" s="196">
        <f>'Расчёт (кг)'!AL204</f>
        <v>0</v>
      </c>
      <c r="G200" s="129">
        <f t="shared" si="78"/>
        <v>0</v>
      </c>
      <c r="H200" s="129" t="e">
        <f t="shared" si="81"/>
        <v>#N/A</v>
      </c>
      <c r="I200" s="130">
        <f t="shared" si="79"/>
        <v>0</v>
      </c>
      <c r="J200" s="130">
        <f t="shared" si="80"/>
        <v>0</v>
      </c>
    </row>
    <row r="201" spans="1:25">
      <c r="A201" s="134" t="str">
        <f t="shared" si="77"/>
        <v>авг</v>
      </c>
      <c r="B201" s="125" t="str">
        <f>'Расчёт (кг)'!B205</f>
        <v>-</v>
      </c>
      <c r="C201" s="33">
        <f>'Расчёт (кг)'!C205</f>
        <v>47331</v>
      </c>
      <c r="D201" s="128">
        <f>'Расчёт (кг)'!D205</f>
        <v>23</v>
      </c>
      <c r="E201" s="196">
        <f>'Расчёт (кг)'!AH205</f>
        <v>0</v>
      </c>
      <c r="F201" s="196">
        <f>'Расчёт (кг)'!AL205</f>
        <v>0</v>
      </c>
      <c r="G201" s="129">
        <f t="shared" si="78"/>
        <v>0</v>
      </c>
      <c r="H201" s="129" t="e">
        <f t="shared" si="81"/>
        <v>#N/A</v>
      </c>
      <c r="I201" s="130">
        <f t="shared" si="79"/>
        <v>0</v>
      </c>
      <c r="J201" s="130">
        <f t="shared" si="80"/>
        <v>0</v>
      </c>
    </row>
    <row r="202" spans="1:25">
      <c r="A202" s="134" t="str">
        <f t="shared" si="77"/>
        <v>сен</v>
      </c>
      <c r="B202" s="125" t="str">
        <f>'Расчёт (кг)'!B206</f>
        <v>-</v>
      </c>
      <c r="C202" s="33">
        <f>'Расчёт (кг)'!C206</f>
        <v>47362</v>
      </c>
      <c r="D202" s="128">
        <f>'Расчёт (кг)'!D206</f>
        <v>20</v>
      </c>
      <c r="E202" s="196">
        <f>'Расчёт (кг)'!AH206</f>
        <v>0</v>
      </c>
      <c r="F202" s="196">
        <f>'Расчёт (кг)'!AL206</f>
        <v>0</v>
      </c>
      <c r="G202" s="129">
        <f t="shared" si="78"/>
        <v>0</v>
      </c>
      <c r="H202" s="129" t="e">
        <f t="shared" si="81"/>
        <v>#N/A</v>
      </c>
      <c r="I202" s="130">
        <f t="shared" si="79"/>
        <v>0</v>
      </c>
      <c r="J202" s="130">
        <f t="shared" si="80"/>
        <v>0</v>
      </c>
    </row>
    <row r="203" spans="1:25">
      <c r="A203" s="134" t="str">
        <f t="shared" si="77"/>
        <v>окт</v>
      </c>
      <c r="B203" s="125" t="str">
        <f>'Расчёт (кг)'!B207</f>
        <v>-</v>
      </c>
      <c r="C203" s="33">
        <f>'Расчёт (кг)'!C207</f>
        <v>47392</v>
      </c>
      <c r="D203" s="128">
        <f>'Расчёт (кг)'!D207</f>
        <v>23</v>
      </c>
      <c r="E203" s="196">
        <f>'Расчёт (кг)'!AH207</f>
        <v>0</v>
      </c>
      <c r="F203" s="196">
        <f>'Расчёт (кг)'!AL207</f>
        <v>0</v>
      </c>
      <c r="G203" s="129">
        <f t="shared" si="78"/>
        <v>0</v>
      </c>
      <c r="H203" s="129" t="e">
        <f t="shared" si="81"/>
        <v>#N/A</v>
      </c>
      <c r="I203" s="130">
        <f t="shared" si="79"/>
        <v>0</v>
      </c>
      <c r="J203" s="130">
        <f t="shared" si="80"/>
        <v>0</v>
      </c>
    </row>
    <row r="204" spans="1:25">
      <c r="A204" s="134" t="str">
        <f t="shared" si="77"/>
        <v>ноя</v>
      </c>
      <c r="B204" s="125" t="str">
        <f>'Расчёт (кг)'!B208</f>
        <v>-</v>
      </c>
      <c r="C204" s="33">
        <f>'Расчёт (кг)'!C208</f>
        <v>47423</v>
      </c>
      <c r="D204" s="128">
        <f>'Расчёт (кг)'!D208</f>
        <v>21</v>
      </c>
      <c r="E204" s="196">
        <f>'Расчёт (кг)'!AH208</f>
        <v>0</v>
      </c>
      <c r="F204" s="196">
        <f>'Расчёт (кг)'!AL208</f>
        <v>0</v>
      </c>
      <c r="G204" s="129">
        <f t="shared" si="78"/>
        <v>0</v>
      </c>
      <c r="H204" s="129" t="e">
        <f t="shared" si="81"/>
        <v>#N/A</v>
      </c>
      <c r="I204" s="130">
        <f t="shared" si="79"/>
        <v>0</v>
      </c>
      <c r="J204" s="130">
        <f t="shared" si="80"/>
        <v>0</v>
      </c>
    </row>
    <row r="205" spans="1:25">
      <c r="A205" s="134" t="str">
        <f t="shared" si="77"/>
        <v>дек</v>
      </c>
      <c r="B205" s="125" t="str">
        <f>'Расчёт (кг)'!B209</f>
        <v>-</v>
      </c>
      <c r="C205" s="33">
        <f>'Расчёт (кг)'!C209</f>
        <v>47453</v>
      </c>
      <c r="D205" s="128">
        <f>'Расчёт (кг)'!D209</f>
        <v>21</v>
      </c>
      <c r="E205" s="196">
        <f>'Расчёт (кг)'!AH209</f>
        <v>0</v>
      </c>
      <c r="F205" s="196">
        <f>'Расчёт (кг)'!AL209</f>
        <v>0</v>
      </c>
      <c r="G205" s="129">
        <f t="shared" si="78"/>
        <v>0</v>
      </c>
      <c r="H205" s="129" t="e">
        <f t="shared" si="81"/>
        <v>#N/A</v>
      </c>
      <c r="I205" s="130">
        <f t="shared" si="79"/>
        <v>0</v>
      </c>
      <c r="J205" s="130">
        <f t="shared" si="80"/>
        <v>0</v>
      </c>
    </row>
    <row r="206" spans="1:25">
      <c r="A206" s="134" t="str">
        <f t="shared" si="77"/>
        <v>янв</v>
      </c>
      <c r="B206" s="125" t="str">
        <f>'Расчёт (кг)'!B210</f>
        <v>-</v>
      </c>
      <c r="C206" s="33">
        <f>'Расчёт (кг)'!C210</f>
        <v>47484</v>
      </c>
      <c r="D206" s="128">
        <f>'Расчёт (кг)'!D210</f>
        <v>17</v>
      </c>
      <c r="E206" s="196">
        <f>'Расчёт (кг)'!AH210</f>
        <v>0</v>
      </c>
      <c r="F206" s="196">
        <f>'Расчёт (кг)'!AL210</f>
        <v>0</v>
      </c>
      <c r="G206" s="129">
        <f t="shared" si="78"/>
        <v>0</v>
      </c>
      <c r="H206" s="129" t="e">
        <f t="shared" si="81"/>
        <v>#N/A</v>
      </c>
      <c r="I206" s="130">
        <f t="shared" si="79"/>
        <v>0</v>
      </c>
      <c r="J206" s="130">
        <f t="shared" si="80"/>
        <v>0</v>
      </c>
    </row>
    <row r="207" spans="1:25">
      <c r="A207" s="134" t="str">
        <f t="shared" si="77"/>
        <v>фев</v>
      </c>
      <c r="B207" s="125" t="str">
        <f>'Расчёт (кг)'!B211</f>
        <v>-</v>
      </c>
      <c r="C207" s="33">
        <f>'Расчёт (кг)'!C211</f>
        <v>47515</v>
      </c>
      <c r="D207" s="128">
        <f>'Расчёт (кг)'!D211</f>
        <v>20</v>
      </c>
      <c r="E207" s="196">
        <f>'Расчёт (кг)'!AH211</f>
        <v>0</v>
      </c>
      <c r="F207" s="196">
        <f>'Расчёт (кг)'!AL211</f>
        <v>0</v>
      </c>
      <c r="G207" s="129">
        <f t="shared" si="78"/>
        <v>0</v>
      </c>
      <c r="H207" s="129" t="e">
        <f t="shared" si="81"/>
        <v>#N/A</v>
      </c>
      <c r="I207" s="130">
        <f t="shared" si="79"/>
        <v>0</v>
      </c>
      <c r="J207" s="130">
        <f t="shared" si="80"/>
        <v>0</v>
      </c>
    </row>
    <row r="208" spans="1:25">
      <c r="A208" s="134" t="str">
        <f t="shared" si="77"/>
        <v>мар</v>
      </c>
      <c r="B208" s="125" t="str">
        <f>'Расчёт (кг)'!B212</f>
        <v>-</v>
      </c>
      <c r="C208" s="33">
        <f>'Расчёт (кг)'!C212</f>
        <v>47543</v>
      </c>
      <c r="D208" s="128">
        <f>'Расчёт (кг)'!D212</f>
        <v>20</v>
      </c>
      <c r="E208" s="196">
        <f>'Расчёт (кг)'!AH212</f>
        <v>0</v>
      </c>
      <c r="F208" s="196">
        <f>'Расчёт (кг)'!AL212</f>
        <v>0</v>
      </c>
      <c r="G208" s="129">
        <f t="shared" si="78"/>
        <v>0</v>
      </c>
      <c r="H208" s="129" t="e">
        <f t="shared" si="81"/>
        <v>#N/A</v>
      </c>
      <c r="I208" s="130">
        <f t="shared" si="79"/>
        <v>0</v>
      </c>
      <c r="J208" s="130">
        <f t="shared" si="80"/>
        <v>0</v>
      </c>
    </row>
    <row r="209" spans="1:10">
      <c r="A209" s="134" t="str">
        <f t="shared" si="77"/>
        <v>апр</v>
      </c>
      <c r="B209" s="125" t="str">
        <f>'Расчёт (кг)'!B213</f>
        <v>-</v>
      </c>
      <c r="C209" s="33">
        <f>'Расчёт (кг)'!C213</f>
        <v>47574</v>
      </c>
      <c r="D209" s="128">
        <f>'Расчёт (кг)'!D213</f>
        <v>22</v>
      </c>
      <c r="E209" s="196">
        <f>'Расчёт (кг)'!AH213</f>
        <v>0</v>
      </c>
      <c r="F209" s="196">
        <f>'Расчёт (кг)'!AL213</f>
        <v>0</v>
      </c>
      <c r="G209" s="129">
        <f t="shared" si="78"/>
        <v>0</v>
      </c>
      <c r="H209" s="129" t="e">
        <f t="shared" si="81"/>
        <v>#N/A</v>
      </c>
      <c r="I209" s="130">
        <f t="shared" si="79"/>
        <v>0</v>
      </c>
      <c r="J209" s="130">
        <f t="shared" si="80"/>
        <v>0</v>
      </c>
    </row>
    <row r="210" spans="1:10">
      <c r="A210" s="134" t="str">
        <f t="shared" si="77"/>
        <v>май</v>
      </c>
      <c r="B210" s="125" t="str">
        <f>'Расчёт (кг)'!B214</f>
        <v>-</v>
      </c>
      <c r="C210" s="33">
        <f>'Расчёт (кг)'!C214</f>
        <v>47604</v>
      </c>
      <c r="D210" s="128">
        <f>'Расчёт (кг)'!D214</f>
        <v>18</v>
      </c>
      <c r="E210" s="196">
        <f>'Расчёт (кг)'!AH214</f>
        <v>0</v>
      </c>
      <c r="F210" s="196">
        <f>'Расчёт (кг)'!AL214</f>
        <v>0</v>
      </c>
      <c r="G210" s="129">
        <f t="shared" si="78"/>
        <v>0</v>
      </c>
      <c r="H210" s="129" t="e">
        <f t="shared" si="81"/>
        <v>#N/A</v>
      </c>
      <c r="I210" s="130">
        <f t="shared" si="79"/>
        <v>0</v>
      </c>
      <c r="J210" s="130">
        <f t="shared" si="80"/>
        <v>0</v>
      </c>
    </row>
    <row r="211" spans="1:10">
      <c r="A211" s="134" t="str">
        <f t="shared" si="77"/>
        <v>июн</v>
      </c>
      <c r="B211" s="125" t="str">
        <f>'Расчёт (кг)'!B215</f>
        <v>-</v>
      </c>
      <c r="C211" s="33">
        <f>'Расчёт (кг)'!C215</f>
        <v>47635</v>
      </c>
      <c r="D211" s="128">
        <f>'Расчёт (кг)'!D215</f>
        <v>19</v>
      </c>
      <c r="E211" s="196">
        <f>'Расчёт (кг)'!AH215</f>
        <v>0</v>
      </c>
      <c r="F211" s="196">
        <f>'Расчёт (кг)'!AL215</f>
        <v>0</v>
      </c>
      <c r="G211" s="129">
        <f t="shared" si="78"/>
        <v>0</v>
      </c>
      <c r="H211" s="129" t="e">
        <f t="shared" si="81"/>
        <v>#N/A</v>
      </c>
      <c r="I211" s="130">
        <f t="shared" si="79"/>
        <v>0</v>
      </c>
      <c r="J211" s="130">
        <f t="shared" si="80"/>
        <v>0</v>
      </c>
    </row>
    <row r="212" spans="1:10">
      <c r="A212" s="134" t="str">
        <f t="shared" si="77"/>
        <v>июл</v>
      </c>
      <c r="B212" s="125" t="str">
        <f>'Расчёт (кг)'!B216</f>
        <v>-</v>
      </c>
      <c r="C212" s="33">
        <f>'Расчёт (кг)'!C216</f>
        <v>47665</v>
      </c>
      <c r="D212" s="128">
        <f>'Расчёт (кг)'!D216</f>
        <v>23</v>
      </c>
      <c r="E212" s="196">
        <f>'Расчёт (кг)'!AH216</f>
        <v>0</v>
      </c>
      <c r="F212" s="196">
        <f>'Расчёт (кг)'!AL216</f>
        <v>0</v>
      </c>
      <c r="G212" s="129">
        <f t="shared" si="78"/>
        <v>0</v>
      </c>
      <c r="H212" s="129" t="e">
        <f t="shared" si="81"/>
        <v>#N/A</v>
      </c>
      <c r="I212" s="130">
        <f t="shared" si="79"/>
        <v>0</v>
      </c>
      <c r="J212" s="130">
        <f t="shared" si="80"/>
        <v>0</v>
      </c>
    </row>
    <row r="213" spans="1:10">
      <c r="A213" s="134" t="str">
        <f t="shared" si="77"/>
        <v>авг</v>
      </c>
      <c r="B213" s="125" t="str">
        <f>'Расчёт (кг)'!B217</f>
        <v>-</v>
      </c>
      <c r="C213" s="33">
        <f>'Расчёт (кг)'!C217</f>
        <v>47696</v>
      </c>
      <c r="D213" s="128">
        <f>'Расчёт (кг)'!D217</f>
        <v>22</v>
      </c>
      <c r="E213" s="196">
        <f>'Расчёт (кг)'!AH217</f>
        <v>0</v>
      </c>
      <c r="F213" s="196">
        <f>'Расчёт (кг)'!AL217</f>
        <v>0</v>
      </c>
      <c r="G213" s="129">
        <f t="shared" si="78"/>
        <v>0</v>
      </c>
      <c r="H213" s="129" t="e">
        <f t="shared" si="81"/>
        <v>#N/A</v>
      </c>
      <c r="I213" s="130">
        <f t="shared" si="79"/>
        <v>0</v>
      </c>
      <c r="J213" s="130">
        <f t="shared" si="80"/>
        <v>0</v>
      </c>
    </row>
    <row r="214" spans="1:10">
      <c r="A214" s="134" t="str">
        <f t="shared" si="77"/>
        <v>сен</v>
      </c>
      <c r="B214" s="125" t="str">
        <f>'Расчёт (кг)'!B218</f>
        <v>-</v>
      </c>
      <c r="C214" s="33">
        <f>'Расчёт (кг)'!C218</f>
        <v>47727</v>
      </c>
      <c r="D214" s="128">
        <f>'Расчёт (кг)'!D218</f>
        <v>21</v>
      </c>
      <c r="E214" s="196">
        <f>'Расчёт (кг)'!AH218</f>
        <v>0</v>
      </c>
      <c r="F214" s="196">
        <f>'Расчёт (кг)'!AL218</f>
        <v>0</v>
      </c>
      <c r="G214" s="129">
        <f t="shared" si="78"/>
        <v>0</v>
      </c>
      <c r="H214" s="129" t="e">
        <f t="shared" si="81"/>
        <v>#N/A</v>
      </c>
      <c r="I214" s="130">
        <f t="shared" si="79"/>
        <v>0</v>
      </c>
      <c r="J214" s="130">
        <f t="shared" si="80"/>
        <v>0</v>
      </c>
    </row>
    <row r="215" spans="1:10">
      <c r="A215" s="134" t="str">
        <f t="shared" ref="A215:A265" si="82">TEXT(C215,"МММ")</f>
        <v>окт</v>
      </c>
      <c r="B215" s="125" t="str">
        <f>'Расчёт (кг)'!B219</f>
        <v>-</v>
      </c>
      <c r="C215" s="33">
        <f>'Расчёт (кг)'!C219</f>
        <v>47757</v>
      </c>
      <c r="D215" s="128">
        <f>'Расчёт (кг)'!D219</f>
        <v>23</v>
      </c>
      <c r="E215" s="196">
        <f>'Расчёт (кг)'!AH219</f>
        <v>0</v>
      </c>
      <c r="F215" s="196">
        <f>'Расчёт (кг)'!AL219</f>
        <v>0</v>
      </c>
      <c r="G215" s="129">
        <f t="shared" ref="G215:G265" si="83">SUM(E215:F215)</f>
        <v>0</v>
      </c>
      <c r="H215" s="129" t="e">
        <f t="shared" si="81"/>
        <v>#N/A</v>
      </c>
      <c r="I215" s="130">
        <f t="shared" ref="I215:I265" si="84">IFERROR(E215/$G215,0)</f>
        <v>0</v>
      </c>
      <c r="J215" s="130">
        <f t="shared" ref="J215:J265" si="85">IFERROR(F215/$G215,0)</f>
        <v>0</v>
      </c>
    </row>
    <row r="216" spans="1:10">
      <c r="A216" s="134" t="str">
        <f t="shared" si="82"/>
        <v>ноя</v>
      </c>
      <c r="B216" s="125" t="str">
        <f>'Расчёт (кг)'!B220</f>
        <v>-</v>
      </c>
      <c r="C216" s="33">
        <f>'Расчёт (кг)'!C220</f>
        <v>47788</v>
      </c>
      <c r="D216" s="128">
        <f>'Расчёт (кг)'!D220</f>
        <v>20</v>
      </c>
      <c r="E216" s="196">
        <f>'Расчёт (кг)'!AH220</f>
        <v>0</v>
      </c>
      <c r="F216" s="196">
        <f>'Расчёт (кг)'!AL220</f>
        <v>0</v>
      </c>
      <c r="G216" s="129">
        <f t="shared" si="83"/>
        <v>0</v>
      </c>
      <c r="H216" s="129" t="e">
        <f t="shared" si="81"/>
        <v>#N/A</v>
      </c>
      <c r="I216" s="130">
        <f t="shared" si="84"/>
        <v>0</v>
      </c>
      <c r="J216" s="130">
        <f t="shared" si="85"/>
        <v>0</v>
      </c>
    </row>
    <row r="217" spans="1:10">
      <c r="A217" s="134" t="str">
        <f t="shared" si="82"/>
        <v>дек</v>
      </c>
      <c r="B217" s="125" t="str">
        <f>'Расчёт (кг)'!B221</f>
        <v>-</v>
      </c>
      <c r="C217" s="33">
        <f>'Расчёт (кг)'!C221</f>
        <v>47818</v>
      </c>
      <c r="D217" s="128">
        <f>'Расчёт (кг)'!D221</f>
        <v>22</v>
      </c>
      <c r="E217" s="196">
        <f>'Расчёт (кг)'!AH221</f>
        <v>0</v>
      </c>
      <c r="F217" s="196">
        <f>'Расчёт (кг)'!AL221</f>
        <v>0</v>
      </c>
      <c r="G217" s="129">
        <f t="shared" si="83"/>
        <v>0</v>
      </c>
      <c r="H217" s="129" t="e">
        <f t="shared" si="81"/>
        <v>#N/A</v>
      </c>
      <c r="I217" s="130">
        <f t="shared" si="84"/>
        <v>0</v>
      </c>
      <c r="J217" s="130">
        <f t="shared" si="85"/>
        <v>0</v>
      </c>
    </row>
    <row r="218" spans="1:10">
      <c r="A218" s="134" t="str">
        <f t="shared" si="82"/>
        <v>янв</v>
      </c>
      <c r="B218" s="125" t="str">
        <f>'Расчёт (кг)'!B222</f>
        <v>-</v>
      </c>
      <c r="C218" s="33">
        <f>'Расчёт (кг)'!C222</f>
        <v>47849</v>
      </c>
      <c r="D218" s="128">
        <f>'Расчёт (кг)'!D222</f>
        <v>17</v>
      </c>
      <c r="E218" s="196">
        <f>'Расчёт (кг)'!AH222</f>
        <v>0</v>
      </c>
      <c r="F218" s="196">
        <f>'Расчёт (кг)'!AL222</f>
        <v>0</v>
      </c>
      <c r="G218" s="129">
        <f t="shared" si="83"/>
        <v>0</v>
      </c>
      <c r="H218" s="129" t="e">
        <f t="shared" si="81"/>
        <v>#N/A</v>
      </c>
      <c r="I218" s="130">
        <f t="shared" si="84"/>
        <v>0</v>
      </c>
      <c r="J218" s="130">
        <f t="shared" si="85"/>
        <v>0</v>
      </c>
    </row>
    <row r="219" spans="1:10">
      <c r="A219" s="134" t="str">
        <f t="shared" si="82"/>
        <v>фев</v>
      </c>
      <c r="B219" s="125" t="str">
        <f>'Расчёт (кг)'!B223</f>
        <v>-</v>
      </c>
      <c r="C219" s="33">
        <f>'Расчёт (кг)'!C223</f>
        <v>47880</v>
      </c>
      <c r="D219" s="128">
        <f>'Расчёт (кг)'!D223</f>
        <v>20</v>
      </c>
      <c r="E219" s="196">
        <f>'Расчёт (кг)'!AH223</f>
        <v>0</v>
      </c>
      <c r="F219" s="196">
        <f>'Расчёт (кг)'!AL223</f>
        <v>0</v>
      </c>
      <c r="G219" s="129">
        <f t="shared" si="83"/>
        <v>0</v>
      </c>
      <c r="H219" s="129" t="e">
        <f t="shared" si="81"/>
        <v>#N/A</v>
      </c>
      <c r="I219" s="130">
        <f t="shared" si="84"/>
        <v>0</v>
      </c>
      <c r="J219" s="130">
        <f t="shared" si="85"/>
        <v>0</v>
      </c>
    </row>
    <row r="220" spans="1:10">
      <c r="A220" s="134" t="str">
        <f t="shared" si="82"/>
        <v>мар</v>
      </c>
      <c r="B220" s="125" t="str">
        <f>'Расчёт (кг)'!B224</f>
        <v>-</v>
      </c>
      <c r="C220" s="33">
        <f>'Расчёт (кг)'!C224</f>
        <v>47908</v>
      </c>
      <c r="D220" s="128">
        <f>'Расчёт (кг)'!D224</f>
        <v>20</v>
      </c>
      <c r="E220" s="196">
        <f>'Расчёт (кг)'!AH224</f>
        <v>0</v>
      </c>
      <c r="F220" s="196">
        <f>'Расчёт (кг)'!AL224</f>
        <v>0</v>
      </c>
      <c r="G220" s="129">
        <f t="shared" si="83"/>
        <v>0</v>
      </c>
      <c r="H220" s="129" t="e">
        <f t="shared" si="81"/>
        <v>#N/A</v>
      </c>
      <c r="I220" s="130">
        <f t="shared" si="84"/>
        <v>0</v>
      </c>
      <c r="J220" s="130">
        <f t="shared" si="85"/>
        <v>0</v>
      </c>
    </row>
    <row r="221" spans="1:10">
      <c r="A221" s="134" t="str">
        <f t="shared" si="82"/>
        <v>апр</v>
      </c>
      <c r="B221" s="125" t="str">
        <f>'Расчёт (кг)'!B225</f>
        <v>-</v>
      </c>
      <c r="C221" s="33">
        <f>'Расчёт (кг)'!C225</f>
        <v>47939</v>
      </c>
      <c r="D221" s="128">
        <f>'Расчёт (кг)'!D225</f>
        <v>22</v>
      </c>
      <c r="E221" s="196">
        <f>'Расчёт (кг)'!AH225</f>
        <v>0</v>
      </c>
      <c r="F221" s="196">
        <f>'Расчёт (кг)'!AL225</f>
        <v>0</v>
      </c>
      <c r="G221" s="129">
        <f t="shared" si="83"/>
        <v>0</v>
      </c>
      <c r="H221" s="129" t="e">
        <f t="shared" si="81"/>
        <v>#N/A</v>
      </c>
      <c r="I221" s="130">
        <f t="shared" si="84"/>
        <v>0</v>
      </c>
      <c r="J221" s="130">
        <f t="shared" si="85"/>
        <v>0</v>
      </c>
    </row>
    <row r="222" spans="1:10">
      <c r="A222" s="134" t="str">
        <f t="shared" si="82"/>
        <v>май</v>
      </c>
      <c r="B222" s="125" t="str">
        <f>'Расчёт (кг)'!B226</f>
        <v>-</v>
      </c>
      <c r="C222" s="33">
        <f>'Расчёт (кг)'!C226</f>
        <v>47969</v>
      </c>
      <c r="D222" s="128">
        <f>'Расчёт (кг)'!D226</f>
        <v>19</v>
      </c>
      <c r="E222" s="196">
        <f>'Расчёт (кг)'!AH226</f>
        <v>0</v>
      </c>
      <c r="F222" s="196">
        <f>'Расчёт (кг)'!AL226</f>
        <v>0</v>
      </c>
      <c r="G222" s="129">
        <f t="shared" si="83"/>
        <v>0</v>
      </c>
      <c r="H222" s="129" t="e">
        <f t="shared" si="81"/>
        <v>#N/A</v>
      </c>
      <c r="I222" s="130">
        <f t="shared" si="84"/>
        <v>0</v>
      </c>
      <c r="J222" s="130">
        <f t="shared" si="85"/>
        <v>0</v>
      </c>
    </row>
    <row r="223" spans="1:10">
      <c r="A223" s="134" t="str">
        <f t="shared" si="82"/>
        <v>июн</v>
      </c>
      <c r="B223" s="125" t="str">
        <f>'Расчёт (кг)'!B227</f>
        <v>-</v>
      </c>
      <c r="C223" s="33">
        <f>'Расчёт (кг)'!C227</f>
        <v>48000</v>
      </c>
      <c r="D223" s="128">
        <f>'Расчёт (кг)'!D227</f>
        <v>19</v>
      </c>
      <c r="E223" s="196">
        <f>'Расчёт (кг)'!AH227</f>
        <v>0</v>
      </c>
      <c r="F223" s="196">
        <f>'Расчёт (кг)'!AL227</f>
        <v>0</v>
      </c>
      <c r="G223" s="129">
        <f t="shared" si="83"/>
        <v>0</v>
      </c>
      <c r="H223" s="129" t="e">
        <f t="shared" si="81"/>
        <v>#N/A</v>
      </c>
      <c r="I223" s="130">
        <f t="shared" si="84"/>
        <v>0</v>
      </c>
      <c r="J223" s="130">
        <f t="shared" si="85"/>
        <v>0</v>
      </c>
    </row>
    <row r="224" spans="1:10">
      <c r="A224" s="134" t="str">
        <f t="shared" si="82"/>
        <v>июл</v>
      </c>
      <c r="B224" s="125" t="str">
        <f>'Расчёт (кг)'!B228</f>
        <v>-</v>
      </c>
      <c r="C224" s="33">
        <f>'Расчёт (кг)'!C228</f>
        <v>48030</v>
      </c>
      <c r="D224" s="128">
        <f>'Расчёт (кг)'!D228</f>
        <v>23</v>
      </c>
      <c r="E224" s="196">
        <f>'Расчёт (кг)'!AH228</f>
        <v>0</v>
      </c>
      <c r="F224" s="196">
        <f>'Расчёт (кг)'!AL228</f>
        <v>0</v>
      </c>
      <c r="G224" s="129">
        <f t="shared" si="83"/>
        <v>0</v>
      </c>
      <c r="H224" s="129" t="e">
        <f t="shared" si="81"/>
        <v>#N/A</v>
      </c>
      <c r="I224" s="130">
        <f t="shared" si="84"/>
        <v>0</v>
      </c>
      <c r="J224" s="130">
        <f t="shared" si="85"/>
        <v>0</v>
      </c>
    </row>
    <row r="225" spans="1:10">
      <c r="A225" s="134" t="str">
        <f t="shared" si="82"/>
        <v>авг</v>
      </c>
      <c r="B225" s="125" t="str">
        <f>'Расчёт (кг)'!B229</f>
        <v>-</v>
      </c>
      <c r="C225" s="33">
        <f>'Расчёт (кг)'!C229</f>
        <v>48061</v>
      </c>
      <c r="D225" s="128">
        <f>'Расчёт (кг)'!D229</f>
        <v>21</v>
      </c>
      <c r="E225" s="196">
        <f>'Расчёт (кг)'!AH229</f>
        <v>0</v>
      </c>
      <c r="F225" s="196">
        <f>'Расчёт (кг)'!AL229</f>
        <v>0</v>
      </c>
      <c r="G225" s="129">
        <f t="shared" si="83"/>
        <v>0</v>
      </c>
      <c r="H225" s="129" t="e">
        <f t="shared" si="81"/>
        <v>#N/A</v>
      </c>
      <c r="I225" s="130">
        <f t="shared" si="84"/>
        <v>0</v>
      </c>
      <c r="J225" s="130">
        <f t="shared" si="85"/>
        <v>0</v>
      </c>
    </row>
    <row r="226" spans="1:10">
      <c r="A226" s="134" t="str">
        <f t="shared" si="82"/>
        <v>сен</v>
      </c>
      <c r="B226" s="125" t="str">
        <f>'Расчёт (кг)'!B230</f>
        <v>-</v>
      </c>
      <c r="C226" s="33">
        <f>'Расчёт (кг)'!C230</f>
        <v>48092</v>
      </c>
      <c r="D226" s="128">
        <f>'Расчёт (кг)'!D230</f>
        <v>22</v>
      </c>
      <c r="E226" s="196">
        <f>'Расчёт (кг)'!AH230</f>
        <v>0</v>
      </c>
      <c r="F226" s="196">
        <f>'Расчёт (кг)'!AL230</f>
        <v>0</v>
      </c>
      <c r="G226" s="129">
        <f t="shared" si="83"/>
        <v>0</v>
      </c>
      <c r="H226" s="129" t="e">
        <f t="shared" si="81"/>
        <v>#N/A</v>
      </c>
      <c r="I226" s="130">
        <f t="shared" si="84"/>
        <v>0</v>
      </c>
      <c r="J226" s="130">
        <f t="shared" si="85"/>
        <v>0</v>
      </c>
    </row>
    <row r="227" spans="1:10">
      <c r="A227" s="134" t="str">
        <f t="shared" si="82"/>
        <v>окт</v>
      </c>
      <c r="B227" s="125" t="str">
        <f>'Расчёт (кг)'!B231</f>
        <v>-</v>
      </c>
      <c r="C227" s="33">
        <f>'Расчёт (кг)'!C231</f>
        <v>48122</v>
      </c>
      <c r="D227" s="128">
        <f>'Расчёт (кг)'!D231</f>
        <v>23</v>
      </c>
      <c r="E227" s="196">
        <f>'Расчёт (кг)'!AH231</f>
        <v>0</v>
      </c>
      <c r="F227" s="196">
        <f>'Расчёт (кг)'!AL231</f>
        <v>0</v>
      </c>
      <c r="G227" s="129">
        <f t="shared" si="83"/>
        <v>0</v>
      </c>
      <c r="H227" s="129" t="e">
        <f t="shared" si="81"/>
        <v>#N/A</v>
      </c>
      <c r="I227" s="130">
        <f t="shared" si="84"/>
        <v>0</v>
      </c>
      <c r="J227" s="130">
        <f t="shared" si="85"/>
        <v>0</v>
      </c>
    </row>
    <row r="228" spans="1:10">
      <c r="A228" s="134" t="str">
        <f t="shared" si="82"/>
        <v>ноя</v>
      </c>
      <c r="B228" s="125" t="str">
        <f>'Расчёт (кг)'!B232</f>
        <v>-</v>
      </c>
      <c r="C228" s="33">
        <f>'Расчёт (кг)'!C232</f>
        <v>48153</v>
      </c>
      <c r="D228" s="128">
        <f>'Расчёт (кг)'!D232</f>
        <v>18</v>
      </c>
      <c r="E228" s="196">
        <f>'Расчёт (кг)'!AH232</f>
        <v>0</v>
      </c>
      <c r="F228" s="196">
        <f>'Расчёт (кг)'!AL232</f>
        <v>0</v>
      </c>
      <c r="G228" s="129">
        <f t="shared" si="83"/>
        <v>0</v>
      </c>
      <c r="H228" s="129" t="e">
        <f t="shared" si="81"/>
        <v>#N/A</v>
      </c>
      <c r="I228" s="130">
        <f t="shared" si="84"/>
        <v>0</v>
      </c>
      <c r="J228" s="130">
        <f t="shared" si="85"/>
        <v>0</v>
      </c>
    </row>
    <row r="229" spans="1:10">
      <c r="A229" s="134" t="str">
        <f t="shared" si="82"/>
        <v>дек</v>
      </c>
      <c r="B229" s="125" t="str">
        <f>'Расчёт (кг)'!B233</f>
        <v>-</v>
      </c>
      <c r="C229" s="33">
        <f>'Расчёт (кг)'!C233</f>
        <v>48183</v>
      </c>
      <c r="D229" s="128">
        <f>'Расчёт (кг)'!D233</f>
        <v>23</v>
      </c>
      <c r="E229" s="196">
        <f>'Расчёт (кг)'!AH233</f>
        <v>0</v>
      </c>
      <c r="F229" s="196">
        <f>'Расчёт (кг)'!AL233</f>
        <v>0</v>
      </c>
      <c r="G229" s="129">
        <f t="shared" si="83"/>
        <v>0</v>
      </c>
      <c r="H229" s="129" t="e">
        <f t="shared" si="81"/>
        <v>#N/A</v>
      </c>
      <c r="I229" s="130">
        <f t="shared" si="84"/>
        <v>0</v>
      </c>
      <c r="J229" s="130">
        <f t="shared" si="85"/>
        <v>0</v>
      </c>
    </row>
    <row r="230" spans="1:10">
      <c r="A230" s="134" t="str">
        <f t="shared" si="82"/>
        <v>янв</v>
      </c>
      <c r="B230" s="125" t="str">
        <f>'Расчёт (кг)'!B234</f>
        <v>-</v>
      </c>
      <c r="C230" s="33">
        <f>'Расчёт (кг)'!C234</f>
        <v>48214</v>
      </c>
      <c r="D230" s="128">
        <f>'Расчёт (кг)'!D234</f>
        <v>15</v>
      </c>
      <c r="E230" s="196">
        <f>'Расчёт (кг)'!AH234</f>
        <v>0</v>
      </c>
      <c r="F230" s="196">
        <f>'Расчёт (кг)'!AL234</f>
        <v>0</v>
      </c>
      <c r="G230" s="129">
        <f t="shared" si="83"/>
        <v>0</v>
      </c>
      <c r="H230" s="129" t="e">
        <f t="shared" si="81"/>
        <v>#N/A</v>
      </c>
      <c r="I230" s="130">
        <f t="shared" si="84"/>
        <v>0</v>
      </c>
      <c r="J230" s="130">
        <f t="shared" si="85"/>
        <v>0</v>
      </c>
    </row>
    <row r="231" spans="1:10">
      <c r="A231" s="134" t="str">
        <f t="shared" si="82"/>
        <v>фев</v>
      </c>
      <c r="B231" s="125" t="str">
        <f>'Расчёт (кг)'!B235</f>
        <v>-</v>
      </c>
      <c r="C231" s="33">
        <f>'Расчёт (кг)'!C235</f>
        <v>48245</v>
      </c>
      <c r="D231" s="128">
        <f>'Расчёт (кг)'!D235</f>
        <v>19</v>
      </c>
      <c r="E231" s="196">
        <f>'Расчёт (кг)'!AH235</f>
        <v>0</v>
      </c>
      <c r="F231" s="196">
        <f>'Расчёт (кг)'!AL235</f>
        <v>0</v>
      </c>
      <c r="G231" s="129">
        <f t="shared" si="83"/>
        <v>0</v>
      </c>
      <c r="H231" s="129" t="e">
        <f t="shared" si="81"/>
        <v>#N/A</v>
      </c>
      <c r="I231" s="130">
        <f t="shared" si="84"/>
        <v>0</v>
      </c>
      <c r="J231" s="130">
        <f t="shared" si="85"/>
        <v>0</v>
      </c>
    </row>
    <row r="232" spans="1:10">
      <c r="A232" s="134" t="str">
        <f t="shared" si="82"/>
        <v>мар</v>
      </c>
      <c r="B232" s="125" t="str">
        <f>'Расчёт (кг)'!B236</f>
        <v>-</v>
      </c>
      <c r="C232" s="33">
        <f>'Расчёт (кг)'!C236</f>
        <v>48274</v>
      </c>
      <c r="D232" s="128">
        <f>'Расчёт (кг)'!D236</f>
        <v>22</v>
      </c>
      <c r="E232" s="196">
        <f>'Расчёт (кг)'!AH236</f>
        <v>0</v>
      </c>
      <c r="F232" s="196">
        <f>'Расчёт (кг)'!AL236</f>
        <v>0</v>
      </c>
      <c r="G232" s="129">
        <f t="shared" si="83"/>
        <v>0</v>
      </c>
      <c r="H232" s="129" t="e">
        <f t="shared" si="81"/>
        <v>#N/A</v>
      </c>
      <c r="I232" s="130">
        <f t="shared" si="84"/>
        <v>0</v>
      </c>
      <c r="J232" s="130">
        <f t="shared" si="85"/>
        <v>0</v>
      </c>
    </row>
    <row r="233" spans="1:10">
      <c r="A233" s="134" t="str">
        <f t="shared" si="82"/>
        <v>апр</v>
      </c>
      <c r="B233" s="125" t="str">
        <f>'Расчёт (кг)'!B237</f>
        <v>-</v>
      </c>
      <c r="C233" s="33">
        <f>'Расчёт (кг)'!C237</f>
        <v>48305</v>
      </c>
      <c r="D233" s="128">
        <f>'Расчёт (кг)'!D237</f>
        <v>22</v>
      </c>
      <c r="E233" s="196">
        <f>'Расчёт (кг)'!AH237</f>
        <v>0</v>
      </c>
      <c r="F233" s="196">
        <f>'Расчёт (кг)'!AL237</f>
        <v>0</v>
      </c>
      <c r="G233" s="129">
        <f t="shared" si="83"/>
        <v>0</v>
      </c>
      <c r="H233" s="129" t="e">
        <f t="shared" si="81"/>
        <v>#N/A</v>
      </c>
      <c r="I233" s="130">
        <f t="shared" si="84"/>
        <v>0</v>
      </c>
      <c r="J233" s="130">
        <f t="shared" si="85"/>
        <v>0</v>
      </c>
    </row>
    <row r="234" spans="1:10">
      <c r="A234" s="134" t="str">
        <f t="shared" si="82"/>
        <v>май</v>
      </c>
      <c r="B234" s="125" t="str">
        <f>'Расчёт (кг)'!B238</f>
        <v>-</v>
      </c>
      <c r="C234" s="33">
        <f>'Расчёт (кг)'!C238</f>
        <v>48335</v>
      </c>
      <c r="D234" s="128">
        <f>'Расчёт (кг)'!D238</f>
        <v>19</v>
      </c>
      <c r="E234" s="196">
        <f>'Расчёт (кг)'!AH238</f>
        <v>0</v>
      </c>
      <c r="F234" s="196">
        <f>'Расчёт (кг)'!AL238</f>
        <v>0</v>
      </c>
      <c r="G234" s="129">
        <f t="shared" si="83"/>
        <v>0</v>
      </c>
      <c r="H234" s="129" t="e">
        <f t="shared" si="81"/>
        <v>#N/A</v>
      </c>
      <c r="I234" s="130">
        <f t="shared" si="84"/>
        <v>0</v>
      </c>
      <c r="J234" s="130">
        <f t="shared" si="85"/>
        <v>0</v>
      </c>
    </row>
    <row r="235" spans="1:10">
      <c r="A235" s="134" t="str">
        <f t="shared" si="82"/>
        <v>июн</v>
      </c>
      <c r="B235" s="125" t="str">
        <f>'Расчёт (кг)'!B239</f>
        <v>-</v>
      </c>
      <c r="C235" s="33">
        <f>'Расчёт (кг)'!C239</f>
        <v>48366</v>
      </c>
      <c r="D235" s="128">
        <f>'Расчёт (кг)'!D239</f>
        <v>21</v>
      </c>
      <c r="E235" s="196">
        <f>'Расчёт (кг)'!AH239</f>
        <v>0</v>
      </c>
      <c r="F235" s="196">
        <f>'Расчёт (кг)'!AL239</f>
        <v>0</v>
      </c>
      <c r="G235" s="129">
        <f t="shared" si="83"/>
        <v>0</v>
      </c>
      <c r="H235" s="129" t="e">
        <f t="shared" si="81"/>
        <v>#N/A</v>
      </c>
      <c r="I235" s="130">
        <f t="shared" si="84"/>
        <v>0</v>
      </c>
      <c r="J235" s="130">
        <f t="shared" si="85"/>
        <v>0</v>
      </c>
    </row>
    <row r="236" spans="1:10">
      <c r="A236" s="134" t="str">
        <f t="shared" si="82"/>
        <v>июл</v>
      </c>
      <c r="B236" s="125" t="str">
        <f>'Расчёт (кг)'!B240</f>
        <v>-</v>
      </c>
      <c r="C236" s="33">
        <f>'Расчёт (кг)'!C240</f>
        <v>48396</v>
      </c>
      <c r="D236" s="128">
        <f>'Расчёт (кг)'!D240</f>
        <v>22</v>
      </c>
      <c r="E236" s="196">
        <f>'Расчёт (кг)'!AH240</f>
        <v>0</v>
      </c>
      <c r="F236" s="196">
        <f>'Расчёт (кг)'!AL240</f>
        <v>0</v>
      </c>
      <c r="G236" s="129">
        <f t="shared" si="83"/>
        <v>0</v>
      </c>
      <c r="H236" s="129" t="e">
        <f t="shared" si="81"/>
        <v>#N/A</v>
      </c>
      <c r="I236" s="130">
        <f t="shared" si="84"/>
        <v>0</v>
      </c>
      <c r="J236" s="130">
        <f t="shared" si="85"/>
        <v>0</v>
      </c>
    </row>
    <row r="237" spans="1:10">
      <c r="A237" s="134" t="str">
        <f t="shared" si="82"/>
        <v>авг</v>
      </c>
      <c r="B237" s="125" t="str">
        <f>'Расчёт (кг)'!B241</f>
        <v>-</v>
      </c>
      <c r="C237" s="33">
        <f>'Расчёт (кг)'!C241</f>
        <v>48427</v>
      </c>
      <c r="D237" s="128">
        <f>'Расчёт (кг)'!D241</f>
        <v>22</v>
      </c>
      <c r="E237" s="196">
        <f>'Расчёт (кг)'!AH241</f>
        <v>0</v>
      </c>
      <c r="F237" s="196">
        <f>'Расчёт (кг)'!AL241</f>
        <v>0</v>
      </c>
      <c r="G237" s="129">
        <f t="shared" si="83"/>
        <v>0</v>
      </c>
      <c r="H237" s="129" t="e">
        <f t="shared" si="81"/>
        <v>#N/A</v>
      </c>
      <c r="I237" s="130">
        <f t="shared" si="84"/>
        <v>0</v>
      </c>
      <c r="J237" s="130">
        <f t="shared" si="85"/>
        <v>0</v>
      </c>
    </row>
    <row r="238" spans="1:10">
      <c r="A238" s="134" t="str">
        <f t="shared" si="82"/>
        <v>сен</v>
      </c>
      <c r="B238" s="125" t="str">
        <f>'Расчёт (кг)'!B242</f>
        <v>-</v>
      </c>
      <c r="C238" s="33">
        <f>'Расчёт (кг)'!C242</f>
        <v>48458</v>
      </c>
      <c r="D238" s="128">
        <f>'Расчёт (кг)'!D242</f>
        <v>22</v>
      </c>
      <c r="E238" s="196">
        <f>'Расчёт (кг)'!AH242</f>
        <v>0</v>
      </c>
      <c r="F238" s="196">
        <f>'Расчёт (кг)'!AL242</f>
        <v>0</v>
      </c>
      <c r="G238" s="129">
        <f t="shared" si="83"/>
        <v>0</v>
      </c>
      <c r="H238" s="129" t="e">
        <f t="shared" si="81"/>
        <v>#N/A</v>
      </c>
      <c r="I238" s="130">
        <f t="shared" si="84"/>
        <v>0</v>
      </c>
      <c r="J238" s="130">
        <f t="shared" si="85"/>
        <v>0</v>
      </c>
    </row>
    <row r="239" spans="1:10">
      <c r="A239" s="134" t="str">
        <f t="shared" si="82"/>
        <v>окт</v>
      </c>
      <c r="B239" s="125" t="str">
        <f>'Расчёт (кг)'!B243</f>
        <v>-</v>
      </c>
      <c r="C239" s="33">
        <f>'Расчёт (кг)'!C243</f>
        <v>48488</v>
      </c>
      <c r="D239" s="128">
        <f>'Расчёт (кг)'!D243</f>
        <v>21</v>
      </c>
      <c r="E239" s="196">
        <f>'Расчёт (кг)'!AH243</f>
        <v>0</v>
      </c>
      <c r="F239" s="196">
        <f>'Расчёт (кг)'!AL243</f>
        <v>0</v>
      </c>
      <c r="G239" s="129">
        <f t="shared" si="83"/>
        <v>0</v>
      </c>
      <c r="H239" s="129" t="e">
        <f t="shared" si="81"/>
        <v>#N/A</v>
      </c>
      <c r="I239" s="130">
        <f t="shared" si="84"/>
        <v>0</v>
      </c>
      <c r="J239" s="130">
        <f t="shared" si="85"/>
        <v>0</v>
      </c>
    </row>
    <row r="240" spans="1:10">
      <c r="A240" s="134" t="str">
        <f t="shared" si="82"/>
        <v>ноя</v>
      </c>
      <c r="B240" s="125" t="str">
        <f>'Расчёт (кг)'!B244</f>
        <v>-</v>
      </c>
      <c r="C240" s="33">
        <f>'Расчёт (кг)'!C244</f>
        <v>48519</v>
      </c>
      <c r="D240" s="128">
        <f>'Расчёт (кг)'!D244</f>
        <v>20</v>
      </c>
      <c r="E240" s="196">
        <f>'Расчёт (кг)'!AH244</f>
        <v>0</v>
      </c>
      <c r="F240" s="196">
        <f>'Расчёт (кг)'!AL244</f>
        <v>0</v>
      </c>
      <c r="G240" s="129">
        <f t="shared" si="83"/>
        <v>0</v>
      </c>
      <c r="H240" s="129" t="e">
        <f t="shared" si="81"/>
        <v>#N/A</v>
      </c>
      <c r="I240" s="130">
        <f t="shared" si="84"/>
        <v>0</v>
      </c>
      <c r="J240" s="130">
        <f t="shared" si="85"/>
        <v>0</v>
      </c>
    </row>
    <row r="241" spans="1:10">
      <c r="A241" s="134" t="str">
        <f t="shared" si="82"/>
        <v>дек</v>
      </c>
      <c r="B241" s="125" t="str">
        <f>'Расчёт (кг)'!B245</f>
        <v>-</v>
      </c>
      <c r="C241" s="33">
        <f>'Расчёт (кг)'!C245</f>
        <v>48549</v>
      </c>
      <c r="D241" s="128">
        <f>'Расчёт (кг)'!D245</f>
        <v>22</v>
      </c>
      <c r="E241" s="196">
        <f>'Расчёт (кг)'!AH245</f>
        <v>0</v>
      </c>
      <c r="F241" s="196">
        <f>'Расчёт (кг)'!AL245</f>
        <v>0</v>
      </c>
      <c r="G241" s="129">
        <f t="shared" si="83"/>
        <v>0</v>
      </c>
      <c r="H241" s="129" t="e">
        <f t="shared" si="81"/>
        <v>#N/A</v>
      </c>
      <c r="I241" s="130">
        <f t="shared" si="84"/>
        <v>0</v>
      </c>
      <c r="J241" s="130">
        <f t="shared" si="85"/>
        <v>0</v>
      </c>
    </row>
    <row r="242" spans="1:10">
      <c r="A242" s="134" t="str">
        <f t="shared" si="82"/>
        <v>янв</v>
      </c>
      <c r="B242" s="125" t="str">
        <f>'Расчёт (кг)'!B246</f>
        <v>-</v>
      </c>
      <c r="C242" s="33">
        <f>'Расчёт (кг)'!C246</f>
        <v>48580</v>
      </c>
      <c r="D242" s="128">
        <f>'Расчёт (кг)'!D246</f>
        <v>16</v>
      </c>
      <c r="E242" s="196">
        <f>'Расчёт (кг)'!AH246</f>
        <v>0</v>
      </c>
      <c r="F242" s="196">
        <f>'Расчёт (кг)'!AL246</f>
        <v>0</v>
      </c>
      <c r="G242" s="129">
        <f t="shared" si="83"/>
        <v>0</v>
      </c>
      <c r="H242" s="129" t="e">
        <f t="shared" si="81"/>
        <v>#N/A</v>
      </c>
      <c r="I242" s="130">
        <f t="shared" si="84"/>
        <v>0</v>
      </c>
      <c r="J242" s="130">
        <f t="shared" si="85"/>
        <v>0</v>
      </c>
    </row>
    <row r="243" spans="1:10">
      <c r="A243" s="134" t="str">
        <f t="shared" si="82"/>
        <v>фев</v>
      </c>
      <c r="B243" s="125" t="str">
        <f>'Расчёт (кг)'!B247</f>
        <v>-</v>
      </c>
      <c r="C243" s="33">
        <f>'Расчёт (кг)'!C247</f>
        <v>48611</v>
      </c>
      <c r="D243" s="128">
        <f>'Расчёт (кг)'!D247</f>
        <v>19</v>
      </c>
      <c r="E243" s="196">
        <f>'Расчёт (кг)'!AH247</f>
        <v>0</v>
      </c>
      <c r="F243" s="196">
        <f>'Расчёт (кг)'!AL247</f>
        <v>0</v>
      </c>
      <c r="G243" s="129">
        <f t="shared" si="83"/>
        <v>0</v>
      </c>
      <c r="H243" s="129" t="e">
        <f t="shared" si="81"/>
        <v>#N/A</v>
      </c>
      <c r="I243" s="130">
        <f t="shared" si="84"/>
        <v>0</v>
      </c>
      <c r="J243" s="130">
        <f t="shared" si="85"/>
        <v>0</v>
      </c>
    </row>
    <row r="244" spans="1:10">
      <c r="A244" s="134" t="str">
        <f t="shared" si="82"/>
        <v>мар</v>
      </c>
      <c r="B244" s="125" t="str">
        <f>'Расчёт (кг)'!B248</f>
        <v>-</v>
      </c>
      <c r="C244" s="33">
        <f>'Расчёт (кг)'!C248</f>
        <v>48639</v>
      </c>
      <c r="D244" s="128">
        <f>'Расчёт (кг)'!D248</f>
        <v>22</v>
      </c>
      <c r="E244" s="196">
        <f>'Расчёт (кг)'!AH248</f>
        <v>0</v>
      </c>
      <c r="F244" s="196">
        <f>'Расчёт (кг)'!AL248</f>
        <v>0</v>
      </c>
      <c r="G244" s="129">
        <f t="shared" si="83"/>
        <v>0</v>
      </c>
      <c r="H244" s="129" t="e">
        <f t="shared" si="81"/>
        <v>#N/A</v>
      </c>
      <c r="I244" s="130">
        <f t="shared" si="84"/>
        <v>0</v>
      </c>
      <c r="J244" s="130">
        <f t="shared" si="85"/>
        <v>0</v>
      </c>
    </row>
    <row r="245" spans="1:10">
      <c r="A245" s="134" t="str">
        <f t="shared" si="82"/>
        <v>апр</v>
      </c>
      <c r="B245" s="125" t="str">
        <f>'Расчёт (кг)'!B249</f>
        <v>-</v>
      </c>
      <c r="C245" s="33">
        <f>'Расчёт (кг)'!C249</f>
        <v>48670</v>
      </c>
      <c r="D245" s="128">
        <f>'Расчёт (кг)'!D249</f>
        <v>21</v>
      </c>
      <c r="E245" s="196">
        <f>'Расчёт (кг)'!AH249</f>
        <v>0</v>
      </c>
      <c r="F245" s="196">
        <f>'Расчёт (кг)'!AL249</f>
        <v>0</v>
      </c>
      <c r="G245" s="129">
        <f t="shared" si="83"/>
        <v>0</v>
      </c>
      <c r="H245" s="129" t="e">
        <f t="shared" si="81"/>
        <v>#N/A</v>
      </c>
      <c r="I245" s="130">
        <f t="shared" si="84"/>
        <v>0</v>
      </c>
      <c r="J245" s="130">
        <f t="shared" si="85"/>
        <v>0</v>
      </c>
    </row>
    <row r="246" spans="1:10">
      <c r="A246" s="134" t="str">
        <f t="shared" si="82"/>
        <v>май</v>
      </c>
      <c r="B246" s="125" t="str">
        <f>'Расчёт (кг)'!B250</f>
        <v>-</v>
      </c>
      <c r="C246" s="33">
        <f>'Расчёт (кг)'!C250</f>
        <v>48700</v>
      </c>
      <c r="D246" s="128">
        <f>'Расчёт (кг)'!D250</f>
        <v>18</v>
      </c>
      <c r="E246" s="196">
        <f>'Расчёт (кг)'!AH250</f>
        <v>0</v>
      </c>
      <c r="F246" s="196">
        <f>'Расчёт (кг)'!AL250</f>
        <v>0</v>
      </c>
      <c r="G246" s="129">
        <f t="shared" si="83"/>
        <v>0</v>
      </c>
      <c r="H246" s="129" t="e">
        <f t="shared" si="81"/>
        <v>#N/A</v>
      </c>
      <c r="I246" s="130">
        <f t="shared" si="84"/>
        <v>0</v>
      </c>
      <c r="J246" s="130">
        <f t="shared" si="85"/>
        <v>0</v>
      </c>
    </row>
    <row r="247" spans="1:10">
      <c r="A247" s="134" t="str">
        <f t="shared" si="82"/>
        <v>июн</v>
      </c>
      <c r="B247" s="125" t="str">
        <f>'Расчёт (кг)'!B251</f>
        <v>-</v>
      </c>
      <c r="C247" s="33">
        <f>'Расчёт (кг)'!C251</f>
        <v>48731</v>
      </c>
      <c r="D247" s="128">
        <f>'Расчёт (кг)'!D251</f>
        <v>21</v>
      </c>
      <c r="E247" s="196">
        <f>'Расчёт (кг)'!AH251</f>
        <v>0</v>
      </c>
      <c r="F247" s="196">
        <f>'Расчёт (кг)'!AL251</f>
        <v>0</v>
      </c>
      <c r="G247" s="129">
        <f t="shared" si="83"/>
        <v>0</v>
      </c>
      <c r="H247" s="129" t="e">
        <f t="shared" si="81"/>
        <v>#N/A</v>
      </c>
      <c r="I247" s="130">
        <f t="shared" si="84"/>
        <v>0</v>
      </c>
      <c r="J247" s="130">
        <f t="shared" si="85"/>
        <v>0</v>
      </c>
    </row>
    <row r="248" spans="1:10">
      <c r="A248" s="134" t="str">
        <f t="shared" si="82"/>
        <v>июл</v>
      </c>
      <c r="B248" s="125" t="str">
        <f>'Расчёт (кг)'!B252</f>
        <v>-</v>
      </c>
      <c r="C248" s="33">
        <f>'Расчёт (кг)'!C252</f>
        <v>48761</v>
      </c>
      <c r="D248" s="128">
        <f>'Расчёт (кг)'!D252</f>
        <v>21</v>
      </c>
      <c r="E248" s="196">
        <f>'Расчёт (кг)'!AH252</f>
        <v>0</v>
      </c>
      <c r="F248" s="196">
        <f>'Расчёт (кг)'!AL252</f>
        <v>0</v>
      </c>
      <c r="G248" s="129">
        <f t="shared" si="83"/>
        <v>0</v>
      </c>
      <c r="H248" s="129" t="e">
        <f t="shared" si="81"/>
        <v>#N/A</v>
      </c>
      <c r="I248" s="130">
        <f t="shared" si="84"/>
        <v>0</v>
      </c>
      <c r="J248" s="130">
        <f t="shared" si="85"/>
        <v>0</v>
      </c>
    </row>
    <row r="249" spans="1:10">
      <c r="A249" s="134" t="str">
        <f t="shared" si="82"/>
        <v>авг</v>
      </c>
      <c r="B249" s="125" t="str">
        <f>'Расчёт (кг)'!B253</f>
        <v>-</v>
      </c>
      <c r="C249" s="33">
        <f>'Расчёт (кг)'!C253</f>
        <v>48792</v>
      </c>
      <c r="D249" s="128">
        <f>'Расчёт (кг)'!D253</f>
        <v>23</v>
      </c>
      <c r="E249" s="196">
        <f>'Расчёт (кг)'!AH253</f>
        <v>0</v>
      </c>
      <c r="F249" s="196">
        <f>'Расчёт (кг)'!AL253</f>
        <v>0</v>
      </c>
      <c r="G249" s="129">
        <f t="shared" si="83"/>
        <v>0</v>
      </c>
      <c r="H249" s="129" t="e">
        <f t="shared" si="81"/>
        <v>#N/A</v>
      </c>
      <c r="I249" s="130">
        <f t="shared" si="84"/>
        <v>0</v>
      </c>
      <c r="J249" s="130">
        <f t="shared" si="85"/>
        <v>0</v>
      </c>
    </row>
    <row r="250" spans="1:10">
      <c r="A250" s="134" t="str">
        <f t="shared" si="82"/>
        <v>сен</v>
      </c>
      <c r="B250" s="125" t="str">
        <f>'Расчёт (кг)'!B254</f>
        <v>-</v>
      </c>
      <c r="C250" s="33">
        <f>'Расчёт (кг)'!C254</f>
        <v>48823</v>
      </c>
      <c r="D250" s="128">
        <f>'Расчёт (кг)'!D254</f>
        <v>22</v>
      </c>
      <c r="E250" s="196">
        <f>'Расчёт (кг)'!AH254</f>
        <v>0</v>
      </c>
      <c r="F250" s="196">
        <f>'Расчёт (кг)'!AL254</f>
        <v>0</v>
      </c>
      <c r="G250" s="129">
        <f t="shared" si="83"/>
        <v>0</v>
      </c>
      <c r="H250" s="129" t="e">
        <f t="shared" si="81"/>
        <v>#N/A</v>
      </c>
      <c r="I250" s="130">
        <f t="shared" si="84"/>
        <v>0</v>
      </c>
      <c r="J250" s="130">
        <f t="shared" si="85"/>
        <v>0</v>
      </c>
    </row>
    <row r="251" spans="1:10">
      <c r="A251" s="134" t="str">
        <f t="shared" si="82"/>
        <v>окт</v>
      </c>
      <c r="B251" s="125" t="str">
        <f>'Расчёт (кг)'!B255</f>
        <v>-</v>
      </c>
      <c r="C251" s="33">
        <f>'Расчёт (кг)'!C255</f>
        <v>48853</v>
      </c>
      <c r="D251" s="128">
        <f>'Расчёт (кг)'!D255</f>
        <v>21</v>
      </c>
      <c r="E251" s="196">
        <f>'Расчёт (кг)'!AH255</f>
        <v>0</v>
      </c>
      <c r="F251" s="196">
        <f>'Расчёт (кг)'!AL255</f>
        <v>0</v>
      </c>
      <c r="G251" s="129">
        <f t="shared" si="83"/>
        <v>0</v>
      </c>
      <c r="H251" s="129" t="e">
        <f t="shared" si="81"/>
        <v>#N/A</v>
      </c>
      <c r="I251" s="130">
        <f t="shared" si="84"/>
        <v>0</v>
      </c>
      <c r="J251" s="130">
        <f t="shared" si="85"/>
        <v>0</v>
      </c>
    </row>
    <row r="252" spans="1:10">
      <c r="A252" s="134" t="str">
        <f t="shared" si="82"/>
        <v>ноя</v>
      </c>
      <c r="B252" s="125" t="str">
        <f>'Расчёт (кг)'!B256</f>
        <v>-</v>
      </c>
      <c r="C252" s="33">
        <f>'Расчёт (кг)'!C256</f>
        <v>48884</v>
      </c>
      <c r="D252" s="128">
        <f>'Расчёт (кг)'!D256</f>
        <v>21</v>
      </c>
      <c r="E252" s="196">
        <f>'Расчёт (кг)'!AH256</f>
        <v>0</v>
      </c>
      <c r="F252" s="196">
        <f>'Расчёт (кг)'!AL256</f>
        <v>0</v>
      </c>
      <c r="G252" s="129">
        <f t="shared" si="83"/>
        <v>0</v>
      </c>
      <c r="H252" s="129" t="e">
        <f t="shared" si="81"/>
        <v>#N/A</v>
      </c>
      <c r="I252" s="130">
        <f t="shared" si="84"/>
        <v>0</v>
      </c>
      <c r="J252" s="130">
        <f t="shared" si="85"/>
        <v>0</v>
      </c>
    </row>
    <row r="253" spans="1:10">
      <c r="A253" s="134" t="str">
        <f t="shared" si="82"/>
        <v>дек</v>
      </c>
      <c r="B253" s="125" t="str">
        <f>'Расчёт (кг)'!B257</f>
        <v>-</v>
      </c>
      <c r="C253" s="33">
        <f>'Расчёт (кг)'!C257</f>
        <v>48914</v>
      </c>
      <c r="D253" s="128">
        <f>'Расчёт (кг)'!D257</f>
        <v>22</v>
      </c>
      <c r="E253" s="196">
        <f>'Расчёт (кг)'!AH257</f>
        <v>0</v>
      </c>
      <c r="F253" s="196">
        <f>'Расчёт (кг)'!AL257</f>
        <v>0</v>
      </c>
      <c r="G253" s="129">
        <f t="shared" si="83"/>
        <v>0</v>
      </c>
      <c r="H253" s="129" t="e">
        <f t="shared" si="81"/>
        <v>#N/A</v>
      </c>
      <c r="I253" s="130">
        <f t="shared" si="84"/>
        <v>0</v>
      </c>
      <c r="J253" s="130">
        <f t="shared" si="85"/>
        <v>0</v>
      </c>
    </row>
    <row r="254" spans="1:10">
      <c r="A254" s="134" t="str">
        <f t="shared" si="82"/>
        <v>янв</v>
      </c>
      <c r="B254" s="125" t="str">
        <f>'Расчёт (кг)'!B258</f>
        <v>-</v>
      </c>
      <c r="C254" s="33">
        <f>'Расчёт (кг)'!C258</f>
        <v>48945</v>
      </c>
      <c r="D254" s="128">
        <f>'Расчёт (кг)'!D258</f>
        <v>17</v>
      </c>
      <c r="E254" s="196">
        <f>'Расчёт (кг)'!AH258</f>
        <v>0</v>
      </c>
      <c r="F254" s="196">
        <f>'Расчёт (кг)'!AL258</f>
        <v>0</v>
      </c>
      <c r="G254" s="129">
        <f t="shared" si="83"/>
        <v>0</v>
      </c>
      <c r="H254" s="129" t="e">
        <f t="shared" si="81"/>
        <v>#N/A</v>
      </c>
      <c r="I254" s="130">
        <f t="shared" si="84"/>
        <v>0</v>
      </c>
      <c r="J254" s="130">
        <f t="shared" si="85"/>
        <v>0</v>
      </c>
    </row>
    <row r="255" spans="1:10">
      <c r="A255" s="134" t="str">
        <f t="shared" si="82"/>
        <v>фев</v>
      </c>
      <c r="B255" s="125" t="str">
        <f>'Расчёт (кг)'!B259</f>
        <v>-</v>
      </c>
      <c r="C255" s="33">
        <f>'Расчёт (кг)'!C259</f>
        <v>48976</v>
      </c>
      <c r="D255" s="128">
        <f>'Расчёт (кг)'!D259</f>
        <v>18</v>
      </c>
      <c r="E255" s="196">
        <f>'Расчёт (кг)'!AH259</f>
        <v>0</v>
      </c>
      <c r="F255" s="196">
        <f>'Расчёт (кг)'!AL259</f>
        <v>0</v>
      </c>
      <c r="G255" s="129">
        <f t="shared" si="83"/>
        <v>0</v>
      </c>
      <c r="H255" s="129" t="e">
        <f t="shared" si="81"/>
        <v>#N/A</v>
      </c>
      <c r="I255" s="130">
        <f t="shared" si="84"/>
        <v>0</v>
      </c>
      <c r="J255" s="130">
        <f t="shared" si="85"/>
        <v>0</v>
      </c>
    </row>
    <row r="256" spans="1:10">
      <c r="A256" s="134" t="str">
        <f t="shared" si="82"/>
        <v>мар</v>
      </c>
      <c r="B256" s="125" t="str">
        <f>'Расчёт (кг)'!B260</f>
        <v>-</v>
      </c>
      <c r="C256" s="33">
        <f>'Расчёт (кг)'!C260</f>
        <v>49004</v>
      </c>
      <c r="D256" s="128">
        <f>'Расчёт (кг)'!D260</f>
        <v>22</v>
      </c>
      <c r="E256" s="196">
        <f>'Расчёт (кг)'!AH260</f>
        <v>0</v>
      </c>
      <c r="F256" s="196">
        <f>'Расчёт (кг)'!AL260</f>
        <v>0</v>
      </c>
      <c r="G256" s="129">
        <f t="shared" si="83"/>
        <v>0</v>
      </c>
      <c r="H256" s="129" t="e">
        <f t="shared" si="81"/>
        <v>#N/A</v>
      </c>
      <c r="I256" s="130">
        <f t="shared" si="84"/>
        <v>0</v>
      </c>
      <c r="J256" s="130">
        <f t="shared" si="85"/>
        <v>0</v>
      </c>
    </row>
    <row r="257" spans="1:10">
      <c r="A257" s="134" t="str">
        <f t="shared" si="82"/>
        <v>апр</v>
      </c>
      <c r="B257" s="125" t="str">
        <f>'Расчёт (кг)'!B261</f>
        <v>-</v>
      </c>
      <c r="C257" s="33">
        <f>'Расчёт (кг)'!C261</f>
        <v>49035</v>
      </c>
      <c r="D257" s="128">
        <f>'Расчёт (кг)'!D261</f>
        <v>20</v>
      </c>
      <c r="E257" s="196">
        <f>'Расчёт (кг)'!AH261</f>
        <v>0</v>
      </c>
      <c r="F257" s="196">
        <f>'Расчёт (кг)'!AL261</f>
        <v>0</v>
      </c>
      <c r="G257" s="129">
        <f t="shared" si="83"/>
        <v>0</v>
      </c>
      <c r="H257" s="129" t="e">
        <f t="shared" si="81"/>
        <v>#N/A</v>
      </c>
      <c r="I257" s="130">
        <f t="shared" si="84"/>
        <v>0</v>
      </c>
      <c r="J257" s="130">
        <f t="shared" si="85"/>
        <v>0</v>
      </c>
    </row>
    <row r="258" spans="1:10">
      <c r="A258" s="134" t="str">
        <f t="shared" si="82"/>
        <v>май</v>
      </c>
      <c r="B258" s="125" t="str">
        <f>'Расчёт (кг)'!B262</f>
        <v>-</v>
      </c>
      <c r="C258" s="33">
        <f>'Расчёт (кг)'!C262</f>
        <v>49065</v>
      </c>
      <c r="D258" s="128">
        <f>'Расчёт (кг)'!D262</f>
        <v>20</v>
      </c>
      <c r="E258" s="196">
        <f>'Расчёт (кг)'!AH262</f>
        <v>0</v>
      </c>
      <c r="F258" s="196">
        <f>'Расчёт (кг)'!AL262</f>
        <v>0</v>
      </c>
      <c r="G258" s="129">
        <f t="shared" si="83"/>
        <v>0</v>
      </c>
      <c r="H258" s="129" t="e">
        <f t="shared" si="81"/>
        <v>#N/A</v>
      </c>
      <c r="I258" s="130">
        <f t="shared" si="84"/>
        <v>0</v>
      </c>
      <c r="J258" s="130">
        <f t="shared" si="85"/>
        <v>0</v>
      </c>
    </row>
    <row r="259" spans="1:10">
      <c r="A259" s="134" t="str">
        <f t="shared" si="82"/>
        <v>июн</v>
      </c>
      <c r="B259" s="125" t="str">
        <f>'Расчёт (кг)'!B263</f>
        <v>-</v>
      </c>
      <c r="C259" s="33">
        <f>'Расчёт (кг)'!C263</f>
        <v>49096</v>
      </c>
      <c r="D259" s="128">
        <f>'Расчёт (кг)'!D263</f>
        <v>21</v>
      </c>
      <c r="E259" s="196">
        <f>'Расчёт (кг)'!AH263</f>
        <v>0</v>
      </c>
      <c r="F259" s="196">
        <f>'Расчёт (кг)'!AL263</f>
        <v>0</v>
      </c>
      <c r="G259" s="129">
        <f t="shared" si="83"/>
        <v>0</v>
      </c>
      <c r="H259" s="129" t="e">
        <f t="shared" si="81"/>
        <v>#N/A</v>
      </c>
      <c r="I259" s="130">
        <f t="shared" si="84"/>
        <v>0</v>
      </c>
      <c r="J259" s="130">
        <f t="shared" si="85"/>
        <v>0</v>
      </c>
    </row>
    <row r="260" spans="1:10">
      <c r="A260" s="134" t="str">
        <f t="shared" si="82"/>
        <v>июл</v>
      </c>
      <c r="B260" s="125" t="str">
        <f>'Расчёт (кг)'!B264</f>
        <v>-</v>
      </c>
      <c r="C260" s="33">
        <f>'Расчёт (кг)'!C264</f>
        <v>49126</v>
      </c>
      <c r="D260" s="128">
        <f>'Расчёт (кг)'!D264</f>
        <v>21</v>
      </c>
      <c r="E260" s="196">
        <f>'Расчёт (кг)'!AH264</f>
        <v>0</v>
      </c>
      <c r="F260" s="196">
        <f>'Расчёт (кг)'!AL264</f>
        <v>0</v>
      </c>
      <c r="G260" s="129">
        <f t="shared" si="83"/>
        <v>0</v>
      </c>
      <c r="H260" s="129" t="e">
        <f t="shared" ref="H260:H289" si="86">$T$2</f>
        <v>#N/A</v>
      </c>
      <c r="I260" s="130">
        <f t="shared" si="84"/>
        <v>0</v>
      </c>
      <c r="J260" s="130">
        <f t="shared" si="85"/>
        <v>0</v>
      </c>
    </row>
    <row r="261" spans="1:10">
      <c r="A261" s="134" t="str">
        <f t="shared" si="82"/>
        <v>авг</v>
      </c>
      <c r="B261" s="125" t="str">
        <f>'Расчёт (кг)'!B265</f>
        <v>-</v>
      </c>
      <c r="C261" s="33">
        <f>'Расчёт (кг)'!C265</f>
        <v>49157</v>
      </c>
      <c r="D261" s="128">
        <f>'Расчёт (кг)'!D265</f>
        <v>23</v>
      </c>
      <c r="E261" s="196">
        <f>'Расчёт (кг)'!AH265</f>
        <v>0</v>
      </c>
      <c r="F261" s="196">
        <f>'Расчёт (кг)'!AL265</f>
        <v>0</v>
      </c>
      <c r="G261" s="129">
        <f t="shared" si="83"/>
        <v>0</v>
      </c>
      <c r="H261" s="129" t="e">
        <f t="shared" si="86"/>
        <v>#N/A</v>
      </c>
      <c r="I261" s="130">
        <f t="shared" si="84"/>
        <v>0</v>
      </c>
      <c r="J261" s="130">
        <f t="shared" si="85"/>
        <v>0</v>
      </c>
    </row>
    <row r="262" spans="1:10">
      <c r="A262" s="134" t="str">
        <f t="shared" si="82"/>
        <v>сен</v>
      </c>
      <c r="B262" s="125" t="str">
        <f>'Расчёт (кг)'!B266</f>
        <v>-</v>
      </c>
      <c r="C262" s="33">
        <f>'Расчёт (кг)'!C266</f>
        <v>49188</v>
      </c>
      <c r="D262" s="128">
        <f>'Расчёт (кг)'!D266</f>
        <v>21</v>
      </c>
      <c r="E262" s="196">
        <f>'Расчёт (кг)'!AH266</f>
        <v>0</v>
      </c>
      <c r="F262" s="196">
        <f>'Расчёт (кг)'!AL266</f>
        <v>0</v>
      </c>
      <c r="G262" s="129">
        <f t="shared" si="83"/>
        <v>0</v>
      </c>
      <c r="H262" s="129" t="e">
        <f t="shared" si="86"/>
        <v>#N/A</v>
      </c>
      <c r="I262" s="130">
        <f t="shared" si="84"/>
        <v>0</v>
      </c>
      <c r="J262" s="130">
        <f t="shared" si="85"/>
        <v>0</v>
      </c>
    </row>
    <row r="263" spans="1:10">
      <c r="A263" s="134" t="str">
        <f t="shared" si="82"/>
        <v>окт</v>
      </c>
      <c r="B263" s="125" t="str">
        <f>'Расчёт (кг)'!B267</f>
        <v>-</v>
      </c>
      <c r="C263" s="33">
        <f>'Расчёт (кг)'!C267</f>
        <v>49218</v>
      </c>
      <c r="D263" s="128">
        <f>'Расчёт (кг)'!D267</f>
        <v>22</v>
      </c>
      <c r="E263" s="196">
        <f>'Расчёт (кг)'!AH267</f>
        <v>0</v>
      </c>
      <c r="F263" s="196">
        <f>'Расчёт (кг)'!AL267</f>
        <v>0</v>
      </c>
      <c r="G263" s="129">
        <f t="shared" si="83"/>
        <v>0</v>
      </c>
      <c r="H263" s="129" t="e">
        <f t="shared" si="86"/>
        <v>#N/A</v>
      </c>
      <c r="I263" s="130">
        <f t="shared" si="84"/>
        <v>0</v>
      </c>
      <c r="J263" s="130">
        <f t="shared" si="85"/>
        <v>0</v>
      </c>
    </row>
    <row r="264" spans="1:10">
      <c r="A264" s="134" t="str">
        <f t="shared" si="82"/>
        <v>ноя</v>
      </c>
      <c r="B264" s="125" t="str">
        <f>'Расчёт (кг)'!B268</f>
        <v>-</v>
      </c>
      <c r="C264" s="33">
        <f>'Расчёт (кг)'!C268</f>
        <v>49249</v>
      </c>
      <c r="D264" s="128">
        <f>'Расчёт (кг)'!D268</f>
        <v>21</v>
      </c>
      <c r="E264" s="196">
        <f>'Расчёт (кг)'!AH268</f>
        <v>0</v>
      </c>
      <c r="F264" s="196">
        <f>'Расчёт (кг)'!AL268</f>
        <v>0</v>
      </c>
      <c r="G264" s="129">
        <f t="shared" si="83"/>
        <v>0</v>
      </c>
      <c r="H264" s="129" t="e">
        <f t="shared" si="86"/>
        <v>#N/A</v>
      </c>
      <c r="I264" s="130">
        <f t="shared" si="84"/>
        <v>0</v>
      </c>
      <c r="J264" s="130">
        <f t="shared" si="85"/>
        <v>0</v>
      </c>
    </row>
    <row r="265" spans="1:10">
      <c r="A265" s="134" t="str">
        <f t="shared" si="82"/>
        <v>дек</v>
      </c>
      <c r="B265" s="125" t="str">
        <f>'Расчёт (кг)'!B269</f>
        <v>-</v>
      </c>
      <c r="C265" s="33">
        <f>'Расчёт (кг)'!C269</f>
        <v>49279</v>
      </c>
      <c r="D265" s="128">
        <f>'Расчёт (кг)'!D269</f>
        <v>21</v>
      </c>
      <c r="E265" s="196">
        <f>'Расчёт (кг)'!AH269</f>
        <v>0</v>
      </c>
      <c r="F265" s="196">
        <f>'Расчёт (кг)'!AL269</f>
        <v>0</v>
      </c>
      <c r="G265" s="129">
        <f t="shared" si="83"/>
        <v>0</v>
      </c>
      <c r="H265" s="129" t="e">
        <f t="shared" si="86"/>
        <v>#N/A</v>
      </c>
      <c r="I265" s="130">
        <f t="shared" si="84"/>
        <v>0</v>
      </c>
      <c r="J265" s="130">
        <f t="shared" si="85"/>
        <v>0</v>
      </c>
    </row>
    <row r="266" spans="1:10">
      <c r="A266" s="134" t="str">
        <f t="shared" ref="A266:A276" si="87">TEXT(C266,"МММ")</f>
        <v>янв</v>
      </c>
      <c r="B266" s="125" t="str">
        <f>'Расчёт (кг)'!B270</f>
        <v>-</v>
      </c>
      <c r="C266" s="33">
        <f>'Расчёт (кг)'!C270</f>
        <v>49310</v>
      </c>
      <c r="D266" s="128">
        <f>'Расчёт (кг)'!D270</f>
        <v>17</v>
      </c>
      <c r="E266" s="196">
        <f>'Расчёт (кг)'!AH270</f>
        <v>0</v>
      </c>
      <c r="F266" s="196">
        <f>'Расчёт (кг)'!AL270</f>
        <v>0</v>
      </c>
      <c r="G266" s="129">
        <f t="shared" ref="G266:G276" si="88">SUM(E266:F266)</f>
        <v>0</v>
      </c>
      <c r="H266" s="129" t="e">
        <f t="shared" si="86"/>
        <v>#N/A</v>
      </c>
      <c r="I266" s="130">
        <f t="shared" ref="I266:I276" si="89">IFERROR(E266/$G266,0)</f>
        <v>0</v>
      </c>
      <c r="J266" s="130">
        <f t="shared" ref="J266:J276" si="90">IFERROR(F266/$G266,0)</f>
        <v>0</v>
      </c>
    </row>
    <row r="267" spans="1:10">
      <c r="A267" s="134" t="str">
        <f t="shared" si="87"/>
        <v>фев</v>
      </c>
      <c r="B267" s="125" t="str">
        <f>'Расчёт (кг)'!B271</f>
        <v>-</v>
      </c>
      <c r="C267" s="33">
        <f>'Расчёт (кг)'!C271</f>
        <v>49341</v>
      </c>
      <c r="D267" s="128">
        <f>'Расчёт (кг)'!D271</f>
        <v>19</v>
      </c>
      <c r="E267" s="196">
        <f>'Расчёт (кг)'!AH271</f>
        <v>0</v>
      </c>
      <c r="F267" s="196">
        <f>'Расчёт (кг)'!AL271</f>
        <v>0</v>
      </c>
      <c r="G267" s="129">
        <f t="shared" si="88"/>
        <v>0</v>
      </c>
      <c r="H267" s="129" t="e">
        <f t="shared" si="86"/>
        <v>#N/A</v>
      </c>
      <c r="I267" s="130">
        <f t="shared" si="89"/>
        <v>0</v>
      </c>
      <c r="J267" s="130">
        <f t="shared" si="90"/>
        <v>0</v>
      </c>
    </row>
    <row r="268" spans="1:10">
      <c r="A268" s="134" t="str">
        <f t="shared" si="87"/>
        <v>мар</v>
      </c>
      <c r="B268" s="125" t="str">
        <f>'Расчёт (кг)'!B272</f>
        <v>-</v>
      </c>
      <c r="C268" s="33">
        <f>'Расчёт (кг)'!C272</f>
        <v>49369</v>
      </c>
      <c r="D268" s="128">
        <f>'Расчёт (кг)'!D272</f>
        <v>20</v>
      </c>
      <c r="E268" s="196">
        <f>'Расчёт (кг)'!AH272</f>
        <v>0</v>
      </c>
      <c r="F268" s="196">
        <f>'Расчёт (кг)'!AL272</f>
        <v>0</v>
      </c>
      <c r="G268" s="129">
        <f t="shared" si="88"/>
        <v>0</v>
      </c>
      <c r="H268" s="129" t="e">
        <f t="shared" si="86"/>
        <v>#N/A</v>
      </c>
      <c r="I268" s="130">
        <f t="shared" si="89"/>
        <v>0</v>
      </c>
      <c r="J268" s="130">
        <f t="shared" si="90"/>
        <v>0</v>
      </c>
    </row>
    <row r="269" spans="1:10">
      <c r="A269" s="134" t="str">
        <f t="shared" si="87"/>
        <v>апр</v>
      </c>
      <c r="B269" s="125" t="str">
        <f>'Расчёт (кг)'!B273</f>
        <v>-</v>
      </c>
      <c r="C269" s="33">
        <f>'Расчёт (кг)'!C273</f>
        <v>49400</v>
      </c>
      <c r="D269" s="128">
        <f>'Расчёт (кг)'!D273</f>
        <v>21</v>
      </c>
      <c r="E269" s="196">
        <f>'Расчёт (кг)'!AH273</f>
        <v>0</v>
      </c>
      <c r="F269" s="196">
        <f>'Расчёт (кг)'!AL273</f>
        <v>0</v>
      </c>
      <c r="G269" s="129">
        <f t="shared" si="88"/>
        <v>0</v>
      </c>
      <c r="H269" s="129" t="e">
        <f t="shared" si="86"/>
        <v>#N/A</v>
      </c>
      <c r="I269" s="130">
        <f t="shared" si="89"/>
        <v>0</v>
      </c>
      <c r="J269" s="130">
        <f t="shared" si="90"/>
        <v>0</v>
      </c>
    </row>
    <row r="270" spans="1:10">
      <c r="A270" s="134" t="str">
        <f t="shared" si="87"/>
        <v>май</v>
      </c>
      <c r="B270" s="125" t="str">
        <f>'Расчёт (кг)'!B274</f>
        <v>-</v>
      </c>
      <c r="C270" s="33">
        <f>'Расчёт (кг)'!C274</f>
        <v>49430</v>
      </c>
      <c r="D270" s="128">
        <f>'Расчёт (кг)'!D274</f>
        <v>20</v>
      </c>
      <c r="E270" s="196">
        <f>'Расчёт (кг)'!AH274</f>
        <v>0</v>
      </c>
      <c r="F270" s="196">
        <f>'Расчёт (кг)'!AL274</f>
        <v>0</v>
      </c>
      <c r="G270" s="129">
        <f t="shared" si="88"/>
        <v>0</v>
      </c>
      <c r="H270" s="129" t="e">
        <f t="shared" si="86"/>
        <v>#N/A</v>
      </c>
      <c r="I270" s="130">
        <f t="shared" si="89"/>
        <v>0</v>
      </c>
      <c r="J270" s="130">
        <f t="shared" si="90"/>
        <v>0</v>
      </c>
    </row>
    <row r="271" spans="1:10">
      <c r="A271" s="134" t="str">
        <f t="shared" si="87"/>
        <v>июн</v>
      </c>
      <c r="B271" s="125" t="str">
        <f>'Расчёт (кг)'!B275</f>
        <v>-</v>
      </c>
      <c r="C271" s="33">
        <f>'Расчёт (кг)'!C275</f>
        <v>49461</v>
      </c>
      <c r="D271" s="128">
        <f>'Расчёт (кг)'!D275</f>
        <v>20</v>
      </c>
      <c r="E271" s="196">
        <f>'Расчёт (кг)'!AH275</f>
        <v>0</v>
      </c>
      <c r="F271" s="196">
        <f>'Расчёт (кг)'!AL275</f>
        <v>0</v>
      </c>
      <c r="G271" s="129">
        <f t="shared" si="88"/>
        <v>0</v>
      </c>
      <c r="H271" s="129" t="e">
        <f t="shared" si="86"/>
        <v>#N/A</v>
      </c>
      <c r="I271" s="130">
        <f t="shared" si="89"/>
        <v>0</v>
      </c>
      <c r="J271" s="130">
        <f t="shared" si="90"/>
        <v>0</v>
      </c>
    </row>
    <row r="272" spans="1:10">
      <c r="A272" s="134" t="str">
        <f t="shared" si="87"/>
        <v>июл</v>
      </c>
      <c r="B272" s="125" t="str">
        <f>'Расчёт (кг)'!B276</f>
        <v>-</v>
      </c>
      <c r="C272" s="33">
        <f>'Расчёт (кг)'!C276</f>
        <v>49491</v>
      </c>
      <c r="D272" s="128">
        <f>'Расчёт (кг)'!D276</f>
        <v>22</v>
      </c>
      <c r="E272" s="196">
        <f>'Расчёт (кг)'!AH276</f>
        <v>0</v>
      </c>
      <c r="F272" s="196">
        <f>'Расчёт (кг)'!AL276</f>
        <v>0</v>
      </c>
      <c r="G272" s="129">
        <f t="shared" si="88"/>
        <v>0</v>
      </c>
      <c r="H272" s="129" t="e">
        <f t="shared" si="86"/>
        <v>#N/A</v>
      </c>
      <c r="I272" s="130">
        <f t="shared" si="89"/>
        <v>0</v>
      </c>
      <c r="J272" s="130">
        <f t="shared" si="90"/>
        <v>0</v>
      </c>
    </row>
    <row r="273" spans="1:10">
      <c r="A273" s="134" t="str">
        <f t="shared" si="87"/>
        <v>авг</v>
      </c>
      <c r="B273" s="125" t="str">
        <f>'Расчёт (кг)'!B277</f>
        <v>-</v>
      </c>
      <c r="C273" s="33">
        <f>'Расчёт (кг)'!C277</f>
        <v>49522</v>
      </c>
      <c r="D273" s="128">
        <f>'Расчёт (кг)'!D277</f>
        <v>23</v>
      </c>
      <c r="E273" s="196">
        <f>'Расчёт (кг)'!AH277</f>
        <v>0</v>
      </c>
      <c r="F273" s="196">
        <f>'Расчёт (кг)'!AL277</f>
        <v>0</v>
      </c>
      <c r="G273" s="129">
        <f t="shared" si="88"/>
        <v>0</v>
      </c>
      <c r="H273" s="129" t="e">
        <f t="shared" si="86"/>
        <v>#N/A</v>
      </c>
      <c r="I273" s="130">
        <f t="shared" si="89"/>
        <v>0</v>
      </c>
      <c r="J273" s="130">
        <f t="shared" si="90"/>
        <v>0</v>
      </c>
    </row>
    <row r="274" spans="1:10">
      <c r="A274" s="134" t="str">
        <f t="shared" si="87"/>
        <v>сен</v>
      </c>
      <c r="B274" s="125" t="str">
        <f>'Расчёт (кг)'!B278</f>
        <v>-</v>
      </c>
      <c r="C274" s="33">
        <f>'Расчёт (кг)'!C278</f>
        <v>49553</v>
      </c>
      <c r="D274" s="128">
        <f>'Расчёт (кг)'!D278</f>
        <v>20</v>
      </c>
      <c r="E274" s="196">
        <f>'Расчёт (кг)'!AH278</f>
        <v>0</v>
      </c>
      <c r="F274" s="196">
        <f>'Расчёт (кг)'!AL278</f>
        <v>0</v>
      </c>
      <c r="G274" s="129">
        <f t="shared" si="88"/>
        <v>0</v>
      </c>
      <c r="H274" s="129" t="e">
        <f t="shared" si="86"/>
        <v>#N/A</v>
      </c>
      <c r="I274" s="130">
        <f t="shared" si="89"/>
        <v>0</v>
      </c>
      <c r="J274" s="130">
        <f t="shared" si="90"/>
        <v>0</v>
      </c>
    </row>
    <row r="275" spans="1:10">
      <c r="A275" s="134" t="str">
        <f t="shared" si="87"/>
        <v>окт</v>
      </c>
      <c r="B275" s="125" t="str">
        <f>'Расчёт (кг)'!B279</f>
        <v>-</v>
      </c>
      <c r="C275" s="33">
        <f>'Расчёт (кг)'!C279</f>
        <v>49583</v>
      </c>
      <c r="D275" s="128">
        <f>'Расчёт (кг)'!D279</f>
        <v>23</v>
      </c>
      <c r="E275" s="196">
        <f>'Расчёт (кг)'!AH279</f>
        <v>0</v>
      </c>
      <c r="F275" s="196">
        <f>'Расчёт (кг)'!AL279</f>
        <v>0</v>
      </c>
      <c r="G275" s="129">
        <f t="shared" si="88"/>
        <v>0</v>
      </c>
      <c r="H275" s="129" t="e">
        <f t="shared" si="86"/>
        <v>#N/A</v>
      </c>
      <c r="I275" s="130">
        <f t="shared" si="89"/>
        <v>0</v>
      </c>
      <c r="J275" s="130">
        <f t="shared" si="90"/>
        <v>0</v>
      </c>
    </row>
    <row r="276" spans="1:10">
      <c r="A276" s="134" t="str">
        <f t="shared" si="87"/>
        <v>ноя</v>
      </c>
      <c r="B276" s="125" t="str">
        <f>'Расчёт (кг)'!B280</f>
        <v>-</v>
      </c>
      <c r="C276" s="33">
        <f>'Расчёт (кг)'!C280</f>
        <v>49614</v>
      </c>
      <c r="D276" s="128">
        <f>'Расчёт (кг)'!D280</f>
        <v>21</v>
      </c>
      <c r="E276" s="196">
        <f>'Расчёт (кг)'!AH280</f>
        <v>0</v>
      </c>
      <c r="F276" s="196">
        <f>'Расчёт (кг)'!AL280</f>
        <v>0</v>
      </c>
      <c r="G276" s="129">
        <f t="shared" si="88"/>
        <v>0</v>
      </c>
      <c r="H276" s="129" t="e">
        <f t="shared" si="86"/>
        <v>#N/A</v>
      </c>
      <c r="I276" s="130">
        <f t="shared" si="89"/>
        <v>0</v>
      </c>
      <c r="J276" s="130">
        <f t="shared" si="90"/>
        <v>0</v>
      </c>
    </row>
    <row r="277" spans="1:10">
      <c r="A277" s="134" t="str">
        <f t="shared" ref="A277:A289" si="91">TEXT(C277,"МММ")</f>
        <v>дек</v>
      </c>
      <c r="B277" s="125" t="str">
        <f>'Расчёт (кг)'!B281</f>
        <v>-</v>
      </c>
      <c r="C277" s="33">
        <f>'Расчёт (кг)'!C281</f>
        <v>49644</v>
      </c>
      <c r="D277" s="128">
        <f>'Расчёт (кг)'!D281</f>
        <v>21</v>
      </c>
      <c r="E277" s="196">
        <f>'Расчёт (кг)'!AH281</f>
        <v>0</v>
      </c>
      <c r="F277" s="196">
        <f>'Расчёт (кг)'!AL281</f>
        <v>0</v>
      </c>
      <c r="G277" s="129">
        <f t="shared" ref="G277:G289" si="92">SUM(E277:F277)</f>
        <v>0</v>
      </c>
      <c r="H277" s="129" t="e">
        <f t="shared" si="86"/>
        <v>#N/A</v>
      </c>
      <c r="I277" s="130">
        <f t="shared" ref="I277:I289" si="93">IFERROR(E277/$G277,0)</f>
        <v>0</v>
      </c>
      <c r="J277" s="130">
        <f t="shared" ref="J277:J289" si="94">IFERROR(F277/$G277,0)</f>
        <v>0</v>
      </c>
    </row>
    <row r="278" spans="1:10">
      <c r="A278" s="134" t="str">
        <f t="shared" si="91"/>
        <v>янв</v>
      </c>
      <c r="B278" s="125" t="str">
        <f>'Расчёт (кг)'!B282</f>
        <v>-</v>
      </c>
      <c r="C278" s="33">
        <f>'Расчёт (кг)'!C282</f>
        <v>49675</v>
      </c>
      <c r="D278" s="128">
        <f>'Расчёт (кг)'!D282</f>
        <v>17</v>
      </c>
      <c r="E278" s="196">
        <f>'Расчёт (кг)'!AH282</f>
        <v>0</v>
      </c>
      <c r="F278" s="196">
        <f>'Расчёт (кг)'!AL282</f>
        <v>0</v>
      </c>
      <c r="G278" s="129">
        <f t="shared" si="92"/>
        <v>0</v>
      </c>
      <c r="H278" s="129" t="e">
        <f t="shared" si="86"/>
        <v>#N/A</v>
      </c>
      <c r="I278" s="130">
        <f t="shared" si="93"/>
        <v>0</v>
      </c>
      <c r="J278" s="130">
        <f t="shared" si="94"/>
        <v>0</v>
      </c>
    </row>
    <row r="279" spans="1:10">
      <c r="A279" s="134" t="str">
        <f t="shared" si="91"/>
        <v>фев</v>
      </c>
      <c r="B279" s="125" t="str">
        <f>'Расчёт (кг)'!B283</f>
        <v>-</v>
      </c>
      <c r="C279" s="33">
        <f>'Расчёт (кг)'!C283</f>
        <v>49706</v>
      </c>
      <c r="D279" s="128">
        <f>'Расчёт (кг)'!D283</f>
        <v>21</v>
      </c>
      <c r="E279" s="196">
        <f>'Расчёт (кг)'!AH283</f>
        <v>0</v>
      </c>
      <c r="F279" s="196">
        <f>'Расчёт (кг)'!AL283</f>
        <v>0</v>
      </c>
      <c r="G279" s="129">
        <f t="shared" si="92"/>
        <v>0</v>
      </c>
      <c r="H279" s="129" t="e">
        <f t="shared" si="86"/>
        <v>#N/A</v>
      </c>
      <c r="I279" s="130">
        <f t="shared" si="93"/>
        <v>0</v>
      </c>
      <c r="J279" s="130">
        <f t="shared" si="94"/>
        <v>0</v>
      </c>
    </row>
    <row r="280" spans="1:10">
      <c r="A280" s="134" t="str">
        <f t="shared" si="91"/>
        <v>мар</v>
      </c>
      <c r="B280" s="125" t="str">
        <f>'Расчёт (кг)'!B284</f>
        <v>-</v>
      </c>
      <c r="C280" s="33">
        <f>'Расчёт (кг)'!C284</f>
        <v>49735</v>
      </c>
      <c r="D280" s="128">
        <f>'Расчёт (кг)'!D284</f>
        <v>20</v>
      </c>
      <c r="E280" s="196">
        <f>'Расчёт (кг)'!AH284</f>
        <v>0</v>
      </c>
      <c r="F280" s="196">
        <f>'Расчёт (кг)'!AL284</f>
        <v>0</v>
      </c>
      <c r="G280" s="129">
        <f t="shared" si="92"/>
        <v>0</v>
      </c>
      <c r="H280" s="129" t="e">
        <f t="shared" si="86"/>
        <v>#N/A</v>
      </c>
      <c r="I280" s="130">
        <f t="shared" si="93"/>
        <v>0</v>
      </c>
      <c r="J280" s="130">
        <f t="shared" si="94"/>
        <v>0</v>
      </c>
    </row>
    <row r="281" spans="1:10">
      <c r="A281" s="134" t="str">
        <f t="shared" si="91"/>
        <v>апр</v>
      </c>
      <c r="B281" s="125" t="str">
        <f>'Расчёт (кг)'!B285</f>
        <v>-</v>
      </c>
      <c r="C281" s="33">
        <f>'Расчёт (кг)'!C285</f>
        <v>49766</v>
      </c>
      <c r="D281" s="128">
        <f>'Расчёт (кг)'!D285</f>
        <v>22</v>
      </c>
      <c r="E281" s="196">
        <f>'Расчёт (кг)'!AH285</f>
        <v>0</v>
      </c>
      <c r="F281" s="196">
        <f>'Расчёт (кг)'!AL285</f>
        <v>0</v>
      </c>
      <c r="G281" s="129">
        <f t="shared" si="92"/>
        <v>0</v>
      </c>
      <c r="H281" s="129" t="e">
        <f t="shared" si="86"/>
        <v>#N/A</v>
      </c>
      <c r="I281" s="130">
        <f t="shared" si="93"/>
        <v>0</v>
      </c>
      <c r="J281" s="130">
        <f t="shared" si="94"/>
        <v>0</v>
      </c>
    </row>
    <row r="282" spans="1:10">
      <c r="A282" s="134" t="str">
        <f t="shared" si="91"/>
        <v>май</v>
      </c>
      <c r="B282" s="125" t="str">
        <f>'Расчёт (кг)'!B286</f>
        <v>-</v>
      </c>
      <c r="C282" s="33">
        <f>'Расчёт (кг)'!C286</f>
        <v>49796</v>
      </c>
      <c r="D282" s="128">
        <f>'Расчёт (кг)'!D286</f>
        <v>20</v>
      </c>
      <c r="E282" s="196">
        <f>'Расчёт (кг)'!AH286</f>
        <v>0</v>
      </c>
      <c r="F282" s="196">
        <f>'Расчёт (кг)'!AL286</f>
        <v>0</v>
      </c>
      <c r="G282" s="129">
        <f t="shared" si="92"/>
        <v>0</v>
      </c>
      <c r="H282" s="129" t="e">
        <f t="shared" si="86"/>
        <v>#N/A</v>
      </c>
      <c r="I282" s="130">
        <f t="shared" si="93"/>
        <v>0</v>
      </c>
      <c r="J282" s="130">
        <f t="shared" si="94"/>
        <v>0</v>
      </c>
    </row>
    <row r="283" spans="1:10">
      <c r="A283" s="134" t="str">
        <f t="shared" si="91"/>
        <v>июн</v>
      </c>
      <c r="B283" s="125" t="str">
        <f>'Расчёт (кг)'!B287</f>
        <v>-</v>
      </c>
      <c r="C283" s="33">
        <f>'Расчёт (кг)'!C287</f>
        <v>49827</v>
      </c>
      <c r="D283" s="128">
        <f>'Расчёт (кг)'!D287</f>
        <v>20</v>
      </c>
      <c r="E283" s="196">
        <f>'Расчёт (кг)'!AH287</f>
        <v>0</v>
      </c>
      <c r="F283" s="196">
        <f>'Расчёт (кг)'!AL287</f>
        <v>0</v>
      </c>
      <c r="G283" s="129">
        <f t="shared" si="92"/>
        <v>0</v>
      </c>
      <c r="H283" s="129" t="e">
        <f t="shared" si="86"/>
        <v>#N/A</v>
      </c>
      <c r="I283" s="130">
        <f t="shared" si="93"/>
        <v>0</v>
      </c>
      <c r="J283" s="130">
        <f t="shared" si="94"/>
        <v>0</v>
      </c>
    </row>
    <row r="284" spans="1:10">
      <c r="A284" s="134" t="str">
        <f t="shared" si="91"/>
        <v>июл</v>
      </c>
      <c r="B284" s="125" t="str">
        <f>'Расчёт (кг)'!B288</f>
        <v>-</v>
      </c>
      <c r="C284" s="33">
        <f>'Расчёт (кг)'!C288</f>
        <v>49857</v>
      </c>
      <c r="D284" s="128">
        <f>'Расчёт (кг)'!D288</f>
        <v>23</v>
      </c>
      <c r="E284" s="196">
        <f>'Расчёт (кг)'!AH288</f>
        <v>0</v>
      </c>
      <c r="F284" s="196">
        <f>'Расчёт (кг)'!AL288</f>
        <v>0</v>
      </c>
      <c r="G284" s="129">
        <f t="shared" si="92"/>
        <v>0</v>
      </c>
      <c r="H284" s="129" t="e">
        <f t="shared" si="86"/>
        <v>#N/A</v>
      </c>
      <c r="I284" s="130">
        <f t="shared" si="93"/>
        <v>0</v>
      </c>
      <c r="J284" s="130">
        <f t="shared" si="94"/>
        <v>0</v>
      </c>
    </row>
    <row r="285" spans="1:10">
      <c r="A285" s="134" t="str">
        <f t="shared" si="91"/>
        <v>авг</v>
      </c>
      <c r="B285" s="125" t="str">
        <f>'Расчёт (кг)'!B289</f>
        <v>-</v>
      </c>
      <c r="C285" s="33">
        <f>'Расчёт (кг)'!C289</f>
        <v>49888</v>
      </c>
      <c r="D285" s="128">
        <f>'Расчёт (кг)'!D289</f>
        <v>21</v>
      </c>
      <c r="E285" s="196">
        <f>'Расчёт (кг)'!AH289</f>
        <v>0</v>
      </c>
      <c r="F285" s="196">
        <f>'Расчёт (кг)'!AL289</f>
        <v>0</v>
      </c>
      <c r="G285" s="129">
        <f t="shared" si="92"/>
        <v>0</v>
      </c>
      <c r="H285" s="129" t="e">
        <f t="shared" si="86"/>
        <v>#N/A</v>
      </c>
      <c r="I285" s="130">
        <f t="shared" si="93"/>
        <v>0</v>
      </c>
      <c r="J285" s="130">
        <f t="shared" si="94"/>
        <v>0</v>
      </c>
    </row>
    <row r="286" spans="1:10">
      <c r="A286" s="134" t="str">
        <f t="shared" si="91"/>
        <v>сен</v>
      </c>
      <c r="B286" s="125" t="str">
        <f>'Расчёт (кг)'!B290</f>
        <v>-</v>
      </c>
      <c r="C286" s="33">
        <f>'Расчёт (кг)'!C290</f>
        <v>49919</v>
      </c>
      <c r="D286" s="128">
        <f>'Расчёт (кг)'!D290</f>
        <v>22</v>
      </c>
      <c r="E286" s="196">
        <f>'Расчёт (кг)'!AH290</f>
        <v>0</v>
      </c>
      <c r="F286" s="196">
        <f>'Расчёт (кг)'!AL290</f>
        <v>0</v>
      </c>
      <c r="G286" s="129">
        <f t="shared" si="92"/>
        <v>0</v>
      </c>
      <c r="H286" s="129" t="e">
        <f t="shared" si="86"/>
        <v>#N/A</v>
      </c>
      <c r="I286" s="130">
        <f t="shared" si="93"/>
        <v>0</v>
      </c>
      <c r="J286" s="130">
        <f t="shared" si="94"/>
        <v>0</v>
      </c>
    </row>
    <row r="287" spans="1:10">
      <c r="A287" s="134" t="str">
        <f t="shared" si="91"/>
        <v>окт</v>
      </c>
      <c r="B287" s="125" t="str">
        <f>'Расчёт (кг)'!B291</f>
        <v>-</v>
      </c>
      <c r="C287" s="33">
        <f>'Расчёт (кг)'!C291</f>
        <v>49949</v>
      </c>
      <c r="D287" s="128">
        <f>'Расчёт (кг)'!D291</f>
        <v>23</v>
      </c>
      <c r="E287" s="196">
        <f>'Расчёт (кг)'!AH291</f>
        <v>0</v>
      </c>
      <c r="F287" s="196">
        <f>'Расчёт (кг)'!AL291</f>
        <v>0</v>
      </c>
      <c r="G287" s="129">
        <f t="shared" si="92"/>
        <v>0</v>
      </c>
      <c r="H287" s="129" t="e">
        <f t="shared" si="86"/>
        <v>#N/A</v>
      </c>
      <c r="I287" s="130">
        <f t="shared" si="93"/>
        <v>0</v>
      </c>
      <c r="J287" s="130">
        <f t="shared" si="94"/>
        <v>0</v>
      </c>
    </row>
    <row r="288" spans="1:10">
      <c r="A288" s="134" t="str">
        <f t="shared" si="91"/>
        <v>ноя</v>
      </c>
      <c r="B288" s="125" t="str">
        <f>'Расчёт (кг)'!B292</f>
        <v>-</v>
      </c>
      <c r="C288" s="33">
        <f>'Расчёт (кг)'!C292</f>
        <v>49980</v>
      </c>
      <c r="D288" s="128">
        <f>'Расчёт (кг)'!D292</f>
        <v>19</v>
      </c>
      <c r="E288" s="196">
        <f>'Расчёт (кг)'!AH292</f>
        <v>0</v>
      </c>
      <c r="F288" s="196">
        <f>'Расчёт (кг)'!AL292</f>
        <v>0</v>
      </c>
      <c r="G288" s="129">
        <f t="shared" si="92"/>
        <v>0</v>
      </c>
      <c r="H288" s="129" t="e">
        <f t="shared" si="86"/>
        <v>#N/A</v>
      </c>
      <c r="I288" s="130">
        <f t="shared" si="93"/>
        <v>0</v>
      </c>
      <c r="J288" s="130">
        <f t="shared" si="94"/>
        <v>0</v>
      </c>
    </row>
    <row r="289" spans="1:10">
      <c r="A289" s="134" t="str">
        <f t="shared" si="91"/>
        <v>дек</v>
      </c>
      <c r="B289" s="125" t="str">
        <f>'Расчёт (кг)'!B293</f>
        <v>-</v>
      </c>
      <c r="C289" s="33">
        <f>'Расчёт (кг)'!C293</f>
        <v>50010</v>
      </c>
      <c r="D289" s="128">
        <f>'Расчёт (кг)'!D293</f>
        <v>23</v>
      </c>
      <c r="E289" s="196">
        <f>'Расчёт (кг)'!AH293</f>
        <v>0</v>
      </c>
      <c r="F289" s="196">
        <f>'Расчёт (кг)'!AL293</f>
        <v>0</v>
      </c>
      <c r="G289" s="129">
        <f t="shared" si="92"/>
        <v>0</v>
      </c>
      <c r="H289" s="129" t="e">
        <f t="shared" si="86"/>
        <v>#N/A</v>
      </c>
      <c r="I289" s="130">
        <f t="shared" si="93"/>
        <v>0</v>
      </c>
      <c r="J289" s="130">
        <f t="shared" si="94"/>
        <v>0</v>
      </c>
    </row>
    <row r="290" spans="1:10">
      <c r="A290" s="134"/>
      <c r="C290" s="33"/>
      <c r="D290" s="128"/>
      <c r="E290" s="196"/>
      <c r="F290" s="196"/>
      <c r="G290" s="129"/>
      <c r="H290" s="129"/>
      <c r="I290" s="130"/>
      <c r="J290" s="130"/>
    </row>
  </sheetData>
  <mergeCells count="2">
    <mergeCell ref="L1:O1"/>
    <mergeCell ref="AA1:AC1"/>
  </mergeCells>
  <conditionalFormatting sqref="O2:O13">
    <cfRule type="containsText" dxfId="1" priority="1" operator="containsText" text="ЛОЖЬ">
      <formula>NOT(ISERROR(SEARCH("ЛОЖЬ",O2)))</formula>
    </cfRule>
    <cfRule type="containsText" dxfId="0" priority="2" operator="containsText" text="ИСТИНА">
      <formula>NOT(ISERROR(SEARCH("ИСТИНА",O2)))</formula>
    </cfRule>
  </conditionalFormatting>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66FFCC"/>
  </sheetPr>
  <dimension ref="A1:X289"/>
  <sheetViews>
    <sheetView zoomScale="70" zoomScaleNormal="70" workbookViewId="0">
      <pane ySplit="1" topLeftCell="A2" activePane="bottomLeft" state="frozen"/>
      <selection pane="bottomLeft" activeCell="T46" sqref="T46:X46"/>
    </sheetView>
  </sheetViews>
  <sheetFormatPr defaultColWidth="9.109375" defaultRowHeight="14.4"/>
  <cols>
    <col min="1" max="1" width="5.44140625" style="135" bestFit="1" customWidth="1"/>
    <col min="2" max="2" width="8.44140625" style="199" bestFit="1" customWidth="1"/>
    <col min="3" max="3" width="5.5546875" style="199" bestFit="1" customWidth="1"/>
    <col min="4" max="4" width="9.109375" style="199"/>
    <col min="5" max="5" width="3.33203125" style="199" bestFit="1" customWidth="1"/>
    <col min="6" max="6" width="8.21875" style="199" bestFit="1" customWidth="1"/>
    <col min="7" max="7" width="8.5546875" style="199" bestFit="1" customWidth="1"/>
    <col min="8" max="8" width="7.109375" style="199" bestFit="1" customWidth="1"/>
    <col min="9" max="9" width="8.5546875" style="199" bestFit="1" customWidth="1"/>
    <col min="10" max="10" width="7.88671875" style="199" bestFit="1" customWidth="1"/>
    <col min="11" max="11" width="8.5546875" style="199" bestFit="1" customWidth="1"/>
    <col min="12" max="16384" width="9.109375" style="199"/>
  </cols>
  <sheetData>
    <row r="1" spans="1:11" s="131" customFormat="1" ht="30.75" customHeight="1">
      <c r="A1" s="133"/>
      <c r="B1" s="223" t="s">
        <v>5</v>
      </c>
      <c r="C1" s="223" t="s">
        <v>141</v>
      </c>
      <c r="D1" s="223" t="s">
        <v>2</v>
      </c>
      <c r="E1" s="223" t="s">
        <v>1</v>
      </c>
      <c r="F1" s="253" t="s">
        <v>329</v>
      </c>
      <c r="G1" s="224" t="s">
        <v>330</v>
      </c>
      <c r="H1" s="253" t="s">
        <v>319</v>
      </c>
      <c r="I1" s="224" t="s">
        <v>320</v>
      </c>
      <c r="J1" s="253" t="s">
        <v>321</v>
      </c>
      <c r="K1" s="224" t="s">
        <v>322</v>
      </c>
    </row>
    <row r="2" spans="1:11">
      <c r="A2" s="134" t="str">
        <f>TEXT(D2,"МММ")</f>
        <v>янв</v>
      </c>
      <c r="B2" s="199" t="str">
        <f>'Расчёт (кг)'!B6</f>
        <v>-</v>
      </c>
      <c r="C2" s="199">
        <f>YEAR(D2)</f>
        <v>2013</v>
      </c>
      <c r="D2" s="225">
        <f>'Расчёт (кг)'!C6</f>
        <v>41275</v>
      </c>
      <c r="E2" s="200">
        <f>'Расчёт (кг)'!D6</f>
        <v>17</v>
      </c>
      <c r="F2" s="206">
        <f>'Расчёт (кг)'!AH6/'Расчёт (кг)'!D6</f>
        <v>0</v>
      </c>
      <c r="G2" s="206">
        <f>'Расчёт (кг)'!AL6/'Расчёт (кг)'!D6</f>
        <v>0</v>
      </c>
      <c r="H2" s="206">
        <f>'Расчёт (ТН)'!AH6/'Расчёт (ТН)'!D6</f>
        <v>0</v>
      </c>
      <c r="I2" s="206">
        <f>'Расчёт (ТН)'!AL6/'Расчёт (ТН)'!D6</f>
        <v>0</v>
      </c>
      <c r="J2" s="206">
        <f t="shared" ref="J2:J33" si="0">IFERROR(F2/H2,0)</f>
        <v>0</v>
      </c>
      <c r="K2" s="206">
        <f t="shared" ref="K2:K33" si="1">IFERROR(G2/I2,0)</f>
        <v>0</v>
      </c>
    </row>
    <row r="3" spans="1:11">
      <c r="A3" s="134" t="str">
        <f t="shared" ref="A3:A66" si="2">TEXT(D3,"МММ")</f>
        <v>фев</v>
      </c>
      <c r="B3" s="199" t="str">
        <f>'Расчёт (кг)'!B7</f>
        <v>-</v>
      </c>
      <c r="C3" s="199">
        <f t="shared" ref="C3:C66" si="3">YEAR(D3)</f>
        <v>2013</v>
      </c>
      <c r="D3" s="225">
        <f>'Расчёт (кг)'!C7</f>
        <v>41306</v>
      </c>
      <c r="E3" s="200">
        <f>'Расчёт (кг)'!D7</f>
        <v>20</v>
      </c>
      <c r="F3" s="206">
        <f>'Расчёт (кг)'!AH7/'Расчёт (кг)'!D7</f>
        <v>0</v>
      </c>
      <c r="G3" s="206">
        <f>'Расчёт (кг)'!AL7/'Расчёт (кг)'!D7</f>
        <v>0</v>
      </c>
      <c r="H3" s="206">
        <f>'Расчёт (ТН)'!AH7/'Расчёт (ТН)'!D7</f>
        <v>0</v>
      </c>
      <c r="I3" s="206">
        <f>'Расчёт (ТН)'!AL7/'Расчёт (ТН)'!D7</f>
        <v>0</v>
      </c>
      <c r="J3" s="206">
        <f t="shared" si="0"/>
        <v>0</v>
      </c>
      <c r="K3" s="206">
        <f t="shared" si="1"/>
        <v>0</v>
      </c>
    </row>
    <row r="4" spans="1:11">
      <c r="A4" s="134" t="str">
        <f t="shared" si="2"/>
        <v>мар</v>
      </c>
      <c r="B4" s="199" t="str">
        <f>'Расчёт (кг)'!B8</f>
        <v>-</v>
      </c>
      <c r="C4" s="199">
        <f t="shared" si="3"/>
        <v>2013</v>
      </c>
      <c r="D4" s="225">
        <f>'Расчёт (кг)'!C8</f>
        <v>41334</v>
      </c>
      <c r="E4" s="200">
        <f>'Расчёт (кг)'!D8</f>
        <v>20</v>
      </c>
      <c r="F4" s="206">
        <f>'Расчёт (кг)'!AH8/'Расчёт (кг)'!D8</f>
        <v>0</v>
      </c>
      <c r="G4" s="206">
        <f>'Расчёт (кг)'!AL8/'Расчёт (кг)'!D8</f>
        <v>0</v>
      </c>
      <c r="H4" s="206">
        <f>'Расчёт (ТН)'!AH8/'Расчёт (ТН)'!D8</f>
        <v>0</v>
      </c>
      <c r="I4" s="206">
        <f>'Расчёт (ТН)'!AL8/'Расчёт (ТН)'!D8</f>
        <v>0</v>
      </c>
      <c r="J4" s="206">
        <f t="shared" si="0"/>
        <v>0</v>
      </c>
      <c r="K4" s="206">
        <f t="shared" si="1"/>
        <v>0</v>
      </c>
    </row>
    <row r="5" spans="1:11">
      <c r="A5" s="134" t="str">
        <f t="shared" si="2"/>
        <v>апр</v>
      </c>
      <c r="B5" s="199" t="str">
        <f>'Расчёт (кг)'!B9</f>
        <v>-</v>
      </c>
      <c r="C5" s="199">
        <f t="shared" si="3"/>
        <v>2013</v>
      </c>
      <c r="D5" s="225">
        <f>'Расчёт (кг)'!C9</f>
        <v>41365</v>
      </c>
      <c r="E5" s="200">
        <f>'Расчёт (кг)'!D9</f>
        <v>22</v>
      </c>
      <c r="F5" s="206">
        <f>'Расчёт (кг)'!AH9/'Расчёт (кг)'!D9</f>
        <v>0</v>
      </c>
      <c r="G5" s="206">
        <f>'Расчёт (кг)'!AL9/'Расчёт (кг)'!D9</f>
        <v>0</v>
      </c>
      <c r="H5" s="206">
        <f>'Расчёт (ТН)'!AH9/'Расчёт (ТН)'!D9</f>
        <v>0</v>
      </c>
      <c r="I5" s="206">
        <f>'Расчёт (ТН)'!AL9/'Расчёт (ТН)'!D9</f>
        <v>0</v>
      </c>
      <c r="J5" s="206">
        <f t="shared" si="0"/>
        <v>0</v>
      </c>
      <c r="K5" s="206">
        <f t="shared" si="1"/>
        <v>0</v>
      </c>
    </row>
    <row r="6" spans="1:11">
      <c r="A6" s="134" t="str">
        <f t="shared" si="2"/>
        <v>май</v>
      </c>
      <c r="B6" s="199" t="str">
        <f>'Расчёт (кг)'!B10</f>
        <v>-</v>
      </c>
      <c r="C6" s="199">
        <f t="shared" si="3"/>
        <v>2013</v>
      </c>
      <c r="D6" s="225">
        <f>'Расчёт (кг)'!C10</f>
        <v>41395</v>
      </c>
      <c r="E6" s="200">
        <f>'Расчёт (кг)'!D10</f>
        <v>18</v>
      </c>
      <c r="F6" s="206">
        <f>'Расчёт (кг)'!AH10/'Расчёт (кг)'!D10</f>
        <v>0</v>
      </c>
      <c r="G6" s="206">
        <f>'Расчёт (кг)'!AL10/'Расчёт (кг)'!D10</f>
        <v>0</v>
      </c>
      <c r="H6" s="206">
        <f>'Расчёт (ТН)'!AH10/'Расчёт (ТН)'!D10</f>
        <v>0</v>
      </c>
      <c r="I6" s="206">
        <f>'Расчёт (ТН)'!AL10/'Расчёт (ТН)'!D10</f>
        <v>0</v>
      </c>
      <c r="J6" s="206">
        <f t="shared" si="0"/>
        <v>0</v>
      </c>
      <c r="K6" s="206">
        <f t="shared" si="1"/>
        <v>0</v>
      </c>
    </row>
    <row r="7" spans="1:11">
      <c r="A7" s="134" t="str">
        <f t="shared" si="2"/>
        <v>июн</v>
      </c>
      <c r="B7" s="199" t="str">
        <f>'Расчёт (кг)'!B11</f>
        <v>-</v>
      </c>
      <c r="C7" s="199">
        <f t="shared" si="3"/>
        <v>2013</v>
      </c>
      <c r="D7" s="225">
        <f>'Расчёт (кг)'!C11</f>
        <v>41426</v>
      </c>
      <c r="E7" s="200">
        <f>'Расчёт (кг)'!D11</f>
        <v>19</v>
      </c>
      <c r="F7" s="206">
        <f>'Расчёт (кг)'!AH11/'Расчёт (кг)'!D11</f>
        <v>0</v>
      </c>
      <c r="G7" s="206">
        <f>'Расчёт (кг)'!AL11/'Расчёт (кг)'!D11</f>
        <v>0</v>
      </c>
      <c r="H7" s="206">
        <f>'Расчёт (ТН)'!AH11/'Расчёт (ТН)'!D11</f>
        <v>0</v>
      </c>
      <c r="I7" s="206">
        <f>'Расчёт (ТН)'!AL11/'Расчёт (ТН)'!D11</f>
        <v>0</v>
      </c>
      <c r="J7" s="206">
        <f t="shared" si="0"/>
        <v>0</v>
      </c>
      <c r="K7" s="206">
        <f t="shared" si="1"/>
        <v>0</v>
      </c>
    </row>
    <row r="8" spans="1:11">
      <c r="A8" s="134" t="str">
        <f t="shared" si="2"/>
        <v>июл</v>
      </c>
      <c r="B8" s="199" t="str">
        <f>'Расчёт (кг)'!B12</f>
        <v>-</v>
      </c>
      <c r="C8" s="199">
        <f t="shared" si="3"/>
        <v>2013</v>
      </c>
      <c r="D8" s="225">
        <f>'Расчёт (кг)'!C12</f>
        <v>41456</v>
      </c>
      <c r="E8" s="200">
        <f>'Расчёт (кг)'!D12</f>
        <v>23</v>
      </c>
      <c r="F8" s="206">
        <f>'Расчёт (кг)'!AH12/'Расчёт (кг)'!D12</f>
        <v>0</v>
      </c>
      <c r="G8" s="206">
        <f>'Расчёт (кг)'!AL12/'Расчёт (кг)'!D12</f>
        <v>0</v>
      </c>
      <c r="H8" s="206">
        <f>'Расчёт (ТН)'!AH12/'Расчёт (ТН)'!D12</f>
        <v>0</v>
      </c>
      <c r="I8" s="206">
        <f>'Расчёт (ТН)'!AL12/'Расчёт (ТН)'!D12</f>
        <v>0</v>
      </c>
      <c r="J8" s="206">
        <f t="shared" si="0"/>
        <v>0</v>
      </c>
      <c r="K8" s="206">
        <f t="shared" si="1"/>
        <v>0</v>
      </c>
    </row>
    <row r="9" spans="1:11">
      <c r="A9" s="134" t="str">
        <f t="shared" si="2"/>
        <v>авг</v>
      </c>
      <c r="B9" s="199" t="str">
        <f>'Расчёт (кг)'!B13</f>
        <v>-</v>
      </c>
      <c r="C9" s="199">
        <f t="shared" si="3"/>
        <v>2013</v>
      </c>
      <c r="D9" s="225">
        <f>'Расчёт (кг)'!C13</f>
        <v>41487</v>
      </c>
      <c r="E9" s="200">
        <f>'Расчёт (кг)'!D13</f>
        <v>22</v>
      </c>
      <c r="F9" s="206">
        <f>'Расчёт (кг)'!AH13/'Расчёт (кг)'!D13</f>
        <v>0</v>
      </c>
      <c r="G9" s="206">
        <f>'Расчёт (кг)'!AL13/'Расчёт (кг)'!D13</f>
        <v>0</v>
      </c>
      <c r="H9" s="206">
        <f>'Расчёт (ТН)'!AH13/'Расчёт (ТН)'!D13</f>
        <v>0</v>
      </c>
      <c r="I9" s="206">
        <f>'Расчёт (ТН)'!AL13/'Расчёт (ТН)'!D13</f>
        <v>0</v>
      </c>
      <c r="J9" s="206">
        <f t="shared" si="0"/>
        <v>0</v>
      </c>
      <c r="K9" s="206">
        <f t="shared" si="1"/>
        <v>0</v>
      </c>
    </row>
    <row r="10" spans="1:11">
      <c r="A10" s="134" t="str">
        <f t="shared" si="2"/>
        <v>сен</v>
      </c>
      <c r="B10" s="199" t="str">
        <f>'Расчёт (кг)'!B14</f>
        <v>-</v>
      </c>
      <c r="C10" s="199">
        <f t="shared" si="3"/>
        <v>2013</v>
      </c>
      <c r="D10" s="225">
        <f>'Расчёт (кг)'!C14</f>
        <v>41518</v>
      </c>
      <c r="E10" s="200">
        <f>'Расчёт (кг)'!D14</f>
        <v>21</v>
      </c>
      <c r="F10" s="206">
        <f>'Расчёт (кг)'!AH14/'Расчёт (кг)'!D14</f>
        <v>0</v>
      </c>
      <c r="G10" s="206">
        <f>'Расчёт (кг)'!AL14/'Расчёт (кг)'!D14</f>
        <v>0</v>
      </c>
      <c r="H10" s="206">
        <f>'Расчёт (ТН)'!AH14/'Расчёт (ТН)'!D14</f>
        <v>0</v>
      </c>
      <c r="I10" s="206">
        <f>'Расчёт (ТН)'!AL14/'Расчёт (ТН)'!D14</f>
        <v>0</v>
      </c>
      <c r="J10" s="206">
        <f t="shared" si="0"/>
        <v>0</v>
      </c>
      <c r="K10" s="206">
        <f t="shared" si="1"/>
        <v>0</v>
      </c>
    </row>
    <row r="11" spans="1:11">
      <c r="A11" s="134" t="str">
        <f t="shared" si="2"/>
        <v>окт</v>
      </c>
      <c r="B11" s="199" t="str">
        <f>'Расчёт (кг)'!B15</f>
        <v>-</v>
      </c>
      <c r="C11" s="199">
        <f t="shared" si="3"/>
        <v>2013</v>
      </c>
      <c r="D11" s="225">
        <f>'Расчёт (кг)'!C15</f>
        <v>41548</v>
      </c>
      <c r="E11" s="200">
        <f>'Расчёт (кг)'!D15</f>
        <v>23</v>
      </c>
      <c r="F11" s="206">
        <f>'Расчёт (кг)'!AH15/'Расчёт (кг)'!D15</f>
        <v>0</v>
      </c>
      <c r="G11" s="206">
        <f>'Расчёт (кг)'!AL15/'Расчёт (кг)'!D15</f>
        <v>0</v>
      </c>
      <c r="H11" s="206">
        <f>'Расчёт (ТН)'!AH15/'Расчёт (ТН)'!D15</f>
        <v>0</v>
      </c>
      <c r="I11" s="206">
        <f>'Расчёт (ТН)'!AL15/'Расчёт (ТН)'!D15</f>
        <v>0</v>
      </c>
      <c r="J11" s="206">
        <f t="shared" si="0"/>
        <v>0</v>
      </c>
      <c r="K11" s="206">
        <f t="shared" si="1"/>
        <v>0</v>
      </c>
    </row>
    <row r="12" spans="1:11">
      <c r="A12" s="134" t="str">
        <f t="shared" si="2"/>
        <v>ноя</v>
      </c>
      <c r="B12" s="199" t="str">
        <f>'Расчёт (кг)'!B16</f>
        <v>-</v>
      </c>
      <c r="C12" s="199">
        <f t="shared" si="3"/>
        <v>2013</v>
      </c>
      <c r="D12" s="225">
        <f>'Расчёт (кг)'!C16</f>
        <v>41579</v>
      </c>
      <c r="E12" s="200">
        <f>'Расчёт (кг)'!D16</f>
        <v>20</v>
      </c>
      <c r="F12" s="206">
        <f>'Расчёт (кг)'!AH16/'Расчёт (кг)'!D16</f>
        <v>0</v>
      </c>
      <c r="G12" s="206">
        <f>'Расчёт (кг)'!AL16/'Расчёт (кг)'!D16</f>
        <v>0</v>
      </c>
      <c r="H12" s="206">
        <f>'Расчёт (ТН)'!AH16/'Расчёт (ТН)'!D16</f>
        <v>0</v>
      </c>
      <c r="I12" s="206">
        <f>'Расчёт (ТН)'!AL16/'Расчёт (ТН)'!D16</f>
        <v>0</v>
      </c>
      <c r="J12" s="206">
        <f t="shared" si="0"/>
        <v>0</v>
      </c>
      <c r="K12" s="206">
        <f t="shared" si="1"/>
        <v>0</v>
      </c>
    </row>
    <row r="13" spans="1:11">
      <c r="A13" s="134" t="str">
        <f t="shared" si="2"/>
        <v>дек</v>
      </c>
      <c r="B13" s="199" t="str">
        <f>'Расчёт (кг)'!B17</f>
        <v>-</v>
      </c>
      <c r="C13" s="199">
        <f t="shared" si="3"/>
        <v>2013</v>
      </c>
      <c r="D13" s="225">
        <f>'Расчёт (кг)'!C17</f>
        <v>41609</v>
      </c>
      <c r="E13" s="200">
        <f>'Расчёт (кг)'!D17</f>
        <v>22</v>
      </c>
      <c r="F13" s="206">
        <f>'Расчёт (кг)'!AH17/'Расчёт (кг)'!D17</f>
        <v>0</v>
      </c>
      <c r="G13" s="206">
        <f>'Расчёт (кг)'!AL17/'Расчёт (кг)'!D17</f>
        <v>0</v>
      </c>
      <c r="H13" s="206">
        <f>'Расчёт (ТН)'!AH17/'Расчёт (ТН)'!D17</f>
        <v>0</v>
      </c>
      <c r="I13" s="206">
        <f>'Расчёт (ТН)'!AL17/'Расчёт (ТН)'!D17</f>
        <v>0</v>
      </c>
      <c r="J13" s="206">
        <f t="shared" si="0"/>
        <v>0</v>
      </c>
      <c r="K13" s="206">
        <f t="shared" si="1"/>
        <v>0</v>
      </c>
    </row>
    <row r="14" spans="1:11">
      <c r="A14" s="134" t="str">
        <f t="shared" si="2"/>
        <v>янв</v>
      </c>
      <c r="B14" s="199" t="str">
        <f>'Расчёт (кг)'!B18</f>
        <v>-</v>
      </c>
      <c r="C14" s="199">
        <f t="shared" si="3"/>
        <v>2014</v>
      </c>
      <c r="D14" s="225">
        <f>'Расчёт (кг)'!C18</f>
        <v>41640</v>
      </c>
      <c r="E14" s="200">
        <f>'Расчёт (кг)'!D18</f>
        <v>17</v>
      </c>
      <c r="F14" s="206">
        <f>'Расчёт (кг)'!AH18/'Расчёт (кг)'!D18</f>
        <v>0</v>
      </c>
      <c r="G14" s="206">
        <f>'Расчёт (кг)'!AL18/'Расчёт (кг)'!D18</f>
        <v>0</v>
      </c>
      <c r="H14" s="206">
        <f>'Расчёт (ТН)'!AH18/'Расчёт (ТН)'!D18</f>
        <v>0</v>
      </c>
      <c r="I14" s="206">
        <f>'Расчёт (ТН)'!AL18/'Расчёт (ТН)'!D18</f>
        <v>0</v>
      </c>
      <c r="J14" s="206">
        <f t="shared" si="0"/>
        <v>0</v>
      </c>
      <c r="K14" s="206">
        <f t="shared" si="1"/>
        <v>0</v>
      </c>
    </row>
    <row r="15" spans="1:11">
      <c r="A15" s="134" t="str">
        <f t="shared" si="2"/>
        <v>фев</v>
      </c>
      <c r="B15" s="199" t="str">
        <f>'Расчёт (кг)'!B19</f>
        <v>-</v>
      </c>
      <c r="C15" s="199">
        <f t="shared" si="3"/>
        <v>2014</v>
      </c>
      <c r="D15" s="225">
        <f>'Расчёт (кг)'!C19</f>
        <v>41671</v>
      </c>
      <c r="E15" s="200">
        <f>'Расчёт (кг)'!D19</f>
        <v>20</v>
      </c>
      <c r="F15" s="206">
        <f>'Расчёт (кг)'!AH19/'Расчёт (кг)'!D19</f>
        <v>0</v>
      </c>
      <c r="G15" s="206">
        <f>'Расчёт (кг)'!AL19/'Расчёт (кг)'!D19</f>
        <v>0</v>
      </c>
      <c r="H15" s="206">
        <f>'Расчёт (ТН)'!AH19/'Расчёт (ТН)'!D19</f>
        <v>0</v>
      </c>
      <c r="I15" s="206">
        <f>'Расчёт (ТН)'!AL19/'Расчёт (ТН)'!D19</f>
        <v>0</v>
      </c>
      <c r="J15" s="206">
        <f t="shared" si="0"/>
        <v>0</v>
      </c>
      <c r="K15" s="206">
        <f t="shared" si="1"/>
        <v>0</v>
      </c>
    </row>
    <row r="16" spans="1:11">
      <c r="A16" s="134" t="str">
        <f t="shared" si="2"/>
        <v>мар</v>
      </c>
      <c r="B16" s="199" t="str">
        <f>'Расчёт (кг)'!B20</f>
        <v>-</v>
      </c>
      <c r="C16" s="199">
        <f t="shared" si="3"/>
        <v>2014</v>
      </c>
      <c r="D16" s="225">
        <f>'Расчёт (кг)'!C20</f>
        <v>41699</v>
      </c>
      <c r="E16" s="200">
        <f>'Расчёт (кг)'!D20</f>
        <v>20</v>
      </c>
      <c r="F16" s="206">
        <f>'Расчёт (кг)'!AH20/'Расчёт (кг)'!D20</f>
        <v>0</v>
      </c>
      <c r="G16" s="206">
        <f>'Расчёт (кг)'!AL20/'Расчёт (кг)'!D20</f>
        <v>0</v>
      </c>
      <c r="H16" s="206">
        <f>'Расчёт (ТН)'!AH20/'Расчёт (ТН)'!D20</f>
        <v>0</v>
      </c>
      <c r="I16" s="206">
        <f>'Расчёт (ТН)'!AL20/'Расчёт (ТН)'!D20</f>
        <v>0</v>
      </c>
      <c r="J16" s="206">
        <f t="shared" si="0"/>
        <v>0</v>
      </c>
      <c r="K16" s="206">
        <f t="shared" si="1"/>
        <v>0</v>
      </c>
    </row>
    <row r="17" spans="1:17">
      <c r="A17" s="134" t="str">
        <f t="shared" si="2"/>
        <v>апр</v>
      </c>
      <c r="B17" s="199" t="str">
        <f>'Расчёт (кг)'!B21</f>
        <v>-</v>
      </c>
      <c r="C17" s="199">
        <f t="shared" si="3"/>
        <v>2014</v>
      </c>
      <c r="D17" s="225">
        <f>'Расчёт (кг)'!C21</f>
        <v>41730</v>
      </c>
      <c r="E17" s="200">
        <f>'Расчёт (кг)'!D21</f>
        <v>22</v>
      </c>
      <c r="F17" s="206">
        <f>'Расчёт (кг)'!AH21/'Расчёт (кг)'!D21</f>
        <v>0</v>
      </c>
      <c r="G17" s="206">
        <f>'Расчёт (кг)'!AL21/'Расчёт (кг)'!D21</f>
        <v>0</v>
      </c>
      <c r="H17" s="206">
        <f>'Расчёт (ТН)'!AH21/'Расчёт (ТН)'!D21</f>
        <v>0</v>
      </c>
      <c r="I17" s="206">
        <f>'Расчёт (ТН)'!AL21/'Расчёт (ТН)'!D21</f>
        <v>0</v>
      </c>
      <c r="J17" s="206">
        <f t="shared" si="0"/>
        <v>0</v>
      </c>
      <c r="K17" s="206">
        <f t="shared" si="1"/>
        <v>0</v>
      </c>
    </row>
    <row r="18" spans="1:17">
      <c r="A18" s="134" t="str">
        <f t="shared" si="2"/>
        <v>май</v>
      </c>
      <c r="B18" s="199" t="str">
        <f>'Расчёт (кг)'!B22</f>
        <v>-</v>
      </c>
      <c r="C18" s="199">
        <f t="shared" si="3"/>
        <v>2014</v>
      </c>
      <c r="D18" s="225">
        <f>'Расчёт (кг)'!C22</f>
        <v>41760</v>
      </c>
      <c r="E18" s="200">
        <f>'Расчёт (кг)'!D22</f>
        <v>19</v>
      </c>
      <c r="F18" s="206">
        <f>'Расчёт (кг)'!AH22/'Расчёт (кг)'!D22</f>
        <v>0</v>
      </c>
      <c r="G18" s="206">
        <f>'Расчёт (кг)'!AL22/'Расчёт (кг)'!D22</f>
        <v>0</v>
      </c>
      <c r="H18" s="206">
        <f>'Расчёт (ТН)'!AH22/'Расчёт (ТН)'!D22</f>
        <v>0</v>
      </c>
      <c r="I18" s="206">
        <f>'Расчёт (ТН)'!AL22/'Расчёт (ТН)'!D22</f>
        <v>0</v>
      </c>
      <c r="J18" s="206">
        <f t="shared" si="0"/>
        <v>0</v>
      </c>
      <c r="K18" s="206">
        <f t="shared" si="1"/>
        <v>0</v>
      </c>
    </row>
    <row r="19" spans="1:17">
      <c r="A19" s="134" t="str">
        <f t="shared" si="2"/>
        <v>июн</v>
      </c>
      <c r="B19" s="199" t="str">
        <f>'Расчёт (кг)'!B23</f>
        <v>-</v>
      </c>
      <c r="C19" s="199">
        <f t="shared" si="3"/>
        <v>2014</v>
      </c>
      <c r="D19" s="225">
        <f>'Расчёт (кг)'!C23</f>
        <v>41791</v>
      </c>
      <c r="E19" s="200">
        <f>'Расчёт (кг)'!D23</f>
        <v>19</v>
      </c>
      <c r="F19" s="206">
        <f>'Расчёт (кг)'!AH23/'Расчёт (кг)'!D23</f>
        <v>0</v>
      </c>
      <c r="G19" s="206">
        <f>'Расчёт (кг)'!AL23/'Расчёт (кг)'!D23</f>
        <v>0</v>
      </c>
      <c r="H19" s="206">
        <f>'Расчёт (ТН)'!AH23/'Расчёт (ТН)'!D23</f>
        <v>0</v>
      </c>
      <c r="I19" s="206">
        <f>'Расчёт (ТН)'!AL23/'Расчёт (ТН)'!D23</f>
        <v>0</v>
      </c>
      <c r="J19" s="206">
        <f t="shared" si="0"/>
        <v>0</v>
      </c>
      <c r="K19" s="206">
        <f t="shared" si="1"/>
        <v>0</v>
      </c>
    </row>
    <row r="20" spans="1:17">
      <c r="A20" s="134" t="str">
        <f t="shared" si="2"/>
        <v>июл</v>
      </c>
      <c r="B20" s="199" t="str">
        <f>'Расчёт (кг)'!B24</f>
        <v>-</v>
      </c>
      <c r="C20" s="199">
        <f t="shared" si="3"/>
        <v>2014</v>
      </c>
      <c r="D20" s="225">
        <f>'Расчёт (кг)'!C24</f>
        <v>41821</v>
      </c>
      <c r="E20" s="200">
        <f>'Расчёт (кг)'!D24</f>
        <v>23</v>
      </c>
      <c r="F20" s="206">
        <f>'Расчёт (кг)'!AH24/'Расчёт (кг)'!D24</f>
        <v>0</v>
      </c>
      <c r="G20" s="206">
        <f>'Расчёт (кг)'!AL24/'Расчёт (кг)'!D24</f>
        <v>0</v>
      </c>
      <c r="H20" s="206">
        <f>'Расчёт (ТН)'!AH24/'Расчёт (ТН)'!D24</f>
        <v>0</v>
      </c>
      <c r="I20" s="206">
        <f>'Расчёт (ТН)'!AL24/'Расчёт (ТН)'!D24</f>
        <v>0</v>
      </c>
      <c r="J20" s="206">
        <f t="shared" si="0"/>
        <v>0</v>
      </c>
      <c r="K20" s="206">
        <f t="shared" si="1"/>
        <v>0</v>
      </c>
    </row>
    <row r="21" spans="1:17">
      <c r="A21" s="134" t="str">
        <f t="shared" si="2"/>
        <v>авг</v>
      </c>
      <c r="B21" s="199" t="str">
        <f>'Расчёт (кг)'!B25</f>
        <v>-</v>
      </c>
      <c r="C21" s="199">
        <f t="shared" si="3"/>
        <v>2014</v>
      </c>
      <c r="D21" s="225">
        <f>'Расчёт (кг)'!C25</f>
        <v>41852</v>
      </c>
      <c r="E21" s="200">
        <f>'Расчёт (кг)'!D25</f>
        <v>21</v>
      </c>
      <c r="F21" s="206">
        <f>'Расчёт (кг)'!AH25/'Расчёт (кг)'!D25</f>
        <v>0</v>
      </c>
      <c r="G21" s="206">
        <f>'Расчёт (кг)'!AL25/'Расчёт (кг)'!D25</f>
        <v>0</v>
      </c>
      <c r="H21" s="206">
        <f>'Расчёт (ТН)'!AH25/'Расчёт (ТН)'!D25</f>
        <v>0</v>
      </c>
      <c r="I21" s="206">
        <f>'Расчёт (ТН)'!AL25/'Расчёт (ТН)'!D25</f>
        <v>0</v>
      </c>
      <c r="J21" s="206">
        <f t="shared" si="0"/>
        <v>0</v>
      </c>
      <c r="K21" s="206">
        <f t="shared" si="1"/>
        <v>0</v>
      </c>
    </row>
    <row r="22" spans="1:17">
      <c r="A22" s="134" t="str">
        <f t="shared" si="2"/>
        <v>сен</v>
      </c>
      <c r="B22" s="199" t="str">
        <f>'Расчёт (кг)'!B26</f>
        <v>-</v>
      </c>
      <c r="C22" s="199">
        <f t="shared" si="3"/>
        <v>2014</v>
      </c>
      <c r="D22" s="225">
        <f>'Расчёт (кг)'!C26</f>
        <v>41883</v>
      </c>
      <c r="E22" s="200">
        <f>'Расчёт (кг)'!D26</f>
        <v>22</v>
      </c>
      <c r="F22" s="206">
        <f>'Расчёт (кг)'!AH26/'Расчёт (кг)'!D26</f>
        <v>0</v>
      </c>
      <c r="G22" s="206">
        <f>'Расчёт (кг)'!AL26/'Расчёт (кг)'!D26</f>
        <v>0</v>
      </c>
      <c r="H22" s="206">
        <f>'Расчёт (ТН)'!AH26/'Расчёт (ТН)'!D26</f>
        <v>0</v>
      </c>
      <c r="I22" s="206">
        <f>'Расчёт (ТН)'!AL26/'Расчёт (ТН)'!D26</f>
        <v>0</v>
      </c>
      <c r="J22" s="206">
        <f t="shared" si="0"/>
        <v>0</v>
      </c>
      <c r="K22" s="206">
        <f t="shared" si="1"/>
        <v>0</v>
      </c>
    </row>
    <row r="23" spans="1:17">
      <c r="A23" s="134" t="str">
        <f t="shared" si="2"/>
        <v>окт</v>
      </c>
      <c r="B23" s="199" t="str">
        <f>'Расчёт (кг)'!B27</f>
        <v>-</v>
      </c>
      <c r="C23" s="199">
        <f t="shared" si="3"/>
        <v>2014</v>
      </c>
      <c r="D23" s="225">
        <f>'Расчёт (кг)'!C27</f>
        <v>41913</v>
      </c>
      <c r="E23" s="200">
        <f>'Расчёт (кг)'!D27</f>
        <v>23</v>
      </c>
      <c r="F23" s="206">
        <f>'Расчёт (кг)'!AH27/'Расчёт (кг)'!D27</f>
        <v>0</v>
      </c>
      <c r="G23" s="206">
        <f>'Расчёт (кг)'!AL27/'Расчёт (кг)'!D27</f>
        <v>0</v>
      </c>
      <c r="H23" s="206">
        <f>'Расчёт (ТН)'!AH27/'Расчёт (ТН)'!D27</f>
        <v>0</v>
      </c>
      <c r="I23" s="206">
        <f>'Расчёт (ТН)'!AL27/'Расчёт (ТН)'!D27</f>
        <v>0</v>
      </c>
      <c r="J23" s="206">
        <f t="shared" si="0"/>
        <v>0</v>
      </c>
      <c r="K23" s="206">
        <f t="shared" si="1"/>
        <v>0</v>
      </c>
    </row>
    <row r="24" spans="1:17">
      <c r="A24" s="134" t="str">
        <f t="shared" si="2"/>
        <v>ноя</v>
      </c>
      <c r="B24" s="199" t="str">
        <f>'Расчёт (кг)'!B28</f>
        <v>-</v>
      </c>
      <c r="C24" s="199">
        <f t="shared" si="3"/>
        <v>2014</v>
      </c>
      <c r="D24" s="225">
        <f>'Расчёт (кг)'!C28</f>
        <v>41944</v>
      </c>
      <c r="E24" s="200">
        <f>'Расчёт (кг)'!D28</f>
        <v>18</v>
      </c>
      <c r="F24" s="206">
        <f>'Расчёт (кг)'!AH28/'Расчёт (кг)'!D28</f>
        <v>0</v>
      </c>
      <c r="G24" s="206">
        <f>'Расчёт (кг)'!AL28/'Расчёт (кг)'!D28</f>
        <v>0</v>
      </c>
      <c r="H24" s="206">
        <f>'Расчёт (ТН)'!AH28/'Расчёт (ТН)'!D28</f>
        <v>0</v>
      </c>
      <c r="I24" s="206">
        <f>'Расчёт (ТН)'!AL28/'Расчёт (ТН)'!D28</f>
        <v>0</v>
      </c>
      <c r="J24" s="206">
        <f t="shared" si="0"/>
        <v>0</v>
      </c>
      <c r="K24" s="206">
        <f t="shared" si="1"/>
        <v>0</v>
      </c>
    </row>
    <row r="25" spans="1:17">
      <c r="A25" s="134" t="str">
        <f t="shared" si="2"/>
        <v>дек</v>
      </c>
      <c r="B25" s="199" t="str">
        <f>'Расчёт (кг)'!B29</f>
        <v>-</v>
      </c>
      <c r="C25" s="199">
        <f t="shared" si="3"/>
        <v>2014</v>
      </c>
      <c r="D25" s="225">
        <f>'Расчёт (кг)'!C29</f>
        <v>41974</v>
      </c>
      <c r="E25" s="200">
        <f>'Расчёт (кг)'!D29</f>
        <v>23</v>
      </c>
      <c r="F25" s="206">
        <f>'Расчёт (кг)'!AH29/'Расчёт (кг)'!D29</f>
        <v>0</v>
      </c>
      <c r="G25" s="206">
        <f>'Расчёт (кг)'!AL29/'Расчёт (кг)'!D29</f>
        <v>0</v>
      </c>
      <c r="H25" s="206">
        <f>'Расчёт (ТН)'!AH29/'Расчёт (ТН)'!D29</f>
        <v>0</v>
      </c>
      <c r="I25" s="206">
        <f>'Расчёт (ТН)'!AL29/'Расчёт (ТН)'!D29</f>
        <v>0</v>
      </c>
      <c r="J25" s="206">
        <f t="shared" si="0"/>
        <v>0</v>
      </c>
      <c r="K25" s="206">
        <f t="shared" si="1"/>
        <v>0</v>
      </c>
      <c r="M25" s="190" t="s">
        <v>141</v>
      </c>
      <c r="N25" s="254" t="s">
        <v>331</v>
      </c>
      <c r="O25" s="226" t="s">
        <v>332</v>
      </c>
      <c r="P25" s="254" t="s">
        <v>331</v>
      </c>
      <c r="Q25" s="226" t="s">
        <v>332</v>
      </c>
    </row>
    <row r="26" spans="1:17">
      <c r="A26" s="134" t="str">
        <f t="shared" si="2"/>
        <v>янв</v>
      </c>
      <c r="B26" s="199" t="str">
        <f>'Расчёт (кг)'!B30</f>
        <v>-</v>
      </c>
      <c r="C26" s="199">
        <f t="shared" si="3"/>
        <v>2015</v>
      </c>
      <c r="D26" s="225">
        <f>'Расчёт (кг)'!C30</f>
        <v>42005</v>
      </c>
      <c r="E26" s="200">
        <f>'Расчёт (кг)'!D30</f>
        <v>15</v>
      </c>
      <c r="F26" s="206">
        <f>'Расчёт (кг)'!AH30/'Расчёт (кг)'!D30</f>
        <v>0</v>
      </c>
      <c r="G26" s="206">
        <f>'Расчёт (кг)'!AL30/'Расчёт (кг)'!D30</f>
        <v>0</v>
      </c>
      <c r="H26" s="206">
        <f>'Расчёт (ТН)'!AH30/'Расчёт (ТН)'!D30</f>
        <v>0</v>
      </c>
      <c r="I26" s="206">
        <f>'Расчёт (ТН)'!AL30/'Расчёт (ТН)'!D30</f>
        <v>0</v>
      </c>
      <c r="J26" s="206">
        <f t="shared" si="0"/>
        <v>0</v>
      </c>
      <c r="K26" s="206">
        <f t="shared" si="1"/>
        <v>0</v>
      </c>
      <c r="M26" s="227">
        <v>2013</v>
      </c>
      <c r="N26" s="228">
        <f>AVERAGEIF(C:C,M26,J:J)</f>
        <v>0</v>
      </c>
      <c r="O26" s="229">
        <f>AVERAGEIF(C:C,M26,K:K)</f>
        <v>0</v>
      </c>
      <c r="P26" s="230" t="str">
        <f>IFERROR(N26/N25-1,"")</f>
        <v/>
      </c>
      <c r="Q26" s="231" t="str">
        <f>IFERROR(O26/O25-1,"")</f>
        <v/>
      </c>
    </row>
    <row r="27" spans="1:17">
      <c r="A27" s="134" t="str">
        <f t="shared" si="2"/>
        <v>фев</v>
      </c>
      <c r="B27" s="199" t="str">
        <f>'Расчёт (кг)'!B31</f>
        <v>-</v>
      </c>
      <c r="C27" s="199">
        <f t="shared" si="3"/>
        <v>2015</v>
      </c>
      <c r="D27" s="225">
        <f>'Расчёт (кг)'!C31</f>
        <v>42036</v>
      </c>
      <c r="E27" s="200">
        <f>'Расчёт (кг)'!D31</f>
        <v>19</v>
      </c>
      <c r="F27" s="206">
        <f>'Расчёт (кг)'!AH31/'Расчёт (кг)'!D31</f>
        <v>0</v>
      </c>
      <c r="G27" s="206">
        <f>'Расчёт (кг)'!AL31/'Расчёт (кг)'!D31</f>
        <v>0</v>
      </c>
      <c r="H27" s="206">
        <f>'Расчёт (ТН)'!AH31/'Расчёт (ТН)'!D31</f>
        <v>0</v>
      </c>
      <c r="I27" s="206">
        <f>'Расчёт (ТН)'!AL31/'Расчёт (ТН)'!D31</f>
        <v>0</v>
      </c>
      <c r="J27" s="206">
        <f t="shared" si="0"/>
        <v>0</v>
      </c>
      <c r="K27" s="206">
        <f t="shared" si="1"/>
        <v>0</v>
      </c>
      <c r="M27" s="227">
        <v>2014</v>
      </c>
      <c r="N27" s="228">
        <f t="shared" ref="N27:N35" si="4">AVERAGEIF(C:C,M27,J:J)</f>
        <v>0</v>
      </c>
      <c r="O27" s="229">
        <f t="shared" ref="O27:O35" si="5">AVERAGEIF(C:C,M27,K:K)</f>
        <v>0</v>
      </c>
      <c r="P27" s="230" t="str">
        <f t="shared" ref="P27:P34" si="6">IFERROR(N27/N26-1,"")</f>
        <v/>
      </c>
      <c r="Q27" s="231" t="str">
        <f t="shared" ref="Q27:Q33" si="7">IFERROR(O27/O26-1,"")</f>
        <v/>
      </c>
    </row>
    <row r="28" spans="1:17">
      <c r="A28" s="134" t="str">
        <f t="shared" si="2"/>
        <v>мар</v>
      </c>
      <c r="B28" s="199" t="str">
        <f>'Расчёт (кг)'!B32</f>
        <v>-</v>
      </c>
      <c r="C28" s="199">
        <f t="shared" si="3"/>
        <v>2015</v>
      </c>
      <c r="D28" s="225">
        <f>'Расчёт (кг)'!C32</f>
        <v>42064</v>
      </c>
      <c r="E28" s="200">
        <f>'Расчёт (кг)'!D32</f>
        <v>21</v>
      </c>
      <c r="F28" s="206">
        <f>'Расчёт (кг)'!AH32/'Расчёт (кг)'!D32</f>
        <v>0</v>
      </c>
      <c r="G28" s="206">
        <f>'Расчёт (кг)'!AL32/'Расчёт (кг)'!D32</f>
        <v>0</v>
      </c>
      <c r="H28" s="206">
        <f>'Расчёт (ТН)'!AH32/'Расчёт (ТН)'!D32</f>
        <v>0</v>
      </c>
      <c r="I28" s="206">
        <f>'Расчёт (ТН)'!AL32/'Расчёт (ТН)'!D32</f>
        <v>0</v>
      </c>
      <c r="J28" s="206">
        <f t="shared" si="0"/>
        <v>0</v>
      </c>
      <c r="K28" s="206">
        <f t="shared" si="1"/>
        <v>0</v>
      </c>
      <c r="M28" s="227">
        <v>2015</v>
      </c>
      <c r="N28" s="228">
        <f t="shared" si="4"/>
        <v>0</v>
      </c>
      <c r="O28" s="229">
        <f t="shared" si="5"/>
        <v>0</v>
      </c>
      <c r="P28" s="230" t="str">
        <f t="shared" si="6"/>
        <v/>
      </c>
      <c r="Q28" s="231" t="str">
        <f t="shared" si="7"/>
        <v/>
      </c>
    </row>
    <row r="29" spans="1:17">
      <c r="A29" s="134" t="str">
        <f t="shared" si="2"/>
        <v>апр</v>
      </c>
      <c r="B29" s="199" t="str">
        <f>'Расчёт (кг)'!B33</f>
        <v>-</v>
      </c>
      <c r="C29" s="199">
        <f t="shared" si="3"/>
        <v>2015</v>
      </c>
      <c r="D29" s="225">
        <f>'Расчёт (кг)'!C33</f>
        <v>42095</v>
      </c>
      <c r="E29" s="200">
        <f>'Расчёт (кг)'!D33</f>
        <v>22</v>
      </c>
      <c r="F29" s="206">
        <f>'Расчёт (кг)'!AH33/'Расчёт (кг)'!D33</f>
        <v>0</v>
      </c>
      <c r="G29" s="206">
        <f>'Расчёт (кг)'!AL33/'Расчёт (кг)'!D33</f>
        <v>0</v>
      </c>
      <c r="H29" s="206">
        <f>'Расчёт (ТН)'!AH33/'Расчёт (ТН)'!D33</f>
        <v>0</v>
      </c>
      <c r="I29" s="206">
        <f>'Расчёт (ТН)'!AL33/'Расчёт (ТН)'!D33</f>
        <v>0</v>
      </c>
      <c r="J29" s="206">
        <f t="shared" si="0"/>
        <v>0</v>
      </c>
      <c r="K29" s="206">
        <f t="shared" si="1"/>
        <v>0</v>
      </c>
      <c r="M29" s="227">
        <v>2016</v>
      </c>
      <c r="N29" s="228">
        <f t="shared" si="4"/>
        <v>0</v>
      </c>
      <c r="O29" s="229">
        <f t="shared" si="5"/>
        <v>0</v>
      </c>
      <c r="P29" s="230" t="str">
        <f t="shared" si="6"/>
        <v/>
      </c>
      <c r="Q29" s="231" t="str">
        <f t="shared" si="7"/>
        <v/>
      </c>
    </row>
    <row r="30" spans="1:17">
      <c r="A30" s="134" t="str">
        <f t="shared" si="2"/>
        <v>май</v>
      </c>
      <c r="B30" s="199" t="str">
        <f>'Расчёт (кг)'!B34</f>
        <v>-</v>
      </c>
      <c r="C30" s="199">
        <f t="shared" si="3"/>
        <v>2015</v>
      </c>
      <c r="D30" s="225">
        <f>'Расчёт (кг)'!C34</f>
        <v>42125</v>
      </c>
      <c r="E30" s="200">
        <f>'Расчёт (кг)'!D34</f>
        <v>18</v>
      </c>
      <c r="F30" s="206">
        <f>'Расчёт (кг)'!AH34/'Расчёт (кг)'!D34</f>
        <v>0</v>
      </c>
      <c r="G30" s="206">
        <f>'Расчёт (кг)'!AL34/'Расчёт (кг)'!D34</f>
        <v>0</v>
      </c>
      <c r="H30" s="206">
        <f>'Расчёт (ТН)'!AH34/'Расчёт (ТН)'!D34</f>
        <v>0</v>
      </c>
      <c r="I30" s="206">
        <f>'Расчёт (ТН)'!AL34/'Расчёт (ТН)'!D34</f>
        <v>0</v>
      </c>
      <c r="J30" s="206">
        <f t="shared" si="0"/>
        <v>0</v>
      </c>
      <c r="K30" s="206">
        <f t="shared" si="1"/>
        <v>0</v>
      </c>
      <c r="M30" s="227">
        <v>2017</v>
      </c>
      <c r="N30" s="228">
        <f t="shared" si="4"/>
        <v>0</v>
      </c>
      <c r="O30" s="229">
        <f t="shared" si="5"/>
        <v>0</v>
      </c>
      <c r="P30" s="230" t="str">
        <f t="shared" si="6"/>
        <v/>
      </c>
      <c r="Q30" s="231" t="str">
        <f t="shared" si="7"/>
        <v/>
      </c>
    </row>
    <row r="31" spans="1:17">
      <c r="A31" s="134" t="str">
        <f t="shared" si="2"/>
        <v>июн</v>
      </c>
      <c r="B31" s="199" t="str">
        <f>'Расчёт (кг)'!B35</f>
        <v>-</v>
      </c>
      <c r="C31" s="199">
        <f t="shared" si="3"/>
        <v>2015</v>
      </c>
      <c r="D31" s="225">
        <f>'Расчёт (кг)'!C35</f>
        <v>42156</v>
      </c>
      <c r="E31" s="200">
        <f>'Расчёт (кг)'!D35</f>
        <v>21</v>
      </c>
      <c r="F31" s="206">
        <f>'Расчёт (кг)'!AH35/'Расчёт (кг)'!D35</f>
        <v>0</v>
      </c>
      <c r="G31" s="206">
        <f>'Расчёт (кг)'!AL35/'Расчёт (кг)'!D35</f>
        <v>0</v>
      </c>
      <c r="H31" s="206">
        <f>'Расчёт (ТН)'!AH35/'Расчёт (ТН)'!D35</f>
        <v>0</v>
      </c>
      <c r="I31" s="206">
        <f>'Расчёт (ТН)'!AL35/'Расчёт (ТН)'!D35</f>
        <v>0</v>
      </c>
      <c r="J31" s="206">
        <f t="shared" si="0"/>
        <v>0</v>
      </c>
      <c r="K31" s="206">
        <f t="shared" si="1"/>
        <v>0</v>
      </c>
      <c r="M31" s="227">
        <v>2018</v>
      </c>
      <c r="N31" s="228">
        <f t="shared" si="4"/>
        <v>0</v>
      </c>
      <c r="O31" s="229">
        <f t="shared" si="5"/>
        <v>0</v>
      </c>
      <c r="P31" s="230" t="str">
        <f t="shared" si="6"/>
        <v/>
      </c>
      <c r="Q31" s="231" t="str">
        <f t="shared" si="7"/>
        <v/>
      </c>
    </row>
    <row r="32" spans="1:17">
      <c r="A32" s="134" t="str">
        <f t="shared" si="2"/>
        <v>июл</v>
      </c>
      <c r="B32" s="199" t="str">
        <f>'Расчёт (кг)'!B36</f>
        <v>-</v>
      </c>
      <c r="C32" s="199">
        <f t="shared" si="3"/>
        <v>2015</v>
      </c>
      <c r="D32" s="225">
        <f>'Расчёт (кг)'!C36</f>
        <v>42186</v>
      </c>
      <c r="E32" s="200">
        <f>'Расчёт (кг)'!D36</f>
        <v>23</v>
      </c>
      <c r="F32" s="206">
        <f>'Расчёт (кг)'!AH36/'Расчёт (кг)'!D36</f>
        <v>0</v>
      </c>
      <c r="G32" s="206">
        <f>'Расчёт (кг)'!AL36/'Расчёт (кг)'!D36</f>
        <v>0</v>
      </c>
      <c r="H32" s="206">
        <f>'Расчёт (ТН)'!AH36/'Расчёт (ТН)'!D36</f>
        <v>0</v>
      </c>
      <c r="I32" s="206">
        <f>'Расчёт (ТН)'!AL36/'Расчёт (ТН)'!D36</f>
        <v>0</v>
      </c>
      <c r="J32" s="206">
        <f t="shared" si="0"/>
        <v>0</v>
      </c>
      <c r="K32" s="206">
        <f t="shared" si="1"/>
        <v>0</v>
      </c>
      <c r="M32" s="227">
        <v>2019</v>
      </c>
      <c r="N32" s="228">
        <f t="shared" si="4"/>
        <v>0</v>
      </c>
      <c r="O32" s="229">
        <f t="shared" si="5"/>
        <v>0</v>
      </c>
      <c r="P32" s="230" t="str">
        <f t="shared" si="6"/>
        <v/>
      </c>
      <c r="Q32" s="231" t="str">
        <f t="shared" si="7"/>
        <v/>
      </c>
    </row>
    <row r="33" spans="1:24">
      <c r="A33" s="134" t="str">
        <f t="shared" si="2"/>
        <v>авг</v>
      </c>
      <c r="B33" s="199" t="str">
        <f>'Расчёт (кг)'!B37</f>
        <v>-</v>
      </c>
      <c r="C33" s="199">
        <f t="shared" si="3"/>
        <v>2015</v>
      </c>
      <c r="D33" s="225">
        <f>'Расчёт (кг)'!C37</f>
        <v>42217</v>
      </c>
      <c r="E33" s="200">
        <f>'Расчёт (кг)'!D37</f>
        <v>21</v>
      </c>
      <c r="F33" s="206">
        <f>'Расчёт (кг)'!AH37/'Расчёт (кг)'!D37</f>
        <v>0</v>
      </c>
      <c r="G33" s="206">
        <f>'Расчёт (кг)'!AL37/'Расчёт (кг)'!D37</f>
        <v>0</v>
      </c>
      <c r="H33" s="206">
        <f>'Расчёт (ТН)'!AH37/'Расчёт (ТН)'!D37</f>
        <v>0</v>
      </c>
      <c r="I33" s="206">
        <f>'Расчёт (ТН)'!AL37/'Расчёт (ТН)'!D37</f>
        <v>0</v>
      </c>
      <c r="J33" s="206">
        <f t="shared" si="0"/>
        <v>0</v>
      </c>
      <c r="K33" s="206">
        <f t="shared" si="1"/>
        <v>0</v>
      </c>
      <c r="M33" s="227">
        <v>2020</v>
      </c>
      <c r="N33" s="228">
        <f t="shared" si="4"/>
        <v>0</v>
      </c>
      <c r="O33" s="229">
        <f t="shared" si="5"/>
        <v>0</v>
      </c>
      <c r="P33" s="230" t="str">
        <f t="shared" si="6"/>
        <v/>
      </c>
      <c r="Q33" s="231" t="str">
        <f t="shared" si="7"/>
        <v/>
      </c>
    </row>
    <row r="34" spans="1:24">
      <c r="A34" s="134" t="str">
        <f t="shared" si="2"/>
        <v>сен</v>
      </c>
      <c r="B34" s="199" t="str">
        <f>'Расчёт (кг)'!B38</f>
        <v>-</v>
      </c>
      <c r="C34" s="199">
        <f t="shared" si="3"/>
        <v>2015</v>
      </c>
      <c r="D34" s="225">
        <f>'Расчёт (кг)'!C38</f>
        <v>42248</v>
      </c>
      <c r="E34" s="200">
        <f>'Расчёт (кг)'!D38</f>
        <v>22</v>
      </c>
      <c r="F34" s="206">
        <f>'Расчёт (кг)'!AH38/'Расчёт (кг)'!D38</f>
        <v>0</v>
      </c>
      <c r="G34" s="206">
        <f>'Расчёт (кг)'!AL38/'Расчёт (кг)'!D38</f>
        <v>0</v>
      </c>
      <c r="H34" s="206">
        <f>'Расчёт (ТН)'!AH38/'Расчёт (ТН)'!D38</f>
        <v>0</v>
      </c>
      <c r="I34" s="206">
        <f>'Расчёт (ТН)'!AL38/'Расчёт (ТН)'!D38</f>
        <v>0</v>
      </c>
      <c r="J34" s="206">
        <f t="shared" ref="J34:J65" si="8">IFERROR(F34/H34,0)</f>
        <v>0</v>
      </c>
      <c r="K34" s="206">
        <f t="shared" ref="K34:K65" si="9">IFERROR(G34/I34,0)</f>
        <v>0</v>
      </c>
      <c r="M34" s="227">
        <v>2021</v>
      </c>
      <c r="N34" s="228">
        <f t="shared" si="4"/>
        <v>0</v>
      </c>
      <c r="O34" s="229">
        <f t="shared" si="5"/>
        <v>0</v>
      </c>
      <c r="P34" s="230" t="str">
        <f t="shared" si="6"/>
        <v/>
      </c>
      <c r="Q34" s="231" t="str">
        <f t="shared" ref="Q34:Q35" si="10">IFERROR(O34/O33-1,"")</f>
        <v/>
      </c>
    </row>
    <row r="35" spans="1:24">
      <c r="A35" s="134" t="str">
        <f t="shared" si="2"/>
        <v>окт</v>
      </c>
      <c r="B35" s="199" t="str">
        <f>'Расчёт (кг)'!B39</f>
        <v>-</v>
      </c>
      <c r="C35" s="199">
        <f t="shared" si="3"/>
        <v>2015</v>
      </c>
      <c r="D35" s="225">
        <f>'Расчёт (кг)'!C39</f>
        <v>42278</v>
      </c>
      <c r="E35" s="200">
        <f>'Расчёт (кг)'!D39</f>
        <v>22</v>
      </c>
      <c r="F35" s="206">
        <f>'Расчёт (кг)'!AH39/'Расчёт (кг)'!D39</f>
        <v>0</v>
      </c>
      <c r="G35" s="206">
        <f>'Расчёт (кг)'!AL39/'Расчёт (кг)'!D39</f>
        <v>0</v>
      </c>
      <c r="H35" s="206">
        <f>'Расчёт (ТН)'!AH39/'Расчёт (ТН)'!D39</f>
        <v>0</v>
      </c>
      <c r="I35" s="206">
        <f>'Расчёт (ТН)'!AL39/'Расчёт (ТН)'!D39</f>
        <v>0</v>
      </c>
      <c r="J35" s="206">
        <f t="shared" si="8"/>
        <v>0</v>
      </c>
      <c r="K35" s="206">
        <f t="shared" si="9"/>
        <v>0</v>
      </c>
      <c r="M35" s="227">
        <v>2022</v>
      </c>
      <c r="N35" s="228">
        <f t="shared" si="4"/>
        <v>0</v>
      </c>
      <c r="O35" s="229">
        <f t="shared" si="5"/>
        <v>0</v>
      </c>
      <c r="P35" s="230" t="str">
        <f t="shared" ref="P35" si="11">IFERROR(N35/N34-1,"")</f>
        <v/>
      </c>
      <c r="Q35" s="231" t="str">
        <f t="shared" si="10"/>
        <v/>
      </c>
    </row>
    <row r="36" spans="1:24">
      <c r="A36" s="134" t="str">
        <f t="shared" si="2"/>
        <v>ноя</v>
      </c>
      <c r="B36" s="199" t="str">
        <f>'Расчёт (кг)'!B40</f>
        <v>-</v>
      </c>
      <c r="C36" s="199">
        <f t="shared" si="3"/>
        <v>2015</v>
      </c>
      <c r="D36" s="225">
        <f>'Расчёт (кг)'!C40</f>
        <v>42309</v>
      </c>
      <c r="E36" s="200">
        <f>'Расчёт (кг)'!D40</f>
        <v>20</v>
      </c>
      <c r="F36" s="206">
        <f>'Расчёт (кг)'!AH40/'Расчёт (кг)'!D40</f>
        <v>0</v>
      </c>
      <c r="G36" s="206">
        <f>'Расчёт (кг)'!AL40/'Расчёт (кг)'!D40</f>
        <v>0</v>
      </c>
      <c r="H36" s="206">
        <f>'Расчёт (ТН)'!AH40/'Расчёт (ТН)'!D40</f>
        <v>0</v>
      </c>
      <c r="I36" s="206">
        <f>'Расчёт (ТН)'!AL40/'Расчёт (ТН)'!D40</f>
        <v>0</v>
      </c>
      <c r="J36" s="206">
        <f t="shared" si="8"/>
        <v>0</v>
      </c>
      <c r="K36" s="206">
        <f t="shared" si="9"/>
        <v>0</v>
      </c>
      <c r="M36" s="227">
        <v>2023</v>
      </c>
      <c r="N36" s="228">
        <f t="shared" ref="N36:N40" si="12">AVERAGEIF(C:C,M36,J:J)</f>
        <v>0</v>
      </c>
      <c r="O36" s="229">
        <f t="shared" ref="O36:O40" si="13">AVERAGEIF(C:C,M36,K:K)</f>
        <v>0</v>
      </c>
      <c r="P36" s="230" t="str">
        <f t="shared" ref="P36:P40" si="14">IFERROR(N36/N35-1,"")</f>
        <v/>
      </c>
      <c r="Q36" s="231" t="str">
        <f t="shared" ref="Q36:Q40" si="15">IFERROR(O36/O35-1,"")</f>
        <v/>
      </c>
    </row>
    <row r="37" spans="1:24">
      <c r="A37" s="134" t="str">
        <f t="shared" si="2"/>
        <v>дек</v>
      </c>
      <c r="B37" s="199" t="str">
        <f>'Расчёт (кг)'!B41</f>
        <v>-</v>
      </c>
      <c r="C37" s="199">
        <f t="shared" si="3"/>
        <v>2015</v>
      </c>
      <c r="D37" s="225">
        <f>'Расчёт (кг)'!C41</f>
        <v>42339</v>
      </c>
      <c r="E37" s="200">
        <f>'Расчёт (кг)'!D41</f>
        <v>23</v>
      </c>
      <c r="F37" s="206">
        <f>'Расчёт (кг)'!AH41/'Расчёт (кг)'!D41</f>
        <v>0</v>
      </c>
      <c r="G37" s="206">
        <f>'Расчёт (кг)'!AL41/'Расчёт (кг)'!D41</f>
        <v>0</v>
      </c>
      <c r="H37" s="206">
        <f>'Расчёт (ТН)'!AH41/'Расчёт (ТН)'!D41</f>
        <v>0</v>
      </c>
      <c r="I37" s="206">
        <f>'Расчёт (ТН)'!AL41/'Расчёт (ТН)'!D41</f>
        <v>0</v>
      </c>
      <c r="J37" s="206">
        <f t="shared" si="8"/>
        <v>0</v>
      </c>
      <c r="K37" s="206">
        <f t="shared" si="9"/>
        <v>0</v>
      </c>
      <c r="M37" s="227">
        <v>2024</v>
      </c>
      <c r="N37" s="228">
        <f t="shared" si="12"/>
        <v>0</v>
      </c>
      <c r="O37" s="229">
        <f t="shared" si="13"/>
        <v>0</v>
      </c>
      <c r="P37" s="230" t="str">
        <f t="shared" si="14"/>
        <v/>
      </c>
      <c r="Q37" s="231" t="str">
        <f t="shared" si="15"/>
        <v/>
      </c>
    </row>
    <row r="38" spans="1:24">
      <c r="A38" s="134" t="str">
        <f t="shared" si="2"/>
        <v>янв</v>
      </c>
      <c r="B38" s="199" t="str">
        <f>'Расчёт (кг)'!B42</f>
        <v>-</v>
      </c>
      <c r="C38" s="199">
        <f t="shared" si="3"/>
        <v>2016</v>
      </c>
      <c r="D38" s="225">
        <f>'Расчёт (кг)'!C42</f>
        <v>42370</v>
      </c>
      <c r="E38" s="200">
        <f>'Расчёт (кг)'!D42</f>
        <v>15</v>
      </c>
      <c r="F38" s="206">
        <f>'Расчёт (кг)'!AH42/'Расчёт (кг)'!D42</f>
        <v>0</v>
      </c>
      <c r="G38" s="206">
        <f>'Расчёт (кг)'!AL42/'Расчёт (кг)'!D42</f>
        <v>0</v>
      </c>
      <c r="H38" s="206">
        <f>'Расчёт (ТН)'!AH42/'Расчёт (ТН)'!D42</f>
        <v>0</v>
      </c>
      <c r="I38" s="206">
        <f>'Расчёт (ТН)'!AL42/'Расчёт (ТН)'!D42</f>
        <v>0</v>
      </c>
      <c r="J38" s="206">
        <f t="shared" si="8"/>
        <v>0</v>
      </c>
      <c r="K38" s="206">
        <f t="shared" si="9"/>
        <v>0</v>
      </c>
      <c r="M38" s="227">
        <v>2025</v>
      </c>
      <c r="N38" s="228">
        <f t="shared" si="12"/>
        <v>0</v>
      </c>
      <c r="O38" s="229">
        <f t="shared" si="13"/>
        <v>0</v>
      </c>
      <c r="P38" s="230" t="str">
        <f t="shared" si="14"/>
        <v/>
      </c>
      <c r="Q38" s="231" t="str">
        <f t="shared" si="15"/>
        <v/>
      </c>
    </row>
    <row r="39" spans="1:24">
      <c r="A39" s="134" t="str">
        <f t="shared" si="2"/>
        <v>фев</v>
      </c>
      <c r="B39" s="199" t="str">
        <f>'Расчёт (кг)'!B43</f>
        <v>-</v>
      </c>
      <c r="C39" s="199">
        <f t="shared" si="3"/>
        <v>2016</v>
      </c>
      <c r="D39" s="225">
        <f>'Расчёт (кг)'!C43</f>
        <v>42401</v>
      </c>
      <c r="E39" s="200">
        <f>'Расчёт (кг)'!D43</f>
        <v>20</v>
      </c>
      <c r="F39" s="206">
        <f>'Расчёт (кг)'!AH43/'Расчёт (кг)'!D43</f>
        <v>0</v>
      </c>
      <c r="G39" s="206">
        <f>'Расчёт (кг)'!AL43/'Расчёт (кг)'!D43</f>
        <v>0</v>
      </c>
      <c r="H39" s="206">
        <f>'Расчёт (ТН)'!AH43/'Расчёт (ТН)'!D43</f>
        <v>0</v>
      </c>
      <c r="I39" s="206">
        <f>'Расчёт (ТН)'!AL43/'Расчёт (ТН)'!D43</f>
        <v>0</v>
      </c>
      <c r="J39" s="206">
        <f t="shared" si="8"/>
        <v>0</v>
      </c>
      <c r="K39" s="206">
        <f t="shared" si="9"/>
        <v>0</v>
      </c>
      <c r="M39" s="227">
        <v>2026</v>
      </c>
      <c r="N39" s="228">
        <f t="shared" si="12"/>
        <v>0</v>
      </c>
      <c r="O39" s="229">
        <f t="shared" si="13"/>
        <v>0</v>
      </c>
      <c r="P39" s="230" t="str">
        <f t="shared" si="14"/>
        <v/>
      </c>
      <c r="Q39" s="231" t="str">
        <f t="shared" si="15"/>
        <v/>
      </c>
    </row>
    <row r="40" spans="1:24">
      <c r="A40" s="134" t="str">
        <f t="shared" si="2"/>
        <v>мар</v>
      </c>
      <c r="B40" s="199" t="str">
        <f>'Расчёт (кг)'!B44</f>
        <v>-</v>
      </c>
      <c r="C40" s="199">
        <f t="shared" si="3"/>
        <v>2016</v>
      </c>
      <c r="D40" s="225">
        <f>'Расчёт (кг)'!C44</f>
        <v>42430</v>
      </c>
      <c r="E40" s="200">
        <f>'Расчёт (кг)'!D44</f>
        <v>21</v>
      </c>
      <c r="F40" s="206">
        <f>'Расчёт (кг)'!AH44/'Расчёт (кг)'!D44</f>
        <v>0</v>
      </c>
      <c r="G40" s="206">
        <f>'Расчёт (кг)'!AL44/'Расчёт (кг)'!D44</f>
        <v>0</v>
      </c>
      <c r="H40" s="206">
        <f>'Расчёт (ТН)'!AH44/'Расчёт (ТН)'!D44</f>
        <v>0</v>
      </c>
      <c r="I40" s="206">
        <f>'Расчёт (ТН)'!AL44/'Расчёт (ТН)'!D44</f>
        <v>0</v>
      </c>
      <c r="J40" s="206">
        <f t="shared" si="8"/>
        <v>0</v>
      </c>
      <c r="K40" s="206">
        <f t="shared" si="9"/>
        <v>0</v>
      </c>
      <c r="M40" s="227">
        <v>2027</v>
      </c>
      <c r="N40" s="228">
        <f t="shared" si="12"/>
        <v>0</v>
      </c>
      <c r="O40" s="229">
        <f t="shared" si="13"/>
        <v>0</v>
      </c>
      <c r="P40" s="230" t="str">
        <f t="shared" si="14"/>
        <v/>
      </c>
      <c r="Q40" s="231" t="str">
        <f t="shared" si="15"/>
        <v/>
      </c>
    </row>
    <row r="41" spans="1:24">
      <c r="A41" s="134" t="str">
        <f t="shared" si="2"/>
        <v>апр</v>
      </c>
      <c r="B41" s="199" t="str">
        <f>'Расчёт (кг)'!B45</f>
        <v>-</v>
      </c>
      <c r="C41" s="199">
        <f t="shared" si="3"/>
        <v>2016</v>
      </c>
      <c r="D41" s="225">
        <f>'Расчёт (кг)'!C45</f>
        <v>42461</v>
      </c>
      <c r="E41" s="200">
        <f>'Расчёт (кг)'!D45</f>
        <v>21</v>
      </c>
      <c r="F41" s="206">
        <f>'Расчёт (кг)'!AH45/'Расчёт (кг)'!D45</f>
        <v>0</v>
      </c>
      <c r="G41" s="206">
        <f>'Расчёт (кг)'!AL45/'Расчёт (кг)'!D45</f>
        <v>0</v>
      </c>
      <c r="H41" s="206">
        <f>'Расчёт (ТН)'!AH45/'Расчёт (ТН)'!D45</f>
        <v>0</v>
      </c>
      <c r="I41" s="206">
        <f>'Расчёт (ТН)'!AL45/'Расчёт (ТН)'!D45</f>
        <v>0</v>
      </c>
      <c r="J41" s="206">
        <f t="shared" si="8"/>
        <v>0</v>
      </c>
      <c r="K41" s="206">
        <f t="shared" si="9"/>
        <v>0</v>
      </c>
      <c r="M41" s="227">
        <v>2028</v>
      </c>
      <c r="N41" s="228">
        <f t="shared" ref="N41:N46" si="16">AVERAGEIF(C:C,M41,J:J)</f>
        <v>0</v>
      </c>
      <c r="O41" s="229">
        <f t="shared" ref="O41:O46" si="17">AVERAGEIF(C:C,M41,K:K)</f>
        <v>0</v>
      </c>
      <c r="P41" s="230" t="str">
        <f t="shared" ref="P41:P46" si="18">IFERROR(N41/N40-1,"")</f>
        <v/>
      </c>
      <c r="Q41" s="231" t="str">
        <f t="shared" ref="Q41:Q46" si="19">IFERROR(O41/O40-1,"")</f>
        <v/>
      </c>
    </row>
    <row r="42" spans="1:24">
      <c r="A42" s="134" t="str">
        <f t="shared" si="2"/>
        <v>май</v>
      </c>
      <c r="B42" s="199" t="str">
        <f>'Расчёт (кг)'!B46</f>
        <v>-</v>
      </c>
      <c r="C42" s="199">
        <f t="shared" si="3"/>
        <v>2016</v>
      </c>
      <c r="D42" s="225">
        <f>'Расчёт (кг)'!C46</f>
        <v>42491</v>
      </c>
      <c r="E42" s="200">
        <f>'Расчёт (кг)'!D46</f>
        <v>19</v>
      </c>
      <c r="F42" s="206">
        <f>'Расчёт (кг)'!AH46/'Расчёт (кг)'!D46</f>
        <v>0</v>
      </c>
      <c r="G42" s="206">
        <f>'Расчёт (кг)'!AL46/'Расчёт (кг)'!D46</f>
        <v>0</v>
      </c>
      <c r="H42" s="206">
        <f>'Расчёт (ТН)'!AH46/'Расчёт (ТН)'!D46</f>
        <v>0</v>
      </c>
      <c r="I42" s="206">
        <f>'Расчёт (ТН)'!AL46/'Расчёт (ТН)'!D46</f>
        <v>0</v>
      </c>
      <c r="J42" s="206">
        <f t="shared" si="8"/>
        <v>0</v>
      </c>
      <c r="K42" s="206">
        <f t="shared" si="9"/>
        <v>0</v>
      </c>
      <c r="M42" s="227">
        <v>2029</v>
      </c>
      <c r="N42" s="228">
        <f t="shared" si="16"/>
        <v>0</v>
      </c>
      <c r="O42" s="229">
        <f t="shared" si="17"/>
        <v>0</v>
      </c>
      <c r="P42" s="230" t="str">
        <f t="shared" si="18"/>
        <v/>
      </c>
      <c r="Q42" s="231" t="str">
        <f t="shared" si="19"/>
        <v/>
      </c>
    </row>
    <row r="43" spans="1:24">
      <c r="A43" s="134" t="str">
        <f t="shared" si="2"/>
        <v>июн</v>
      </c>
      <c r="B43" s="199" t="str">
        <f>'Расчёт (кг)'!B47</f>
        <v>-</v>
      </c>
      <c r="C43" s="199">
        <f t="shared" si="3"/>
        <v>2016</v>
      </c>
      <c r="D43" s="225">
        <f>'Расчёт (кг)'!C47</f>
        <v>42522</v>
      </c>
      <c r="E43" s="200">
        <f>'Расчёт (кг)'!D47</f>
        <v>21</v>
      </c>
      <c r="F43" s="206">
        <f>'Расчёт (кг)'!AH47/'Расчёт (кг)'!D47</f>
        <v>0</v>
      </c>
      <c r="G43" s="206">
        <f>'Расчёт (кг)'!AL47/'Расчёт (кг)'!D47</f>
        <v>0</v>
      </c>
      <c r="H43" s="206">
        <f>'Расчёт (ТН)'!AH47/'Расчёт (ТН)'!D47</f>
        <v>0</v>
      </c>
      <c r="I43" s="206">
        <f>'Расчёт (ТН)'!AL47/'Расчёт (ТН)'!D47</f>
        <v>0</v>
      </c>
      <c r="J43" s="206">
        <f t="shared" si="8"/>
        <v>0</v>
      </c>
      <c r="K43" s="206">
        <f t="shared" si="9"/>
        <v>0</v>
      </c>
      <c r="M43" s="227">
        <v>2030</v>
      </c>
      <c r="N43" s="228">
        <f t="shared" si="16"/>
        <v>0</v>
      </c>
      <c r="O43" s="229">
        <f t="shared" si="17"/>
        <v>0</v>
      </c>
      <c r="P43" s="230" t="str">
        <f t="shared" si="18"/>
        <v/>
      </c>
      <c r="Q43" s="231" t="str">
        <f t="shared" si="19"/>
        <v/>
      </c>
    </row>
    <row r="44" spans="1:24">
      <c r="A44" s="134" t="str">
        <f t="shared" si="2"/>
        <v>июл</v>
      </c>
      <c r="B44" s="199" t="str">
        <f>'Расчёт (кг)'!B48</f>
        <v>-</v>
      </c>
      <c r="C44" s="199">
        <f t="shared" si="3"/>
        <v>2016</v>
      </c>
      <c r="D44" s="225">
        <f>'Расчёт (кг)'!C48</f>
        <v>42552</v>
      </c>
      <c r="E44" s="200">
        <f>'Расчёт (кг)'!D48</f>
        <v>21</v>
      </c>
      <c r="F44" s="206">
        <f>'Расчёт (кг)'!AH48/'Расчёт (кг)'!D48</f>
        <v>0</v>
      </c>
      <c r="G44" s="206">
        <f>'Расчёт (кг)'!AL48/'Расчёт (кг)'!D48</f>
        <v>0</v>
      </c>
      <c r="H44" s="206">
        <f>'Расчёт (ТН)'!AH48/'Расчёт (ТН)'!D48</f>
        <v>0</v>
      </c>
      <c r="I44" s="206">
        <f>'Расчёт (ТН)'!AL48/'Расчёт (ТН)'!D48</f>
        <v>0</v>
      </c>
      <c r="J44" s="206">
        <f t="shared" si="8"/>
        <v>0</v>
      </c>
      <c r="K44" s="206">
        <f t="shared" si="9"/>
        <v>0</v>
      </c>
      <c r="M44" s="227">
        <v>2031</v>
      </c>
      <c r="N44" s="228">
        <f t="shared" si="16"/>
        <v>0</v>
      </c>
      <c r="O44" s="229">
        <f t="shared" si="17"/>
        <v>0</v>
      </c>
      <c r="P44" s="230" t="str">
        <f t="shared" si="18"/>
        <v/>
      </c>
      <c r="Q44" s="231" t="str">
        <f t="shared" si="19"/>
        <v/>
      </c>
    </row>
    <row r="45" spans="1:24">
      <c r="A45" s="134" t="str">
        <f t="shared" si="2"/>
        <v>авг</v>
      </c>
      <c r="B45" s="199" t="str">
        <f>'Расчёт (кг)'!B49</f>
        <v>-</v>
      </c>
      <c r="C45" s="199">
        <f t="shared" si="3"/>
        <v>2016</v>
      </c>
      <c r="D45" s="225">
        <f>'Расчёт (кг)'!C49</f>
        <v>42583</v>
      </c>
      <c r="E45" s="200">
        <f>'Расчёт (кг)'!D49</f>
        <v>23</v>
      </c>
      <c r="F45" s="206">
        <f>'Расчёт (кг)'!AH49/'Расчёт (кг)'!D49</f>
        <v>0</v>
      </c>
      <c r="G45" s="206">
        <f>'Расчёт (кг)'!AL49/'Расчёт (кг)'!D49</f>
        <v>0</v>
      </c>
      <c r="H45" s="206">
        <f>'Расчёт (ТН)'!AH49/'Расчёт (ТН)'!D49</f>
        <v>0</v>
      </c>
      <c r="I45" s="206">
        <f>'Расчёт (ТН)'!AL49/'Расчёт (ТН)'!D49</f>
        <v>0</v>
      </c>
      <c r="J45" s="206">
        <f t="shared" si="8"/>
        <v>0</v>
      </c>
      <c r="K45" s="206">
        <f t="shared" si="9"/>
        <v>0</v>
      </c>
      <c r="M45" s="227">
        <v>2032</v>
      </c>
      <c r="N45" s="228">
        <f t="shared" si="16"/>
        <v>0</v>
      </c>
      <c r="O45" s="229">
        <f t="shared" si="17"/>
        <v>0</v>
      </c>
      <c r="P45" s="230" t="str">
        <f t="shared" si="18"/>
        <v/>
      </c>
      <c r="Q45" s="231" t="str">
        <f t="shared" si="19"/>
        <v/>
      </c>
    </row>
    <row r="46" spans="1:24">
      <c r="A46" s="134" t="str">
        <f t="shared" si="2"/>
        <v>сен</v>
      </c>
      <c r="B46" s="199" t="str">
        <f>'Расчёт (кг)'!B50</f>
        <v>-</v>
      </c>
      <c r="C46" s="199">
        <f t="shared" si="3"/>
        <v>2016</v>
      </c>
      <c r="D46" s="225">
        <f>'Расчёт (кг)'!C50</f>
        <v>42614</v>
      </c>
      <c r="E46" s="200">
        <f>'Расчёт (кг)'!D50</f>
        <v>22</v>
      </c>
      <c r="F46" s="206">
        <f>'Расчёт (кг)'!AH50/'Расчёт (кг)'!D50</f>
        <v>0</v>
      </c>
      <c r="G46" s="206">
        <f>'Расчёт (кг)'!AL50/'Расчёт (кг)'!D50</f>
        <v>0</v>
      </c>
      <c r="H46" s="206">
        <f>'Расчёт (ТН)'!AH50/'Расчёт (ТН)'!D50</f>
        <v>0</v>
      </c>
      <c r="I46" s="206">
        <f>'Расчёт (ТН)'!AL50/'Расчёт (ТН)'!D50</f>
        <v>0</v>
      </c>
      <c r="J46" s="206">
        <f t="shared" si="8"/>
        <v>0</v>
      </c>
      <c r="K46" s="206">
        <f t="shared" si="9"/>
        <v>0</v>
      </c>
      <c r="M46" s="227">
        <v>2033</v>
      </c>
      <c r="N46" s="228">
        <f t="shared" si="16"/>
        <v>0</v>
      </c>
      <c r="O46" s="229">
        <f t="shared" si="17"/>
        <v>0</v>
      </c>
      <c r="P46" s="230" t="str">
        <f t="shared" si="18"/>
        <v/>
      </c>
      <c r="Q46" s="231" t="str">
        <f t="shared" si="19"/>
        <v/>
      </c>
      <c r="T46"/>
      <c r="U46"/>
      <c r="V46"/>
      <c r="W46"/>
      <c r="X46"/>
    </row>
    <row r="47" spans="1:24">
      <c r="A47" s="134" t="str">
        <f t="shared" si="2"/>
        <v>окт</v>
      </c>
      <c r="B47" s="199" t="str">
        <f>'Расчёт (кг)'!B51</f>
        <v>-</v>
      </c>
      <c r="C47" s="199">
        <f t="shared" si="3"/>
        <v>2016</v>
      </c>
      <c r="D47" s="225">
        <f>'Расчёт (кг)'!C51</f>
        <v>42644</v>
      </c>
      <c r="E47" s="200">
        <f>'Расчёт (кг)'!D51</f>
        <v>21</v>
      </c>
      <c r="F47" s="206">
        <f>'Расчёт (кг)'!AH51/'Расчёт (кг)'!D51</f>
        <v>0</v>
      </c>
      <c r="G47" s="206">
        <f>'Расчёт (кг)'!AL51/'Расчёт (кг)'!D51</f>
        <v>0</v>
      </c>
      <c r="H47" s="206">
        <f>'Расчёт (ТН)'!AH51/'Расчёт (ТН)'!D51</f>
        <v>0</v>
      </c>
      <c r="I47" s="206">
        <f>'Расчёт (ТН)'!AL51/'Расчёт (ТН)'!D51</f>
        <v>0</v>
      </c>
      <c r="J47" s="206">
        <f t="shared" si="8"/>
        <v>0</v>
      </c>
      <c r="K47" s="206">
        <f t="shared" si="9"/>
        <v>0</v>
      </c>
      <c r="M47" s="227">
        <v>2034</v>
      </c>
      <c r="N47" s="228">
        <f t="shared" ref="N47:N49" si="20">AVERAGEIF(C:C,M47,J:J)</f>
        <v>0</v>
      </c>
      <c r="O47" s="229">
        <f t="shared" ref="O47:O49" si="21">AVERAGEIF(C:C,M47,K:K)</f>
        <v>0</v>
      </c>
      <c r="P47" s="230" t="str">
        <f t="shared" ref="P47:P49" si="22">IFERROR(N47/N46-1,"")</f>
        <v/>
      </c>
      <c r="Q47" s="231" t="str">
        <f t="shared" ref="Q47:Q49" si="23">IFERROR(O47/O46-1,"")</f>
        <v/>
      </c>
    </row>
    <row r="48" spans="1:24">
      <c r="A48" s="134" t="str">
        <f t="shared" si="2"/>
        <v>ноя</v>
      </c>
      <c r="B48" s="199" t="str">
        <f>'Расчёт (кг)'!B52</f>
        <v>-</v>
      </c>
      <c r="C48" s="199">
        <f t="shared" si="3"/>
        <v>2016</v>
      </c>
      <c r="D48" s="225">
        <f>'Расчёт (кг)'!C52</f>
        <v>42675</v>
      </c>
      <c r="E48" s="200">
        <f>'Расчёт (кг)'!D52</f>
        <v>21</v>
      </c>
      <c r="F48" s="206">
        <f>'Расчёт (кг)'!AH52/'Расчёт (кг)'!D52</f>
        <v>0</v>
      </c>
      <c r="G48" s="206">
        <f>'Расчёт (кг)'!AL52/'Расчёт (кг)'!D52</f>
        <v>0</v>
      </c>
      <c r="H48" s="206">
        <f>'Расчёт (ТН)'!AH52/'Расчёт (ТН)'!D52</f>
        <v>0</v>
      </c>
      <c r="I48" s="206">
        <f>'Расчёт (ТН)'!AL52/'Расчёт (ТН)'!D52</f>
        <v>0</v>
      </c>
      <c r="J48" s="206">
        <f t="shared" si="8"/>
        <v>0</v>
      </c>
      <c r="K48" s="206">
        <f t="shared" si="9"/>
        <v>0</v>
      </c>
      <c r="M48" s="227">
        <v>2035</v>
      </c>
      <c r="N48" s="228">
        <f t="shared" si="20"/>
        <v>0</v>
      </c>
      <c r="O48" s="229">
        <f t="shared" si="21"/>
        <v>0</v>
      </c>
      <c r="P48" s="230" t="str">
        <f t="shared" si="22"/>
        <v/>
      </c>
      <c r="Q48" s="231" t="str">
        <f t="shared" si="23"/>
        <v/>
      </c>
    </row>
    <row r="49" spans="1:17">
      <c r="A49" s="134" t="str">
        <f t="shared" si="2"/>
        <v>дек</v>
      </c>
      <c r="B49" s="199" t="str">
        <f>'Расчёт (кг)'!B53</f>
        <v>-</v>
      </c>
      <c r="C49" s="199">
        <f t="shared" si="3"/>
        <v>2016</v>
      </c>
      <c r="D49" s="225">
        <f>'Расчёт (кг)'!C53</f>
        <v>42705</v>
      </c>
      <c r="E49" s="200">
        <f>'Расчёт (кг)'!D53</f>
        <v>22</v>
      </c>
      <c r="F49" s="206">
        <f>'Расчёт (кг)'!AH53/'Расчёт (кг)'!D53</f>
        <v>0</v>
      </c>
      <c r="G49" s="206">
        <f>'Расчёт (кг)'!AL53/'Расчёт (кг)'!D53</f>
        <v>0</v>
      </c>
      <c r="H49" s="206">
        <f>'Расчёт (ТН)'!AH53/'Расчёт (ТН)'!D53</f>
        <v>0</v>
      </c>
      <c r="I49" s="206">
        <f>'Расчёт (ТН)'!AL53/'Расчёт (ТН)'!D53</f>
        <v>0</v>
      </c>
      <c r="J49" s="206">
        <f t="shared" si="8"/>
        <v>0</v>
      </c>
      <c r="K49" s="206">
        <f t="shared" si="9"/>
        <v>0</v>
      </c>
      <c r="M49" s="232">
        <v>2036</v>
      </c>
      <c r="N49" s="233">
        <f t="shared" si="20"/>
        <v>0</v>
      </c>
      <c r="O49" s="234">
        <f t="shared" si="21"/>
        <v>0</v>
      </c>
      <c r="P49" s="235" t="str">
        <f t="shared" si="22"/>
        <v/>
      </c>
      <c r="Q49" s="236" t="str">
        <f t="shared" si="23"/>
        <v/>
      </c>
    </row>
    <row r="50" spans="1:17">
      <c r="A50" s="134" t="str">
        <f t="shared" si="2"/>
        <v>янв</v>
      </c>
      <c r="B50" s="199" t="str">
        <f>'Расчёт (кг)'!B54</f>
        <v>-</v>
      </c>
      <c r="C50" s="199">
        <f t="shared" si="3"/>
        <v>2017</v>
      </c>
      <c r="D50" s="225">
        <f>'Расчёт (кг)'!C54</f>
        <v>42736</v>
      </c>
      <c r="E50" s="200">
        <f>'Расчёт (кг)'!D54</f>
        <v>17</v>
      </c>
      <c r="F50" s="206">
        <f>'Расчёт (кг)'!AH54/'Расчёт (кг)'!D54</f>
        <v>0</v>
      </c>
      <c r="G50" s="206">
        <f>'Расчёт (кг)'!AL54/'Расчёт (кг)'!D54</f>
        <v>0</v>
      </c>
      <c r="H50" s="206">
        <f>'Расчёт (ТН)'!AH54/'Расчёт (ТН)'!D54</f>
        <v>0</v>
      </c>
      <c r="I50" s="206">
        <f>'Расчёт (ТН)'!AL54/'Расчёт (ТН)'!D54</f>
        <v>0</v>
      </c>
      <c r="J50" s="206">
        <f t="shared" si="8"/>
        <v>0</v>
      </c>
      <c r="K50" s="206">
        <f t="shared" si="9"/>
        <v>0</v>
      </c>
    </row>
    <row r="51" spans="1:17">
      <c r="A51" s="134" t="str">
        <f t="shared" si="2"/>
        <v>фев</v>
      </c>
      <c r="B51" s="199" t="str">
        <f>'Расчёт (кг)'!B55</f>
        <v>-</v>
      </c>
      <c r="C51" s="199">
        <f t="shared" si="3"/>
        <v>2017</v>
      </c>
      <c r="D51" s="225">
        <f>'Расчёт (кг)'!C55</f>
        <v>42767</v>
      </c>
      <c r="E51" s="200">
        <f>'Расчёт (кг)'!D55</f>
        <v>18</v>
      </c>
      <c r="F51" s="206">
        <f>'Расчёт (кг)'!AH55/'Расчёт (кг)'!D55</f>
        <v>0</v>
      </c>
      <c r="G51" s="206">
        <f>'Расчёт (кг)'!AL55/'Расчёт (кг)'!D55</f>
        <v>0</v>
      </c>
      <c r="H51" s="206">
        <f>'Расчёт (ТН)'!AH55/'Расчёт (ТН)'!D55</f>
        <v>0</v>
      </c>
      <c r="I51" s="206">
        <f>'Расчёт (ТН)'!AL55/'Расчёт (ТН)'!D55</f>
        <v>0</v>
      </c>
      <c r="J51" s="206">
        <f t="shared" si="8"/>
        <v>0</v>
      </c>
      <c r="K51" s="206">
        <f t="shared" si="9"/>
        <v>0</v>
      </c>
    </row>
    <row r="52" spans="1:17">
      <c r="A52" s="134" t="str">
        <f t="shared" si="2"/>
        <v>мар</v>
      </c>
      <c r="B52" s="199" t="str">
        <f>'Расчёт (кг)'!B56</f>
        <v>-</v>
      </c>
      <c r="C52" s="199">
        <f t="shared" si="3"/>
        <v>2017</v>
      </c>
      <c r="D52" s="225">
        <f>'Расчёт (кг)'!C56</f>
        <v>42795</v>
      </c>
      <c r="E52" s="200">
        <f>'Расчёт (кг)'!D56</f>
        <v>22</v>
      </c>
      <c r="F52" s="206">
        <f>'Расчёт (кг)'!AH56/'Расчёт (кг)'!D56</f>
        <v>0</v>
      </c>
      <c r="G52" s="206">
        <f>'Расчёт (кг)'!AL56/'Расчёт (кг)'!D56</f>
        <v>0</v>
      </c>
      <c r="H52" s="206">
        <f>'Расчёт (ТН)'!AH56/'Расчёт (ТН)'!D56</f>
        <v>0</v>
      </c>
      <c r="I52" s="206">
        <f>'Расчёт (ТН)'!AL56/'Расчёт (ТН)'!D56</f>
        <v>0</v>
      </c>
      <c r="J52" s="206">
        <f t="shared" si="8"/>
        <v>0</v>
      </c>
      <c r="K52" s="206">
        <f t="shared" si="9"/>
        <v>0</v>
      </c>
    </row>
    <row r="53" spans="1:17">
      <c r="A53" s="134" t="str">
        <f t="shared" si="2"/>
        <v>апр</v>
      </c>
      <c r="B53" s="199" t="str">
        <f>'Расчёт (кг)'!B57</f>
        <v>-</v>
      </c>
      <c r="C53" s="199">
        <f t="shared" si="3"/>
        <v>2017</v>
      </c>
      <c r="D53" s="225">
        <f>'Расчёт (кг)'!C57</f>
        <v>42826</v>
      </c>
      <c r="E53" s="200">
        <f>'Расчёт (кг)'!D57</f>
        <v>20</v>
      </c>
      <c r="F53" s="206">
        <f>'Расчёт (кг)'!AH57/'Расчёт (кг)'!D57</f>
        <v>0</v>
      </c>
      <c r="G53" s="206">
        <f>'Расчёт (кг)'!AL57/'Расчёт (кг)'!D57</f>
        <v>0</v>
      </c>
      <c r="H53" s="206">
        <f>'Расчёт (ТН)'!AH57/'Расчёт (ТН)'!D57</f>
        <v>0</v>
      </c>
      <c r="I53" s="206">
        <f>'Расчёт (ТН)'!AL57/'Расчёт (ТН)'!D57</f>
        <v>0</v>
      </c>
      <c r="J53" s="206">
        <f t="shared" si="8"/>
        <v>0</v>
      </c>
      <c r="K53" s="206">
        <f t="shared" si="9"/>
        <v>0</v>
      </c>
    </row>
    <row r="54" spans="1:17">
      <c r="A54" s="134" t="str">
        <f t="shared" si="2"/>
        <v>май</v>
      </c>
      <c r="B54" s="199" t="str">
        <f>'Расчёт (кг)'!B58</f>
        <v>-</v>
      </c>
      <c r="C54" s="199">
        <f t="shared" si="3"/>
        <v>2017</v>
      </c>
      <c r="D54" s="225">
        <f>'Расчёт (кг)'!C58</f>
        <v>42856</v>
      </c>
      <c r="E54" s="200">
        <f>'Расчёт (кг)'!D58</f>
        <v>20</v>
      </c>
      <c r="F54" s="206">
        <f>'Расчёт (кг)'!AH58/'Расчёт (кг)'!D58</f>
        <v>0</v>
      </c>
      <c r="G54" s="206">
        <f>'Расчёт (кг)'!AL58/'Расчёт (кг)'!D58</f>
        <v>0</v>
      </c>
      <c r="H54" s="206">
        <f>'Расчёт (ТН)'!AH58/'Расчёт (ТН)'!D58</f>
        <v>0</v>
      </c>
      <c r="I54" s="206">
        <f>'Расчёт (ТН)'!AL58/'Расчёт (ТН)'!D58</f>
        <v>0</v>
      </c>
      <c r="J54" s="206">
        <f t="shared" si="8"/>
        <v>0</v>
      </c>
      <c r="K54" s="206">
        <f t="shared" si="9"/>
        <v>0</v>
      </c>
    </row>
    <row r="55" spans="1:17">
      <c r="A55" s="134" t="str">
        <f t="shared" si="2"/>
        <v>июн</v>
      </c>
      <c r="B55" s="199" t="str">
        <f>'Расчёт (кг)'!B59</f>
        <v>-</v>
      </c>
      <c r="C55" s="199">
        <f t="shared" si="3"/>
        <v>2017</v>
      </c>
      <c r="D55" s="225">
        <f>'Расчёт (кг)'!C59</f>
        <v>42887</v>
      </c>
      <c r="E55" s="200">
        <f>'Расчёт (кг)'!D59</f>
        <v>21</v>
      </c>
      <c r="F55" s="206">
        <f>'Расчёт (кг)'!AH59/'Расчёт (кг)'!D59</f>
        <v>0</v>
      </c>
      <c r="G55" s="206">
        <f>'Расчёт (кг)'!AL59/'Расчёт (кг)'!D59</f>
        <v>0</v>
      </c>
      <c r="H55" s="206">
        <f>'Расчёт (ТН)'!AH59/'Расчёт (ТН)'!D59</f>
        <v>0</v>
      </c>
      <c r="I55" s="206">
        <f>'Расчёт (ТН)'!AL59/'Расчёт (ТН)'!D59</f>
        <v>0</v>
      </c>
      <c r="J55" s="206">
        <f t="shared" si="8"/>
        <v>0</v>
      </c>
      <c r="K55" s="206">
        <f t="shared" si="9"/>
        <v>0</v>
      </c>
    </row>
    <row r="56" spans="1:17">
      <c r="A56" s="134" t="str">
        <f t="shared" si="2"/>
        <v>июл</v>
      </c>
      <c r="B56" s="199" t="str">
        <f>'Расчёт (кг)'!B60</f>
        <v>-</v>
      </c>
      <c r="C56" s="199">
        <f t="shared" si="3"/>
        <v>2017</v>
      </c>
      <c r="D56" s="225">
        <f>'Расчёт (кг)'!C60</f>
        <v>42917</v>
      </c>
      <c r="E56" s="200">
        <f>'Расчёт (кг)'!D60</f>
        <v>21</v>
      </c>
      <c r="F56" s="206">
        <f>'Расчёт (кг)'!AH60/'Расчёт (кг)'!D60</f>
        <v>0</v>
      </c>
      <c r="G56" s="206">
        <f>'Расчёт (кг)'!AL60/'Расчёт (кг)'!D60</f>
        <v>0</v>
      </c>
      <c r="H56" s="206">
        <f>'Расчёт (ТН)'!AH60/'Расчёт (ТН)'!D60</f>
        <v>0</v>
      </c>
      <c r="I56" s="206">
        <f>'Расчёт (ТН)'!AL60/'Расчёт (ТН)'!D60</f>
        <v>0</v>
      </c>
      <c r="J56" s="206">
        <f t="shared" si="8"/>
        <v>0</v>
      </c>
      <c r="K56" s="206">
        <f t="shared" si="9"/>
        <v>0</v>
      </c>
    </row>
    <row r="57" spans="1:17">
      <c r="A57" s="134" t="str">
        <f t="shared" si="2"/>
        <v>авг</v>
      </c>
      <c r="B57" s="199" t="str">
        <f>'Расчёт (кг)'!B61</f>
        <v>-</v>
      </c>
      <c r="C57" s="199">
        <f t="shared" si="3"/>
        <v>2017</v>
      </c>
      <c r="D57" s="225">
        <f>'Расчёт (кг)'!C61</f>
        <v>42948</v>
      </c>
      <c r="E57" s="200">
        <f>'Расчёт (кг)'!D61</f>
        <v>23</v>
      </c>
      <c r="F57" s="206">
        <f>'Расчёт (кг)'!AH61/'Расчёт (кг)'!D61</f>
        <v>0</v>
      </c>
      <c r="G57" s="206">
        <f>'Расчёт (кг)'!AL61/'Расчёт (кг)'!D61</f>
        <v>0</v>
      </c>
      <c r="H57" s="206">
        <f>'Расчёт (ТН)'!AH61/'Расчёт (ТН)'!D61</f>
        <v>0</v>
      </c>
      <c r="I57" s="206">
        <f>'Расчёт (ТН)'!AL61/'Расчёт (ТН)'!D61</f>
        <v>0</v>
      </c>
      <c r="J57" s="206">
        <f t="shared" si="8"/>
        <v>0</v>
      </c>
      <c r="K57" s="206">
        <f t="shared" si="9"/>
        <v>0</v>
      </c>
    </row>
    <row r="58" spans="1:17">
      <c r="A58" s="134" t="str">
        <f t="shared" si="2"/>
        <v>сен</v>
      </c>
      <c r="B58" s="199" t="str">
        <f>'Расчёт (кг)'!B62</f>
        <v>-</v>
      </c>
      <c r="C58" s="199">
        <f t="shared" si="3"/>
        <v>2017</v>
      </c>
      <c r="D58" s="225">
        <f>'Расчёт (кг)'!C62</f>
        <v>42979</v>
      </c>
      <c r="E58" s="200">
        <f>'Расчёт (кг)'!D62</f>
        <v>21</v>
      </c>
      <c r="F58" s="206">
        <f>'Расчёт (кг)'!AH62/'Расчёт (кг)'!D62</f>
        <v>0</v>
      </c>
      <c r="G58" s="206">
        <f>'Расчёт (кг)'!AL62/'Расчёт (кг)'!D62</f>
        <v>0</v>
      </c>
      <c r="H58" s="206">
        <f>'Расчёт (ТН)'!AH62/'Расчёт (ТН)'!D62</f>
        <v>0</v>
      </c>
      <c r="I58" s="206">
        <f>'Расчёт (ТН)'!AL62/'Расчёт (ТН)'!D62</f>
        <v>0</v>
      </c>
      <c r="J58" s="206">
        <f t="shared" si="8"/>
        <v>0</v>
      </c>
      <c r="K58" s="206">
        <f t="shared" si="9"/>
        <v>0</v>
      </c>
    </row>
    <row r="59" spans="1:17">
      <c r="A59" s="134" t="str">
        <f t="shared" si="2"/>
        <v>окт</v>
      </c>
      <c r="B59" s="199" t="str">
        <f>'Расчёт (кг)'!B63</f>
        <v>-</v>
      </c>
      <c r="C59" s="199">
        <f t="shared" si="3"/>
        <v>2017</v>
      </c>
      <c r="D59" s="225">
        <f>'Расчёт (кг)'!C63</f>
        <v>43009</v>
      </c>
      <c r="E59" s="200">
        <f>'Расчёт (кг)'!D63</f>
        <v>22</v>
      </c>
      <c r="F59" s="206">
        <f>'Расчёт (кг)'!AH63/'Расчёт (кг)'!D63</f>
        <v>0</v>
      </c>
      <c r="G59" s="206">
        <f>'Расчёт (кг)'!AL63/'Расчёт (кг)'!D63</f>
        <v>0</v>
      </c>
      <c r="H59" s="206">
        <f>'Расчёт (ТН)'!AH63/'Расчёт (ТН)'!D63</f>
        <v>0</v>
      </c>
      <c r="I59" s="206">
        <f>'Расчёт (ТН)'!AL63/'Расчёт (ТН)'!D63</f>
        <v>0</v>
      </c>
      <c r="J59" s="206">
        <f t="shared" si="8"/>
        <v>0</v>
      </c>
      <c r="K59" s="206">
        <f t="shared" si="9"/>
        <v>0</v>
      </c>
    </row>
    <row r="60" spans="1:17">
      <c r="A60" s="134" t="str">
        <f t="shared" si="2"/>
        <v>ноя</v>
      </c>
      <c r="B60" s="199" t="str">
        <f>'Расчёт (кг)'!B64</f>
        <v>-</v>
      </c>
      <c r="C60" s="199">
        <f t="shared" si="3"/>
        <v>2017</v>
      </c>
      <c r="D60" s="225">
        <f>'Расчёт (кг)'!C64</f>
        <v>43040</v>
      </c>
      <c r="E60" s="200">
        <f>'Расчёт (кг)'!D64</f>
        <v>21</v>
      </c>
      <c r="F60" s="206">
        <f>'Расчёт (кг)'!AH64/'Расчёт (кг)'!D64</f>
        <v>0</v>
      </c>
      <c r="G60" s="206">
        <f>'Расчёт (кг)'!AL64/'Расчёт (кг)'!D64</f>
        <v>0</v>
      </c>
      <c r="H60" s="206">
        <f>'Расчёт (ТН)'!AH64/'Расчёт (ТН)'!D64</f>
        <v>0</v>
      </c>
      <c r="I60" s="206">
        <f>'Расчёт (ТН)'!AL64/'Расчёт (ТН)'!D64</f>
        <v>0</v>
      </c>
      <c r="J60" s="206">
        <f t="shared" si="8"/>
        <v>0</v>
      </c>
      <c r="K60" s="206">
        <f t="shared" si="9"/>
        <v>0</v>
      </c>
    </row>
    <row r="61" spans="1:17">
      <c r="A61" s="134" t="str">
        <f t="shared" si="2"/>
        <v>дек</v>
      </c>
      <c r="B61" s="199" t="str">
        <f>'Расчёт (кг)'!B65</f>
        <v>-</v>
      </c>
      <c r="C61" s="199">
        <f t="shared" si="3"/>
        <v>2017</v>
      </c>
      <c r="D61" s="225">
        <f>'Расчёт (кг)'!C65</f>
        <v>43070</v>
      </c>
      <c r="E61" s="200">
        <f>'Расчёт (кг)'!D65</f>
        <v>21</v>
      </c>
      <c r="F61" s="206">
        <f>'Расчёт (кг)'!AH65/'Расчёт (кг)'!D65</f>
        <v>0</v>
      </c>
      <c r="G61" s="206">
        <f>'Расчёт (кг)'!AL65/'Расчёт (кг)'!D65</f>
        <v>0</v>
      </c>
      <c r="H61" s="206">
        <f>'Расчёт (ТН)'!AH65/'Расчёт (ТН)'!D65</f>
        <v>0</v>
      </c>
      <c r="I61" s="206">
        <f>'Расчёт (ТН)'!AL65/'Расчёт (ТН)'!D65</f>
        <v>0</v>
      </c>
      <c r="J61" s="206">
        <f t="shared" si="8"/>
        <v>0</v>
      </c>
      <c r="K61" s="206">
        <f t="shared" si="9"/>
        <v>0</v>
      </c>
    </row>
    <row r="62" spans="1:17">
      <c r="A62" s="134" t="str">
        <f t="shared" si="2"/>
        <v>янв</v>
      </c>
      <c r="B62" s="199" t="str">
        <f>'Расчёт (кг)'!B66</f>
        <v>-</v>
      </c>
      <c r="C62" s="199">
        <f t="shared" si="3"/>
        <v>2018</v>
      </c>
      <c r="D62" s="225">
        <f>'Расчёт (кг)'!C66</f>
        <v>43101</v>
      </c>
      <c r="E62" s="200">
        <f>'Расчёт (кг)'!D66</f>
        <v>17</v>
      </c>
      <c r="F62" s="206">
        <f>'Расчёт (кг)'!AH66/'Расчёт (кг)'!D66</f>
        <v>0</v>
      </c>
      <c r="G62" s="206">
        <f>'Расчёт (кг)'!AL66/'Расчёт (кг)'!D66</f>
        <v>0</v>
      </c>
      <c r="H62" s="206">
        <f>'Расчёт (ТН)'!AH66/'Расчёт (ТН)'!D66</f>
        <v>0</v>
      </c>
      <c r="I62" s="206">
        <f>'Расчёт (ТН)'!AL66/'Расчёт (ТН)'!D66</f>
        <v>0</v>
      </c>
      <c r="J62" s="206">
        <f t="shared" si="8"/>
        <v>0</v>
      </c>
      <c r="K62" s="206">
        <f t="shared" si="9"/>
        <v>0</v>
      </c>
    </row>
    <row r="63" spans="1:17">
      <c r="A63" s="134" t="str">
        <f t="shared" si="2"/>
        <v>фев</v>
      </c>
      <c r="B63" s="199" t="str">
        <f>'Расчёт (кг)'!B67</f>
        <v>-</v>
      </c>
      <c r="C63" s="199">
        <f t="shared" si="3"/>
        <v>2018</v>
      </c>
      <c r="D63" s="225">
        <f>'Расчёт (кг)'!C67</f>
        <v>43132</v>
      </c>
      <c r="E63" s="200">
        <f>'Расчёт (кг)'!D67</f>
        <v>19</v>
      </c>
      <c r="F63" s="206">
        <f>'Расчёт (кг)'!AH67/'Расчёт (кг)'!D67</f>
        <v>0</v>
      </c>
      <c r="G63" s="206">
        <f>'Расчёт (кг)'!AL67/'Расчёт (кг)'!D67</f>
        <v>0</v>
      </c>
      <c r="H63" s="206">
        <f>'Расчёт (ТН)'!AH67/'Расчёт (ТН)'!D67</f>
        <v>0</v>
      </c>
      <c r="I63" s="206">
        <f>'Расчёт (ТН)'!AL67/'Расчёт (ТН)'!D67</f>
        <v>0</v>
      </c>
      <c r="J63" s="206">
        <f t="shared" si="8"/>
        <v>0</v>
      </c>
      <c r="K63" s="206">
        <f t="shared" si="9"/>
        <v>0</v>
      </c>
    </row>
    <row r="64" spans="1:17">
      <c r="A64" s="134" t="str">
        <f t="shared" si="2"/>
        <v>мар</v>
      </c>
      <c r="B64" s="199" t="str">
        <f>'Расчёт (кг)'!B68</f>
        <v>-</v>
      </c>
      <c r="C64" s="199">
        <f t="shared" si="3"/>
        <v>2018</v>
      </c>
      <c r="D64" s="225">
        <f>'Расчёт (кг)'!C68</f>
        <v>43160</v>
      </c>
      <c r="E64" s="200">
        <f>'Расчёт (кг)'!D68</f>
        <v>20</v>
      </c>
      <c r="F64" s="206">
        <f>'Расчёт (кг)'!AH68/'Расчёт (кг)'!D68</f>
        <v>0</v>
      </c>
      <c r="G64" s="206">
        <f>'Расчёт (кг)'!AL68/'Расчёт (кг)'!D68</f>
        <v>0</v>
      </c>
      <c r="H64" s="206">
        <f>'Расчёт (ТН)'!AH68/'Расчёт (ТН)'!D68</f>
        <v>0</v>
      </c>
      <c r="I64" s="206">
        <f>'Расчёт (ТН)'!AL68/'Расчёт (ТН)'!D68</f>
        <v>0</v>
      </c>
      <c r="J64" s="206">
        <f t="shared" si="8"/>
        <v>0</v>
      </c>
      <c r="K64" s="206">
        <f t="shared" si="9"/>
        <v>0</v>
      </c>
    </row>
    <row r="65" spans="1:11">
      <c r="A65" s="134" t="str">
        <f t="shared" si="2"/>
        <v>апр</v>
      </c>
      <c r="B65" s="199" t="str">
        <f>'Расчёт (кг)'!B69</f>
        <v>-</v>
      </c>
      <c r="C65" s="199">
        <f t="shared" si="3"/>
        <v>2018</v>
      </c>
      <c r="D65" s="225">
        <f>'Расчёт (кг)'!C69</f>
        <v>43191</v>
      </c>
      <c r="E65" s="200">
        <f>'Расчёт (кг)'!D69</f>
        <v>21</v>
      </c>
      <c r="F65" s="206">
        <f>'Расчёт (кг)'!AH69/'Расчёт (кг)'!D69</f>
        <v>0</v>
      </c>
      <c r="G65" s="206">
        <f>'Расчёт (кг)'!AL69/'Расчёт (кг)'!D69</f>
        <v>0</v>
      </c>
      <c r="H65" s="206">
        <f>'Расчёт (ТН)'!AH69/'Расчёт (ТН)'!D69</f>
        <v>0</v>
      </c>
      <c r="I65" s="206">
        <f>'Расчёт (ТН)'!AL69/'Расчёт (ТН)'!D69</f>
        <v>0</v>
      </c>
      <c r="J65" s="206">
        <f t="shared" si="8"/>
        <v>0</v>
      </c>
      <c r="K65" s="206">
        <f t="shared" si="9"/>
        <v>0</v>
      </c>
    </row>
    <row r="66" spans="1:11">
      <c r="A66" s="134" t="str">
        <f t="shared" si="2"/>
        <v>май</v>
      </c>
      <c r="B66" s="199" t="str">
        <f>'Расчёт (кг)'!B70</f>
        <v>-</v>
      </c>
      <c r="C66" s="199">
        <f t="shared" si="3"/>
        <v>2018</v>
      </c>
      <c r="D66" s="225">
        <f>'Расчёт (кг)'!C70</f>
        <v>43221</v>
      </c>
      <c r="E66" s="200">
        <f>'Расчёт (кг)'!D70</f>
        <v>20</v>
      </c>
      <c r="F66" s="206">
        <f>'Расчёт (кг)'!AH70/'Расчёт (кг)'!D70</f>
        <v>0</v>
      </c>
      <c r="G66" s="206">
        <f>'Расчёт (кг)'!AL70/'Расчёт (кг)'!D70</f>
        <v>0</v>
      </c>
      <c r="H66" s="206">
        <f>'Расчёт (ТН)'!AH70/'Расчёт (ТН)'!D70</f>
        <v>0</v>
      </c>
      <c r="I66" s="206">
        <f>'Расчёт (ТН)'!AL70/'Расчёт (ТН)'!D70</f>
        <v>0</v>
      </c>
      <c r="J66" s="206">
        <f t="shared" ref="J66:J97" si="24">IFERROR(F66/H66,0)</f>
        <v>0</v>
      </c>
      <c r="K66" s="206">
        <f t="shared" ref="K66:K97" si="25">IFERROR(G66/I66,0)</f>
        <v>0</v>
      </c>
    </row>
    <row r="67" spans="1:11">
      <c r="A67" s="134" t="str">
        <f t="shared" ref="A67:A130" si="26">TEXT(D67,"МММ")</f>
        <v>июн</v>
      </c>
      <c r="B67" s="199" t="str">
        <f>'Расчёт (кг)'!B71</f>
        <v>-</v>
      </c>
      <c r="C67" s="199">
        <f t="shared" ref="C67:C130" si="27">YEAR(D67)</f>
        <v>2018</v>
      </c>
      <c r="D67" s="225">
        <f>'Расчёт (кг)'!C71</f>
        <v>43252</v>
      </c>
      <c r="E67" s="200">
        <f>'Расчёт (кг)'!D71</f>
        <v>20</v>
      </c>
      <c r="F67" s="206">
        <f>'Расчёт (кг)'!AH71/'Расчёт (кг)'!D71</f>
        <v>0</v>
      </c>
      <c r="G67" s="206">
        <f>'Расчёт (кг)'!AL71/'Расчёт (кг)'!D71</f>
        <v>0</v>
      </c>
      <c r="H67" s="206">
        <f>'Расчёт (ТН)'!AH71/'Расчёт (ТН)'!D71</f>
        <v>0</v>
      </c>
      <c r="I67" s="206">
        <f>'Расчёт (ТН)'!AL71/'Расчёт (ТН)'!D71</f>
        <v>0</v>
      </c>
      <c r="J67" s="206">
        <f t="shared" si="24"/>
        <v>0</v>
      </c>
      <c r="K67" s="206">
        <f t="shared" si="25"/>
        <v>0</v>
      </c>
    </row>
    <row r="68" spans="1:11">
      <c r="A68" s="134" t="str">
        <f t="shared" si="26"/>
        <v>июл</v>
      </c>
      <c r="B68" s="199" t="str">
        <f>'Расчёт (кг)'!B72</f>
        <v>-</v>
      </c>
      <c r="C68" s="199">
        <f t="shared" si="27"/>
        <v>2018</v>
      </c>
      <c r="D68" s="225">
        <f>'Расчёт (кг)'!C72</f>
        <v>43282</v>
      </c>
      <c r="E68" s="200">
        <f>'Расчёт (кг)'!D72</f>
        <v>22</v>
      </c>
      <c r="F68" s="206">
        <f>'Расчёт (кг)'!AH72/'Расчёт (кг)'!D72</f>
        <v>0</v>
      </c>
      <c r="G68" s="206">
        <f>'Расчёт (кг)'!AL72/'Расчёт (кг)'!D72</f>
        <v>0</v>
      </c>
      <c r="H68" s="206">
        <f>'Расчёт (ТН)'!AH72/'Расчёт (ТН)'!D72</f>
        <v>0</v>
      </c>
      <c r="I68" s="206">
        <f>'Расчёт (ТН)'!AL72/'Расчёт (ТН)'!D72</f>
        <v>0</v>
      </c>
      <c r="J68" s="206">
        <f t="shared" si="24"/>
        <v>0</v>
      </c>
      <c r="K68" s="206">
        <f t="shared" si="25"/>
        <v>0</v>
      </c>
    </row>
    <row r="69" spans="1:11">
      <c r="A69" s="134" t="str">
        <f t="shared" si="26"/>
        <v>авг</v>
      </c>
      <c r="B69" s="199" t="str">
        <f>'Расчёт (кг)'!B73</f>
        <v>-</v>
      </c>
      <c r="C69" s="199">
        <f t="shared" si="27"/>
        <v>2018</v>
      </c>
      <c r="D69" s="225">
        <f>'Расчёт (кг)'!C73</f>
        <v>43313</v>
      </c>
      <c r="E69" s="200">
        <f>'Расчёт (кг)'!D73</f>
        <v>23</v>
      </c>
      <c r="F69" s="206">
        <f>'Расчёт (кг)'!AH73/'Расчёт (кг)'!D73</f>
        <v>0</v>
      </c>
      <c r="G69" s="206">
        <f>'Расчёт (кг)'!AL73/'Расчёт (кг)'!D73</f>
        <v>0</v>
      </c>
      <c r="H69" s="206">
        <f>'Расчёт (ТН)'!AH73/'Расчёт (ТН)'!D73</f>
        <v>0</v>
      </c>
      <c r="I69" s="206">
        <f>'Расчёт (ТН)'!AL73/'Расчёт (ТН)'!D73</f>
        <v>0</v>
      </c>
      <c r="J69" s="206">
        <f t="shared" si="24"/>
        <v>0</v>
      </c>
      <c r="K69" s="206">
        <f t="shared" si="25"/>
        <v>0</v>
      </c>
    </row>
    <row r="70" spans="1:11">
      <c r="A70" s="134" t="str">
        <f t="shared" si="26"/>
        <v>сен</v>
      </c>
      <c r="B70" s="199" t="str">
        <f>'Расчёт (кг)'!B74</f>
        <v>-</v>
      </c>
      <c r="C70" s="199">
        <f t="shared" si="27"/>
        <v>2018</v>
      </c>
      <c r="D70" s="225">
        <f>'Расчёт (кг)'!C74</f>
        <v>43344</v>
      </c>
      <c r="E70" s="200">
        <f>'Расчёт (кг)'!D74</f>
        <v>20</v>
      </c>
      <c r="F70" s="206">
        <f>'Расчёт (кг)'!AH74/'Расчёт (кг)'!D74</f>
        <v>0</v>
      </c>
      <c r="G70" s="206">
        <f>'Расчёт (кг)'!AL74/'Расчёт (кг)'!D74</f>
        <v>0</v>
      </c>
      <c r="H70" s="206">
        <f>'Расчёт (ТН)'!AH74/'Расчёт (ТН)'!D74</f>
        <v>0</v>
      </c>
      <c r="I70" s="206">
        <f>'Расчёт (ТН)'!AL74/'Расчёт (ТН)'!D74</f>
        <v>0</v>
      </c>
      <c r="J70" s="206">
        <f t="shared" si="24"/>
        <v>0</v>
      </c>
      <c r="K70" s="206">
        <f t="shared" si="25"/>
        <v>0</v>
      </c>
    </row>
    <row r="71" spans="1:11">
      <c r="A71" s="134" t="str">
        <f t="shared" si="26"/>
        <v>окт</v>
      </c>
      <c r="B71" s="199" t="str">
        <f>'Расчёт (кг)'!B75</f>
        <v>-</v>
      </c>
      <c r="C71" s="199">
        <f t="shared" si="27"/>
        <v>2018</v>
      </c>
      <c r="D71" s="225">
        <f>'Расчёт (кг)'!C75</f>
        <v>43374</v>
      </c>
      <c r="E71" s="200">
        <f>'Расчёт (кг)'!D75</f>
        <v>23</v>
      </c>
      <c r="F71" s="206">
        <f>'Расчёт (кг)'!AH75/'Расчёт (кг)'!D75</f>
        <v>0</v>
      </c>
      <c r="G71" s="206">
        <f>'Расчёт (кг)'!AL75/'Расчёт (кг)'!D75</f>
        <v>0</v>
      </c>
      <c r="H71" s="206">
        <f>'Расчёт (ТН)'!AH75/'Расчёт (ТН)'!D75</f>
        <v>0</v>
      </c>
      <c r="I71" s="206">
        <f>'Расчёт (ТН)'!AL75/'Расчёт (ТН)'!D75</f>
        <v>0</v>
      </c>
      <c r="J71" s="206">
        <f t="shared" si="24"/>
        <v>0</v>
      </c>
      <c r="K71" s="206">
        <f t="shared" si="25"/>
        <v>0</v>
      </c>
    </row>
    <row r="72" spans="1:11">
      <c r="A72" s="134" t="str">
        <f t="shared" si="26"/>
        <v>ноя</v>
      </c>
      <c r="B72" s="199" t="str">
        <f>'Расчёт (кг)'!B76</f>
        <v>-</v>
      </c>
      <c r="C72" s="199">
        <f t="shared" si="27"/>
        <v>2018</v>
      </c>
      <c r="D72" s="225">
        <f>'Расчёт (кг)'!C76</f>
        <v>43405</v>
      </c>
      <c r="E72" s="200">
        <f>'Расчёт (кг)'!D76</f>
        <v>21</v>
      </c>
      <c r="F72" s="206">
        <f>'Расчёт (кг)'!AH76/'Расчёт (кг)'!D76</f>
        <v>0</v>
      </c>
      <c r="G72" s="206">
        <f>'Расчёт (кг)'!AL76/'Расчёт (кг)'!D76</f>
        <v>0</v>
      </c>
      <c r="H72" s="206">
        <f>'Расчёт (ТН)'!AH76/'Расчёт (ТН)'!D76</f>
        <v>0</v>
      </c>
      <c r="I72" s="206">
        <f>'Расчёт (ТН)'!AL76/'Расчёт (ТН)'!D76</f>
        <v>0</v>
      </c>
      <c r="J72" s="206">
        <f t="shared" si="24"/>
        <v>0</v>
      </c>
      <c r="K72" s="206">
        <f t="shared" si="25"/>
        <v>0</v>
      </c>
    </row>
    <row r="73" spans="1:11">
      <c r="A73" s="134" t="str">
        <f t="shared" si="26"/>
        <v>дек</v>
      </c>
      <c r="B73" s="199" t="str">
        <f>'Расчёт (кг)'!B77</f>
        <v>-</v>
      </c>
      <c r="C73" s="199">
        <f t="shared" si="27"/>
        <v>2018</v>
      </c>
      <c r="D73" s="225">
        <f>'Расчёт (кг)'!C77</f>
        <v>43435</v>
      </c>
      <c r="E73" s="200">
        <f>'Расчёт (кг)'!D77</f>
        <v>21</v>
      </c>
      <c r="F73" s="206">
        <f>'Расчёт (кг)'!AH77/'Расчёт (кг)'!D77</f>
        <v>0</v>
      </c>
      <c r="G73" s="206">
        <f>'Расчёт (кг)'!AL77/'Расчёт (кг)'!D77</f>
        <v>0</v>
      </c>
      <c r="H73" s="206">
        <f>'Расчёт (ТН)'!AH77/'Расчёт (ТН)'!D77</f>
        <v>0</v>
      </c>
      <c r="I73" s="206">
        <f>'Расчёт (ТН)'!AL77/'Расчёт (ТН)'!D77</f>
        <v>0</v>
      </c>
      <c r="J73" s="206">
        <f t="shared" si="24"/>
        <v>0</v>
      </c>
      <c r="K73" s="206">
        <f t="shared" si="25"/>
        <v>0</v>
      </c>
    </row>
    <row r="74" spans="1:11">
      <c r="A74" s="134" t="str">
        <f t="shared" si="26"/>
        <v>янв</v>
      </c>
      <c r="B74" s="199" t="str">
        <f>'Расчёт (кг)'!B78</f>
        <v>-</v>
      </c>
      <c r="C74" s="199">
        <f t="shared" si="27"/>
        <v>2019</v>
      </c>
      <c r="D74" s="225">
        <f>'Расчёт (кг)'!C78</f>
        <v>43466</v>
      </c>
      <c r="E74" s="200">
        <f>'Расчёт (кг)'!D78</f>
        <v>17</v>
      </c>
      <c r="F74" s="206">
        <f>'Расчёт (кг)'!AH78/'Расчёт (кг)'!D78</f>
        <v>0</v>
      </c>
      <c r="G74" s="206">
        <f>'Расчёт (кг)'!AL78/'Расчёт (кг)'!D78</f>
        <v>0</v>
      </c>
      <c r="H74" s="206">
        <f>'Расчёт (ТН)'!AH78/'Расчёт (ТН)'!D78</f>
        <v>0</v>
      </c>
      <c r="I74" s="206">
        <f>'Расчёт (ТН)'!AL78/'Расчёт (ТН)'!D78</f>
        <v>0</v>
      </c>
      <c r="J74" s="206">
        <f t="shared" si="24"/>
        <v>0</v>
      </c>
      <c r="K74" s="206">
        <f t="shared" si="25"/>
        <v>0</v>
      </c>
    </row>
    <row r="75" spans="1:11">
      <c r="A75" s="134" t="str">
        <f t="shared" si="26"/>
        <v>фев</v>
      </c>
      <c r="B75" s="199" t="str">
        <f>'Расчёт (кг)'!B79</f>
        <v>-</v>
      </c>
      <c r="C75" s="199">
        <f t="shared" si="27"/>
        <v>2019</v>
      </c>
      <c r="D75" s="225">
        <f>'Расчёт (кг)'!C79</f>
        <v>43497</v>
      </c>
      <c r="E75" s="200">
        <f>'Расчёт (кг)'!D79</f>
        <v>20</v>
      </c>
      <c r="F75" s="206">
        <f>'Расчёт (кг)'!AH79/'Расчёт (кг)'!D79</f>
        <v>0</v>
      </c>
      <c r="G75" s="206">
        <f>'Расчёт (кг)'!AL79/'Расчёт (кг)'!D79</f>
        <v>0</v>
      </c>
      <c r="H75" s="206">
        <f>'Расчёт (ТН)'!AH79/'Расчёт (ТН)'!D79</f>
        <v>0</v>
      </c>
      <c r="I75" s="206">
        <f>'Расчёт (ТН)'!AL79/'Расчёт (ТН)'!D79</f>
        <v>0</v>
      </c>
      <c r="J75" s="206">
        <f t="shared" si="24"/>
        <v>0</v>
      </c>
      <c r="K75" s="206">
        <f t="shared" si="25"/>
        <v>0</v>
      </c>
    </row>
    <row r="76" spans="1:11">
      <c r="A76" s="134" t="str">
        <f t="shared" si="26"/>
        <v>мар</v>
      </c>
      <c r="B76" s="199" t="str">
        <f>'Расчёт (кг)'!B80</f>
        <v>-</v>
      </c>
      <c r="C76" s="199">
        <f t="shared" si="27"/>
        <v>2019</v>
      </c>
      <c r="D76" s="225">
        <f>'Расчёт (кг)'!C80</f>
        <v>43525</v>
      </c>
      <c r="E76" s="200">
        <f>'Расчёт (кг)'!D80</f>
        <v>20</v>
      </c>
      <c r="F76" s="206">
        <f>'Расчёт (кг)'!AH80/'Расчёт (кг)'!D80</f>
        <v>0</v>
      </c>
      <c r="G76" s="206">
        <f>'Расчёт (кг)'!AL80/'Расчёт (кг)'!D80</f>
        <v>0</v>
      </c>
      <c r="H76" s="206">
        <f>'Расчёт (ТН)'!AH80/'Расчёт (ТН)'!D80</f>
        <v>0</v>
      </c>
      <c r="I76" s="206">
        <f>'Расчёт (ТН)'!AL80/'Расчёт (ТН)'!D80</f>
        <v>0</v>
      </c>
      <c r="J76" s="206">
        <f t="shared" si="24"/>
        <v>0</v>
      </c>
      <c r="K76" s="206">
        <f t="shared" si="25"/>
        <v>0</v>
      </c>
    </row>
    <row r="77" spans="1:11">
      <c r="A77" s="134" t="str">
        <f t="shared" si="26"/>
        <v>апр</v>
      </c>
      <c r="B77" s="199" t="str">
        <f>'Расчёт (кг)'!B81</f>
        <v>-</v>
      </c>
      <c r="C77" s="199">
        <f t="shared" si="27"/>
        <v>2019</v>
      </c>
      <c r="D77" s="225">
        <f>'Расчёт (кг)'!C81</f>
        <v>43556</v>
      </c>
      <c r="E77" s="200">
        <f>'Расчёт (кг)'!D81</f>
        <v>22</v>
      </c>
      <c r="F77" s="206">
        <f>'Расчёт (кг)'!AH81/'Расчёт (кг)'!D81</f>
        <v>0</v>
      </c>
      <c r="G77" s="206">
        <f>'Расчёт (кг)'!AL81/'Расчёт (кг)'!D81</f>
        <v>0</v>
      </c>
      <c r="H77" s="206">
        <f>'Расчёт (ТН)'!AH81/'Расчёт (ТН)'!D81</f>
        <v>0</v>
      </c>
      <c r="I77" s="206">
        <f>'Расчёт (ТН)'!AL81/'Расчёт (ТН)'!D81</f>
        <v>0</v>
      </c>
      <c r="J77" s="206">
        <f t="shared" si="24"/>
        <v>0</v>
      </c>
      <c r="K77" s="206">
        <f t="shared" si="25"/>
        <v>0</v>
      </c>
    </row>
    <row r="78" spans="1:11">
      <c r="A78" s="134" t="str">
        <f t="shared" si="26"/>
        <v>май</v>
      </c>
      <c r="B78" s="199" t="str">
        <f>'Расчёт (кг)'!B82</f>
        <v>-</v>
      </c>
      <c r="C78" s="199">
        <f t="shared" si="27"/>
        <v>2019</v>
      </c>
      <c r="D78" s="225">
        <f>'Расчёт (кг)'!C82</f>
        <v>43586</v>
      </c>
      <c r="E78" s="200">
        <f>'Расчёт (кг)'!D82</f>
        <v>18</v>
      </c>
      <c r="F78" s="206">
        <f>'Расчёт (кг)'!AH82/'Расчёт (кг)'!D82</f>
        <v>0</v>
      </c>
      <c r="G78" s="206">
        <f>'Расчёт (кг)'!AL82/'Расчёт (кг)'!D82</f>
        <v>0</v>
      </c>
      <c r="H78" s="206">
        <f>'Расчёт (ТН)'!AH82/'Расчёт (ТН)'!D82</f>
        <v>0</v>
      </c>
      <c r="I78" s="206">
        <f>'Расчёт (ТН)'!AL82/'Расчёт (ТН)'!D82</f>
        <v>0</v>
      </c>
      <c r="J78" s="206">
        <f t="shared" si="24"/>
        <v>0</v>
      </c>
      <c r="K78" s="206">
        <f t="shared" si="25"/>
        <v>0</v>
      </c>
    </row>
    <row r="79" spans="1:11">
      <c r="A79" s="134" t="str">
        <f t="shared" si="26"/>
        <v>июн</v>
      </c>
      <c r="B79" s="199" t="str">
        <f>'Расчёт (кг)'!B83</f>
        <v>-</v>
      </c>
      <c r="C79" s="199">
        <f t="shared" si="27"/>
        <v>2019</v>
      </c>
      <c r="D79" s="225">
        <f>'Расчёт (кг)'!C83</f>
        <v>43617</v>
      </c>
      <c r="E79" s="200">
        <f>'Расчёт (кг)'!D83</f>
        <v>19</v>
      </c>
      <c r="F79" s="206">
        <f>'Расчёт (кг)'!AH83/'Расчёт (кг)'!D83</f>
        <v>0</v>
      </c>
      <c r="G79" s="206">
        <f>'Расчёт (кг)'!AL83/'Расчёт (кг)'!D83</f>
        <v>0</v>
      </c>
      <c r="H79" s="206">
        <f>'Расчёт (ТН)'!AH83/'Расчёт (ТН)'!D83</f>
        <v>0</v>
      </c>
      <c r="I79" s="206">
        <f>'Расчёт (ТН)'!AL83/'Расчёт (ТН)'!D83</f>
        <v>0</v>
      </c>
      <c r="J79" s="206">
        <f t="shared" si="24"/>
        <v>0</v>
      </c>
      <c r="K79" s="206">
        <f t="shared" si="25"/>
        <v>0</v>
      </c>
    </row>
    <row r="80" spans="1:11">
      <c r="A80" s="134" t="str">
        <f t="shared" si="26"/>
        <v>июл</v>
      </c>
      <c r="B80" s="199" t="str">
        <f>'Расчёт (кг)'!B84</f>
        <v>-</v>
      </c>
      <c r="C80" s="199">
        <f t="shared" si="27"/>
        <v>2019</v>
      </c>
      <c r="D80" s="225">
        <f>'Расчёт (кг)'!C84</f>
        <v>43647</v>
      </c>
      <c r="E80" s="200">
        <f>'Расчёт (кг)'!D84</f>
        <v>23</v>
      </c>
      <c r="F80" s="206">
        <f>'Расчёт (кг)'!AH84/'Расчёт (кг)'!D84</f>
        <v>0</v>
      </c>
      <c r="G80" s="206">
        <f>'Расчёт (кг)'!AL84/'Расчёт (кг)'!D84</f>
        <v>0</v>
      </c>
      <c r="H80" s="206">
        <f>'Расчёт (ТН)'!AH84/'Расчёт (ТН)'!D84</f>
        <v>0</v>
      </c>
      <c r="I80" s="206">
        <f>'Расчёт (ТН)'!AL84/'Расчёт (ТН)'!D84</f>
        <v>0</v>
      </c>
      <c r="J80" s="206">
        <f t="shared" si="24"/>
        <v>0</v>
      </c>
      <c r="K80" s="206">
        <f t="shared" si="25"/>
        <v>0</v>
      </c>
    </row>
    <row r="81" spans="1:11">
      <c r="A81" s="134" t="str">
        <f t="shared" si="26"/>
        <v>авг</v>
      </c>
      <c r="B81" s="199" t="str">
        <f>'Расчёт (кг)'!B85</f>
        <v>-</v>
      </c>
      <c r="C81" s="199">
        <f t="shared" si="27"/>
        <v>2019</v>
      </c>
      <c r="D81" s="225">
        <f>'Расчёт (кг)'!C85</f>
        <v>43678</v>
      </c>
      <c r="E81" s="200">
        <f>'Расчёт (кг)'!D85</f>
        <v>22</v>
      </c>
      <c r="F81" s="206">
        <f>'Расчёт (кг)'!AH85/'Расчёт (кг)'!D85</f>
        <v>0</v>
      </c>
      <c r="G81" s="206">
        <f>'Расчёт (кг)'!AL85/'Расчёт (кг)'!D85</f>
        <v>0</v>
      </c>
      <c r="H81" s="206">
        <f>'Расчёт (ТН)'!AH85/'Расчёт (ТН)'!D85</f>
        <v>0</v>
      </c>
      <c r="I81" s="206">
        <f>'Расчёт (ТН)'!AL85/'Расчёт (ТН)'!D85</f>
        <v>0</v>
      </c>
      <c r="J81" s="206">
        <f t="shared" si="24"/>
        <v>0</v>
      </c>
      <c r="K81" s="206">
        <f t="shared" si="25"/>
        <v>0</v>
      </c>
    </row>
    <row r="82" spans="1:11">
      <c r="A82" s="134" t="str">
        <f t="shared" si="26"/>
        <v>сен</v>
      </c>
      <c r="B82" s="199" t="str">
        <f>'Расчёт (кг)'!B86</f>
        <v>-</v>
      </c>
      <c r="C82" s="199">
        <f t="shared" si="27"/>
        <v>2019</v>
      </c>
      <c r="D82" s="225">
        <f>'Расчёт (кг)'!C86</f>
        <v>43709</v>
      </c>
      <c r="E82" s="200">
        <f>'Расчёт (кг)'!D86</f>
        <v>21</v>
      </c>
      <c r="F82" s="206">
        <f>'Расчёт (кг)'!AH86/'Расчёт (кг)'!D86</f>
        <v>0</v>
      </c>
      <c r="G82" s="206">
        <f>'Расчёт (кг)'!AL86/'Расчёт (кг)'!D86</f>
        <v>0</v>
      </c>
      <c r="H82" s="206">
        <f>'Расчёт (ТН)'!AH86/'Расчёт (ТН)'!D86</f>
        <v>0</v>
      </c>
      <c r="I82" s="206">
        <f>'Расчёт (ТН)'!AL86/'Расчёт (ТН)'!D86</f>
        <v>0</v>
      </c>
      <c r="J82" s="206">
        <f t="shared" si="24"/>
        <v>0</v>
      </c>
      <c r="K82" s="206">
        <f t="shared" si="25"/>
        <v>0</v>
      </c>
    </row>
    <row r="83" spans="1:11">
      <c r="A83" s="134" t="str">
        <f t="shared" si="26"/>
        <v>окт</v>
      </c>
      <c r="B83" s="199" t="str">
        <f>'Расчёт (кг)'!B87</f>
        <v>-</v>
      </c>
      <c r="C83" s="199">
        <f t="shared" si="27"/>
        <v>2019</v>
      </c>
      <c r="D83" s="225">
        <f>'Расчёт (кг)'!C87</f>
        <v>43739</v>
      </c>
      <c r="E83" s="200">
        <f>'Расчёт (кг)'!D87</f>
        <v>23</v>
      </c>
      <c r="F83" s="206">
        <f>'Расчёт (кг)'!AH87/'Расчёт (кг)'!D87</f>
        <v>0</v>
      </c>
      <c r="G83" s="206">
        <f>'Расчёт (кг)'!AL87/'Расчёт (кг)'!D87</f>
        <v>0</v>
      </c>
      <c r="H83" s="206">
        <f>'Расчёт (ТН)'!AH87/'Расчёт (ТН)'!D87</f>
        <v>0</v>
      </c>
      <c r="I83" s="206">
        <f>'Расчёт (ТН)'!AL87/'Расчёт (ТН)'!D87</f>
        <v>0</v>
      </c>
      <c r="J83" s="206">
        <f t="shared" si="24"/>
        <v>0</v>
      </c>
      <c r="K83" s="206">
        <f t="shared" si="25"/>
        <v>0</v>
      </c>
    </row>
    <row r="84" spans="1:11">
      <c r="A84" s="134" t="str">
        <f t="shared" si="26"/>
        <v>ноя</v>
      </c>
      <c r="B84" s="199" t="str">
        <f>'Расчёт (кг)'!B88</f>
        <v>-</v>
      </c>
      <c r="C84" s="199">
        <f t="shared" si="27"/>
        <v>2019</v>
      </c>
      <c r="D84" s="225">
        <f>'Расчёт (кг)'!C88</f>
        <v>43770</v>
      </c>
      <c r="E84" s="200">
        <f>'Расчёт (кг)'!D88</f>
        <v>20</v>
      </c>
      <c r="F84" s="206">
        <f>'Расчёт (кг)'!AH88/'Расчёт (кг)'!D88</f>
        <v>0</v>
      </c>
      <c r="G84" s="206">
        <f>'Расчёт (кг)'!AL88/'Расчёт (кг)'!D88</f>
        <v>0</v>
      </c>
      <c r="H84" s="206">
        <f>'Расчёт (ТН)'!AH88/'Расчёт (ТН)'!D88</f>
        <v>0</v>
      </c>
      <c r="I84" s="206">
        <f>'Расчёт (ТН)'!AL88/'Расчёт (ТН)'!D88</f>
        <v>0</v>
      </c>
      <c r="J84" s="206">
        <f t="shared" si="24"/>
        <v>0</v>
      </c>
      <c r="K84" s="206">
        <f t="shared" si="25"/>
        <v>0</v>
      </c>
    </row>
    <row r="85" spans="1:11">
      <c r="A85" s="134" t="str">
        <f t="shared" si="26"/>
        <v>дек</v>
      </c>
      <c r="B85" s="199" t="str">
        <f>'Расчёт (кг)'!B89</f>
        <v>-</v>
      </c>
      <c r="C85" s="199">
        <f t="shared" si="27"/>
        <v>2019</v>
      </c>
      <c r="D85" s="225">
        <f>'Расчёт (кг)'!C89</f>
        <v>43800</v>
      </c>
      <c r="E85" s="200">
        <f>'Расчёт (кг)'!D89</f>
        <v>22</v>
      </c>
      <c r="F85" s="206">
        <f>'Расчёт (кг)'!AH89/'Расчёт (кг)'!D89</f>
        <v>0</v>
      </c>
      <c r="G85" s="206">
        <f>'Расчёт (кг)'!AL89/'Расчёт (кг)'!D89</f>
        <v>0</v>
      </c>
      <c r="H85" s="206">
        <f>'Расчёт (ТН)'!AH89/'Расчёт (ТН)'!D89</f>
        <v>0</v>
      </c>
      <c r="I85" s="206">
        <f>'Расчёт (ТН)'!AL89/'Расчёт (ТН)'!D89</f>
        <v>0</v>
      </c>
      <c r="J85" s="206">
        <f t="shared" si="24"/>
        <v>0</v>
      </c>
      <c r="K85" s="206">
        <f t="shared" si="25"/>
        <v>0</v>
      </c>
    </row>
    <row r="86" spans="1:11">
      <c r="A86" s="134" t="str">
        <f t="shared" si="26"/>
        <v>янв</v>
      </c>
      <c r="B86" s="199" t="str">
        <f>'Расчёт (кг)'!B90</f>
        <v>-</v>
      </c>
      <c r="C86" s="199">
        <f t="shared" si="27"/>
        <v>2020</v>
      </c>
      <c r="D86" s="225">
        <f>'Расчёт (кг)'!C90</f>
        <v>43831</v>
      </c>
      <c r="E86" s="200">
        <f>'Расчёт (кг)'!D90</f>
        <v>17</v>
      </c>
      <c r="F86" s="206">
        <f>'Расчёт (кг)'!AH90/'Расчёт (кг)'!D90</f>
        <v>0</v>
      </c>
      <c r="G86" s="206">
        <f>'Расчёт (кг)'!AL90/'Расчёт (кг)'!D90</f>
        <v>0</v>
      </c>
      <c r="H86" s="206">
        <f>'Расчёт (ТН)'!AH90/'Расчёт (ТН)'!D90</f>
        <v>0</v>
      </c>
      <c r="I86" s="206">
        <f>'Расчёт (ТН)'!AL90/'Расчёт (ТН)'!D90</f>
        <v>0</v>
      </c>
      <c r="J86" s="206">
        <f t="shared" si="24"/>
        <v>0</v>
      </c>
      <c r="K86" s="206">
        <f t="shared" si="25"/>
        <v>0</v>
      </c>
    </row>
    <row r="87" spans="1:11">
      <c r="A87" s="134" t="str">
        <f t="shared" si="26"/>
        <v>фев</v>
      </c>
      <c r="B87" s="199" t="str">
        <f>'Расчёт (кг)'!B91</f>
        <v>-</v>
      </c>
      <c r="C87" s="199">
        <f t="shared" si="27"/>
        <v>2020</v>
      </c>
      <c r="D87" s="225">
        <f>'Расчёт (кг)'!C91</f>
        <v>43862</v>
      </c>
      <c r="E87" s="200">
        <f>'Расчёт (кг)'!D91</f>
        <v>19</v>
      </c>
      <c r="F87" s="206">
        <f>'Расчёт (кг)'!AH91/'Расчёт (кг)'!D91</f>
        <v>0</v>
      </c>
      <c r="G87" s="206">
        <f>'Расчёт (кг)'!AL91/'Расчёт (кг)'!D91</f>
        <v>0</v>
      </c>
      <c r="H87" s="206">
        <f>'Расчёт (ТН)'!AH91/'Расчёт (ТН)'!D91</f>
        <v>0</v>
      </c>
      <c r="I87" s="206">
        <f>'Расчёт (ТН)'!AL91/'Расчёт (ТН)'!D91</f>
        <v>0</v>
      </c>
      <c r="J87" s="206">
        <f t="shared" si="24"/>
        <v>0</v>
      </c>
      <c r="K87" s="206">
        <f t="shared" si="25"/>
        <v>0</v>
      </c>
    </row>
    <row r="88" spans="1:11">
      <c r="A88" s="134" t="str">
        <f t="shared" si="26"/>
        <v>мар</v>
      </c>
      <c r="B88" s="199" t="str">
        <f>'Расчёт (кг)'!B92</f>
        <v>-</v>
      </c>
      <c r="C88" s="199">
        <f t="shared" si="27"/>
        <v>2020</v>
      </c>
      <c r="D88" s="225">
        <f>'Расчёт (кг)'!C92</f>
        <v>43891</v>
      </c>
      <c r="E88" s="200">
        <f>'Расчёт (кг)'!D92</f>
        <v>21</v>
      </c>
      <c r="F88" s="206">
        <f>'Расчёт (кг)'!AH92/'Расчёт (кг)'!D92</f>
        <v>0</v>
      </c>
      <c r="G88" s="206">
        <f>'Расчёт (кг)'!AL92/'Расчёт (кг)'!D92</f>
        <v>0</v>
      </c>
      <c r="H88" s="206">
        <f>'Расчёт (ТН)'!AH92/'Расчёт (ТН)'!D92</f>
        <v>0</v>
      </c>
      <c r="I88" s="206">
        <f>'Расчёт (ТН)'!AL92/'Расчёт (ТН)'!D92</f>
        <v>0</v>
      </c>
      <c r="J88" s="206">
        <f t="shared" si="24"/>
        <v>0</v>
      </c>
      <c r="K88" s="206">
        <f t="shared" si="25"/>
        <v>0</v>
      </c>
    </row>
    <row r="89" spans="1:11">
      <c r="A89" s="134" t="str">
        <f t="shared" si="26"/>
        <v>апр</v>
      </c>
      <c r="B89" s="199" t="str">
        <f>'Расчёт (кг)'!B93</f>
        <v>-</v>
      </c>
      <c r="C89" s="199">
        <f t="shared" si="27"/>
        <v>2020</v>
      </c>
      <c r="D89" s="225">
        <f>'Расчёт (кг)'!C93</f>
        <v>43922</v>
      </c>
      <c r="E89" s="200">
        <f>'Расчёт (кг)'!D93</f>
        <v>22</v>
      </c>
      <c r="F89" s="206">
        <f>'Расчёт (кг)'!AH93/'Расчёт (кг)'!D93</f>
        <v>0</v>
      </c>
      <c r="G89" s="206">
        <f>'Расчёт (кг)'!AL93/'Расчёт (кг)'!D93</f>
        <v>0</v>
      </c>
      <c r="H89" s="206">
        <f>'Расчёт (ТН)'!AH93/'Расчёт (ТН)'!D93</f>
        <v>0</v>
      </c>
      <c r="I89" s="206">
        <f>'Расчёт (ТН)'!AL93/'Расчёт (ТН)'!D93</f>
        <v>0</v>
      </c>
      <c r="J89" s="206">
        <f t="shared" si="24"/>
        <v>0</v>
      </c>
      <c r="K89" s="206">
        <f t="shared" si="25"/>
        <v>0</v>
      </c>
    </row>
    <row r="90" spans="1:11">
      <c r="A90" s="134" t="str">
        <f t="shared" si="26"/>
        <v>май</v>
      </c>
      <c r="B90" s="199" t="str">
        <f>'Расчёт (кг)'!B94</f>
        <v>-</v>
      </c>
      <c r="C90" s="199">
        <f t="shared" si="27"/>
        <v>2020</v>
      </c>
      <c r="D90" s="225">
        <f>'Расчёт (кг)'!C94</f>
        <v>43952</v>
      </c>
      <c r="E90" s="200">
        <f>'Расчёт (кг)'!D94</f>
        <v>17</v>
      </c>
      <c r="F90" s="206">
        <f>'Расчёт (кг)'!AH94/'Расчёт (кг)'!D94</f>
        <v>0</v>
      </c>
      <c r="G90" s="206">
        <f>'Расчёт (кг)'!AL94/'Расчёт (кг)'!D94</f>
        <v>0</v>
      </c>
      <c r="H90" s="206">
        <f>'Расчёт (ТН)'!AH94/'Расчёт (ТН)'!D94</f>
        <v>0</v>
      </c>
      <c r="I90" s="206">
        <f>'Расчёт (ТН)'!AL94/'Расчёт (ТН)'!D94</f>
        <v>0</v>
      </c>
      <c r="J90" s="206">
        <f t="shared" si="24"/>
        <v>0</v>
      </c>
      <c r="K90" s="206">
        <f t="shared" si="25"/>
        <v>0</v>
      </c>
    </row>
    <row r="91" spans="1:11">
      <c r="A91" s="134" t="str">
        <f t="shared" si="26"/>
        <v>июн</v>
      </c>
      <c r="B91" s="199" t="str">
        <f>'Расчёт (кг)'!B95</f>
        <v>-</v>
      </c>
      <c r="C91" s="199">
        <f t="shared" si="27"/>
        <v>2020</v>
      </c>
      <c r="D91" s="225">
        <f>'Расчёт (кг)'!C95</f>
        <v>43983</v>
      </c>
      <c r="E91" s="200">
        <f>'Расчёт (кг)'!D95</f>
        <v>21</v>
      </c>
      <c r="F91" s="206">
        <f>'Расчёт (кг)'!AH95/'Расчёт (кг)'!D95</f>
        <v>0</v>
      </c>
      <c r="G91" s="206">
        <f>'Расчёт (кг)'!AL95/'Расчёт (кг)'!D95</f>
        <v>0</v>
      </c>
      <c r="H91" s="206">
        <f>'Расчёт (ТН)'!AH95/'Расчёт (ТН)'!D95</f>
        <v>0</v>
      </c>
      <c r="I91" s="206">
        <f>'Расчёт (ТН)'!AL95/'Расчёт (ТН)'!D95</f>
        <v>0</v>
      </c>
      <c r="J91" s="206">
        <f t="shared" si="24"/>
        <v>0</v>
      </c>
      <c r="K91" s="206">
        <f t="shared" si="25"/>
        <v>0</v>
      </c>
    </row>
    <row r="92" spans="1:11">
      <c r="A92" s="134" t="str">
        <f t="shared" si="26"/>
        <v>июл</v>
      </c>
      <c r="B92" s="199" t="str">
        <f>'Расчёт (кг)'!B96</f>
        <v>-</v>
      </c>
      <c r="C92" s="199">
        <f t="shared" si="27"/>
        <v>2020</v>
      </c>
      <c r="D92" s="225">
        <f>'Расчёт (кг)'!C96</f>
        <v>44013</v>
      </c>
      <c r="E92" s="200">
        <f>'Расчёт (кг)'!D96</f>
        <v>22</v>
      </c>
      <c r="F92" s="206">
        <f>'Расчёт (кг)'!AH96/'Расчёт (кг)'!D96</f>
        <v>0</v>
      </c>
      <c r="G92" s="206">
        <f>'Расчёт (кг)'!AL96/'Расчёт (кг)'!D96</f>
        <v>0</v>
      </c>
      <c r="H92" s="206">
        <f>'Расчёт (ТН)'!AH96/'Расчёт (ТН)'!D96</f>
        <v>0</v>
      </c>
      <c r="I92" s="206">
        <f>'Расчёт (ТН)'!AL96/'Расчёт (ТН)'!D96</f>
        <v>0</v>
      </c>
      <c r="J92" s="206">
        <f t="shared" si="24"/>
        <v>0</v>
      </c>
      <c r="K92" s="206">
        <f t="shared" si="25"/>
        <v>0</v>
      </c>
    </row>
    <row r="93" spans="1:11">
      <c r="A93" s="134" t="str">
        <f t="shared" si="26"/>
        <v>авг</v>
      </c>
      <c r="B93" s="199" t="str">
        <f>'Расчёт (кг)'!B97</f>
        <v>-</v>
      </c>
      <c r="C93" s="199">
        <f t="shared" si="27"/>
        <v>2020</v>
      </c>
      <c r="D93" s="225">
        <f>'Расчёт (кг)'!C97</f>
        <v>44044</v>
      </c>
      <c r="E93" s="200">
        <f>'Расчёт (кг)'!D97</f>
        <v>21</v>
      </c>
      <c r="F93" s="206">
        <f>'Расчёт (кг)'!AH97/'Расчёт (кг)'!D97</f>
        <v>0</v>
      </c>
      <c r="G93" s="206">
        <f>'Расчёт (кг)'!AL97/'Расчёт (кг)'!D97</f>
        <v>0</v>
      </c>
      <c r="H93" s="206">
        <f>'Расчёт (ТН)'!AH97/'Расчёт (ТН)'!D97</f>
        <v>0</v>
      </c>
      <c r="I93" s="206">
        <f>'Расчёт (ТН)'!AL97/'Расчёт (ТН)'!D97</f>
        <v>0</v>
      </c>
      <c r="J93" s="206">
        <f t="shared" si="24"/>
        <v>0</v>
      </c>
      <c r="K93" s="206">
        <f t="shared" si="25"/>
        <v>0</v>
      </c>
    </row>
    <row r="94" spans="1:11">
      <c r="A94" s="134" t="str">
        <f t="shared" si="26"/>
        <v>сен</v>
      </c>
      <c r="B94" s="199" t="str">
        <f>'Расчёт (кг)'!B98</f>
        <v>-</v>
      </c>
      <c r="C94" s="199">
        <f t="shared" si="27"/>
        <v>2020</v>
      </c>
      <c r="D94" s="225">
        <f>'Расчёт (кг)'!C98</f>
        <v>44075</v>
      </c>
      <c r="E94" s="200">
        <f>'Расчёт (кг)'!D98</f>
        <v>22</v>
      </c>
      <c r="F94" s="206">
        <f>'Расчёт (кг)'!AH98/'Расчёт (кг)'!D98</f>
        <v>0</v>
      </c>
      <c r="G94" s="206">
        <f>'Расчёт (кг)'!AL98/'Расчёт (кг)'!D98</f>
        <v>0</v>
      </c>
      <c r="H94" s="206">
        <f>'Расчёт (ТН)'!AH98/'Расчёт (ТН)'!D98</f>
        <v>0</v>
      </c>
      <c r="I94" s="206">
        <f>'Расчёт (ТН)'!AL98/'Расчёт (ТН)'!D98</f>
        <v>0</v>
      </c>
      <c r="J94" s="206">
        <f t="shared" si="24"/>
        <v>0</v>
      </c>
      <c r="K94" s="206">
        <f t="shared" si="25"/>
        <v>0</v>
      </c>
    </row>
    <row r="95" spans="1:11">
      <c r="A95" s="134" t="str">
        <f t="shared" si="26"/>
        <v>окт</v>
      </c>
      <c r="B95" s="199" t="str">
        <f>'Расчёт (кг)'!B99</f>
        <v>-</v>
      </c>
      <c r="C95" s="199">
        <f t="shared" si="27"/>
        <v>2020</v>
      </c>
      <c r="D95" s="225">
        <f>'Расчёт (кг)'!C99</f>
        <v>44105</v>
      </c>
      <c r="E95" s="200">
        <f>'Расчёт (кг)'!D99</f>
        <v>22</v>
      </c>
      <c r="F95" s="206">
        <f>'Расчёт (кг)'!AH99/'Расчёт (кг)'!D99</f>
        <v>0</v>
      </c>
      <c r="G95" s="206">
        <f>'Расчёт (кг)'!AL99/'Расчёт (кг)'!D99</f>
        <v>0</v>
      </c>
      <c r="H95" s="206">
        <f>'Расчёт (ТН)'!AH99/'Расчёт (ТН)'!D99</f>
        <v>0</v>
      </c>
      <c r="I95" s="206">
        <f>'Расчёт (ТН)'!AL99/'Расчёт (ТН)'!D99</f>
        <v>0</v>
      </c>
      <c r="J95" s="206">
        <f t="shared" si="24"/>
        <v>0</v>
      </c>
      <c r="K95" s="206">
        <f t="shared" si="25"/>
        <v>0</v>
      </c>
    </row>
    <row r="96" spans="1:11">
      <c r="A96" s="134" t="str">
        <f t="shared" si="26"/>
        <v>ноя</v>
      </c>
      <c r="B96" s="199" t="str">
        <f>'Расчёт (кг)'!B100</f>
        <v>-</v>
      </c>
      <c r="C96" s="199">
        <f t="shared" si="27"/>
        <v>2020</v>
      </c>
      <c r="D96" s="225">
        <f>'Расчёт (кг)'!C100</f>
        <v>44136</v>
      </c>
      <c r="E96" s="200">
        <f>'Расчёт (кг)'!D100</f>
        <v>20</v>
      </c>
      <c r="F96" s="206">
        <f>'Расчёт (кг)'!AH100/'Расчёт (кг)'!D100</f>
        <v>0</v>
      </c>
      <c r="G96" s="206">
        <f>'Расчёт (кг)'!AL100/'Расчёт (кг)'!D100</f>
        <v>0</v>
      </c>
      <c r="H96" s="206">
        <f>'Расчёт (ТН)'!AH100/'Расчёт (ТН)'!D100</f>
        <v>0</v>
      </c>
      <c r="I96" s="206">
        <f>'Расчёт (ТН)'!AL100/'Расчёт (ТН)'!D100</f>
        <v>0</v>
      </c>
      <c r="J96" s="206">
        <f t="shared" si="24"/>
        <v>0</v>
      </c>
      <c r="K96" s="206">
        <f t="shared" si="25"/>
        <v>0</v>
      </c>
    </row>
    <row r="97" spans="1:11">
      <c r="A97" s="134" t="str">
        <f t="shared" si="26"/>
        <v>дек</v>
      </c>
      <c r="B97" s="199" t="str">
        <f>'Расчёт (кг)'!B101</f>
        <v>-</v>
      </c>
      <c r="C97" s="199">
        <f t="shared" si="27"/>
        <v>2020</v>
      </c>
      <c r="D97" s="225">
        <f>'Расчёт (кг)'!C101</f>
        <v>44166</v>
      </c>
      <c r="E97" s="200">
        <f>'Расчёт (кг)'!D101</f>
        <v>23</v>
      </c>
      <c r="F97" s="206">
        <f>'Расчёт (кг)'!AH101/'Расчёт (кг)'!D101</f>
        <v>0</v>
      </c>
      <c r="G97" s="206">
        <f>'Расчёт (кг)'!AL101/'Расчёт (кг)'!D101</f>
        <v>0</v>
      </c>
      <c r="H97" s="206">
        <f>'Расчёт (ТН)'!AH101/'Расчёт (ТН)'!D101</f>
        <v>0</v>
      </c>
      <c r="I97" s="206">
        <f>'Расчёт (ТН)'!AL101/'Расчёт (ТН)'!D101</f>
        <v>0</v>
      </c>
      <c r="J97" s="206">
        <f t="shared" si="24"/>
        <v>0</v>
      </c>
      <c r="K97" s="206">
        <f t="shared" si="25"/>
        <v>0</v>
      </c>
    </row>
    <row r="98" spans="1:11">
      <c r="A98" s="134" t="str">
        <f t="shared" si="26"/>
        <v>янв</v>
      </c>
      <c r="B98" s="199" t="str">
        <f>'Расчёт (кг)'!B102</f>
        <v>-</v>
      </c>
      <c r="C98" s="199">
        <f t="shared" si="27"/>
        <v>2021</v>
      </c>
      <c r="D98" s="225">
        <f>'Расчёт (кг)'!C102</f>
        <v>44197</v>
      </c>
      <c r="E98" s="200">
        <f>'Расчёт (кг)'!D102</f>
        <v>15</v>
      </c>
      <c r="F98" s="206">
        <f>'Расчёт (кг)'!AH102/'Расчёт (кг)'!D102</f>
        <v>0</v>
      </c>
      <c r="G98" s="206">
        <f>'Расчёт (кг)'!AL102/'Расчёт (кг)'!D102</f>
        <v>0</v>
      </c>
      <c r="H98" s="206">
        <f>'Расчёт (ТН)'!AH102/'Расчёт (ТН)'!D102</f>
        <v>0</v>
      </c>
      <c r="I98" s="206">
        <f>'Расчёт (ТН)'!AL102/'Расчёт (ТН)'!D102</f>
        <v>0</v>
      </c>
      <c r="J98" s="206">
        <f t="shared" ref="J98:J133" si="28">IFERROR(F98/H98,0)</f>
        <v>0</v>
      </c>
      <c r="K98" s="206">
        <f t="shared" ref="K98:K133" si="29">IFERROR(G98/I98,0)</f>
        <v>0</v>
      </c>
    </row>
    <row r="99" spans="1:11">
      <c r="A99" s="134" t="str">
        <f t="shared" si="26"/>
        <v>фев</v>
      </c>
      <c r="B99" s="199" t="str">
        <f>'Расчёт (кг)'!B103</f>
        <v>-</v>
      </c>
      <c r="C99" s="199">
        <f t="shared" si="27"/>
        <v>2021</v>
      </c>
      <c r="D99" s="225">
        <f>'Расчёт (кг)'!C103</f>
        <v>44228</v>
      </c>
      <c r="E99" s="200">
        <f>'Расчёт (кг)'!D103</f>
        <v>19</v>
      </c>
      <c r="F99" s="206">
        <f>'Расчёт (кг)'!AH103/'Расчёт (кг)'!D103</f>
        <v>0</v>
      </c>
      <c r="G99" s="206">
        <f>'Расчёт (кг)'!AL103/'Расчёт (кг)'!D103</f>
        <v>0</v>
      </c>
      <c r="H99" s="206">
        <f>'Расчёт (ТН)'!AH103/'Расчёт (ТН)'!D103</f>
        <v>0</v>
      </c>
      <c r="I99" s="206">
        <f>'Расчёт (ТН)'!AL103/'Расчёт (ТН)'!D103</f>
        <v>0</v>
      </c>
      <c r="J99" s="206">
        <f t="shared" si="28"/>
        <v>0</v>
      </c>
      <c r="K99" s="206">
        <f t="shared" si="29"/>
        <v>0</v>
      </c>
    </row>
    <row r="100" spans="1:11">
      <c r="A100" s="134" t="str">
        <f t="shared" si="26"/>
        <v>мар</v>
      </c>
      <c r="B100" s="199" t="str">
        <f>'Расчёт (кг)'!B104</f>
        <v>-</v>
      </c>
      <c r="C100" s="199">
        <f t="shared" si="27"/>
        <v>2021</v>
      </c>
      <c r="D100" s="225">
        <f>'Расчёт (кг)'!C104</f>
        <v>44256</v>
      </c>
      <c r="E100" s="200">
        <f>'Расчёт (кг)'!D104</f>
        <v>22</v>
      </c>
      <c r="F100" s="206">
        <f>'Расчёт (кг)'!AH104/'Расчёт (кг)'!D104</f>
        <v>0</v>
      </c>
      <c r="G100" s="206">
        <f>'Расчёт (кг)'!AL104/'Расчёт (кг)'!D104</f>
        <v>0</v>
      </c>
      <c r="H100" s="206">
        <f>'Расчёт (ТН)'!AH104/'Расчёт (ТН)'!D104</f>
        <v>0</v>
      </c>
      <c r="I100" s="206">
        <f>'Расчёт (ТН)'!AL104/'Расчёт (ТН)'!D104</f>
        <v>0</v>
      </c>
      <c r="J100" s="206">
        <f t="shared" si="28"/>
        <v>0</v>
      </c>
      <c r="K100" s="206">
        <f t="shared" si="29"/>
        <v>0</v>
      </c>
    </row>
    <row r="101" spans="1:11">
      <c r="A101" s="134" t="str">
        <f t="shared" si="26"/>
        <v>апр</v>
      </c>
      <c r="B101" s="199" t="str">
        <f>'Расчёт (кг)'!B105</f>
        <v>-</v>
      </c>
      <c r="C101" s="199">
        <f t="shared" si="27"/>
        <v>2021</v>
      </c>
      <c r="D101" s="225">
        <f>'Расчёт (кг)'!C105</f>
        <v>44287</v>
      </c>
      <c r="E101" s="200">
        <f>'Расчёт (кг)'!D105</f>
        <v>22</v>
      </c>
      <c r="F101" s="206">
        <f>'Расчёт (кг)'!AH105/'Расчёт (кг)'!D105</f>
        <v>0</v>
      </c>
      <c r="G101" s="206">
        <f>'Расчёт (кг)'!AL105/'Расчёт (кг)'!D105</f>
        <v>0</v>
      </c>
      <c r="H101" s="206">
        <f>'Расчёт (ТН)'!AH105/'Расчёт (ТН)'!D105</f>
        <v>0</v>
      </c>
      <c r="I101" s="206">
        <f>'Расчёт (ТН)'!AL105/'Расчёт (ТН)'!D105</f>
        <v>0</v>
      </c>
      <c r="J101" s="206">
        <f t="shared" si="28"/>
        <v>0</v>
      </c>
      <c r="K101" s="206">
        <f t="shared" si="29"/>
        <v>0</v>
      </c>
    </row>
    <row r="102" spans="1:11">
      <c r="A102" s="134" t="str">
        <f t="shared" si="26"/>
        <v>май</v>
      </c>
      <c r="B102" s="199" t="str">
        <f>'Расчёт (кг)'!B106</f>
        <v>-</v>
      </c>
      <c r="C102" s="199">
        <f t="shared" si="27"/>
        <v>2021</v>
      </c>
      <c r="D102" s="225">
        <f>'Расчёт (кг)'!C106</f>
        <v>44317</v>
      </c>
      <c r="E102" s="200">
        <f>'Расчёт (кг)'!D106</f>
        <v>19</v>
      </c>
      <c r="F102" s="206">
        <f>'Расчёт (кг)'!AH106/'Расчёт (кг)'!D106</f>
        <v>0</v>
      </c>
      <c r="G102" s="206">
        <f>'Расчёт (кг)'!AL106/'Расчёт (кг)'!D106</f>
        <v>0</v>
      </c>
      <c r="H102" s="206">
        <f>'Расчёт (ТН)'!AH106/'Расчёт (ТН)'!D106</f>
        <v>0</v>
      </c>
      <c r="I102" s="206">
        <f>'Расчёт (ТН)'!AL106/'Расчёт (ТН)'!D106</f>
        <v>0</v>
      </c>
      <c r="J102" s="206">
        <f t="shared" si="28"/>
        <v>0</v>
      </c>
      <c r="K102" s="206">
        <f t="shared" si="29"/>
        <v>0</v>
      </c>
    </row>
    <row r="103" spans="1:11">
      <c r="A103" s="134" t="str">
        <f t="shared" si="26"/>
        <v>июн</v>
      </c>
      <c r="B103" s="199" t="str">
        <f>'Расчёт (кг)'!B107</f>
        <v>-</v>
      </c>
      <c r="C103" s="199">
        <f t="shared" si="27"/>
        <v>2021</v>
      </c>
      <c r="D103" s="225">
        <f>'Расчёт (кг)'!C107</f>
        <v>44348</v>
      </c>
      <c r="E103" s="200">
        <f>'Расчёт (кг)'!D107</f>
        <v>21</v>
      </c>
      <c r="F103" s="206">
        <f>'Расчёт (кг)'!AH107/'Расчёт (кг)'!D107</f>
        <v>0</v>
      </c>
      <c r="G103" s="206">
        <f>'Расчёт (кг)'!AL107/'Расчёт (кг)'!D107</f>
        <v>0</v>
      </c>
      <c r="H103" s="206">
        <f>'Расчёт (ТН)'!AH107/'Расчёт (ТН)'!D107</f>
        <v>0</v>
      </c>
      <c r="I103" s="206">
        <f>'Расчёт (ТН)'!AL107/'Расчёт (ТН)'!D107</f>
        <v>0</v>
      </c>
      <c r="J103" s="206">
        <f t="shared" si="28"/>
        <v>0</v>
      </c>
      <c r="K103" s="206">
        <f t="shared" si="29"/>
        <v>0</v>
      </c>
    </row>
    <row r="104" spans="1:11">
      <c r="A104" s="134" t="str">
        <f t="shared" si="26"/>
        <v>июл</v>
      </c>
      <c r="B104" s="199" t="str">
        <f>'Расчёт (кг)'!B108</f>
        <v>-</v>
      </c>
      <c r="C104" s="199">
        <f t="shared" si="27"/>
        <v>2021</v>
      </c>
      <c r="D104" s="225">
        <f>'Расчёт (кг)'!C108</f>
        <v>44378</v>
      </c>
      <c r="E104" s="200">
        <f>'Расчёт (кг)'!D108</f>
        <v>22</v>
      </c>
      <c r="F104" s="206">
        <f>'Расчёт (кг)'!AH108/'Расчёт (кг)'!D108</f>
        <v>0</v>
      </c>
      <c r="G104" s="206">
        <f>'Расчёт (кг)'!AL108/'Расчёт (кг)'!D108</f>
        <v>0</v>
      </c>
      <c r="H104" s="206">
        <f>'Расчёт (ТН)'!AH108/'Расчёт (ТН)'!D108</f>
        <v>0</v>
      </c>
      <c r="I104" s="206">
        <f>'Расчёт (ТН)'!AL108/'Расчёт (ТН)'!D108</f>
        <v>0</v>
      </c>
      <c r="J104" s="206">
        <f t="shared" si="28"/>
        <v>0</v>
      </c>
      <c r="K104" s="206">
        <f t="shared" si="29"/>
        <v>0</v>
      </c>
    </row>
    <row r="105" spans="1:11">
      <c r="A105" s="134" t="str">
        <f t="shared" si="26"/>
        <v>авг</v>
      </c>
      <c r="B105" s="199" t="str">
        <f>'Расчёт (кг)'!B109</f>
        <v>-</v>
      </c>
      <c r="C105" s="199">
        <f t="shared" si="27"/>
        <v>2021</v>
      </c>
      <c r="D105" s="225">
        <f>'Расчёт (кг)'!C109</f>
        <v>44409</v>
      </c>
      <c r="E105" s="200">
        <f>'Расчёт (кг)'!D109</f>
        <v>22</v>
      </c>
      <c r="F105" s="206">
        <f>'Расчёт (кг)'!AH109/'Расчёт (кг)'!D109</f>
        <v>0</v>
      </c>
      <c r="G105" s="206">
        <f>'Расчёт (кг)'!AL109/'Расчёт (кг)'!D109</f>
        <v>0</v>
      </c>
      <c r="H105" s="206">
        <f>'Расчёт (ТН)'!AH109/'Расчёт (ТН)'!D109</f>
        <v>0</v>
      </c>
      <c r="I105" s="206">
        <f>'Расчёт (ТН)'!AL109/'Расчёт (ТН)'!D109</f>
        <v>0</v>
      </c>
      <c r="J105" s="206">
        <f t="shared" si="28"/>
        <v>0</v>
      </c>
      <c r="K105" s="206">
        <f t="shared" si="29"/>
        <v>0</v>
      </c>
    </row>
    <row r="106" spans="1:11">
      <c r="A106" s="134" t="str">
        <f t="shared" si="26"/>
        <v>сен</v>
      </c>
      <c r="B106" s="199" t="str">
        <f>'Расчёт (кг)'!B110</f>
        <v>-</v>
      </c>
      <c r="C106" s="199">
        <f t="shared" si="27"/>
        <v>2021</v>
      </c>
      <c r="D106" s="225">
        <f>'Расчёт (кг)'!C110</f>
        <v>44440</v>
      </c>
      <c r="E106" s="200">
        <f>'Расчёт (кг)'!D110</f>
        <v>22</v>
      </c>
      <c r="F106" s="206">
        <f>'Расчёт (кг)'!AH110/'Расчёт (кг)'!D110</f>
        <v>0</v>
      </c>
      <c r="G106" s="206">
        <f>'Расчёт (кг)'!AL110/'Расчёт (кг)'!D110</f>
        <v>0</v>
      </c>
      <c r="H106" s="206">
        <f>'Расчёт (ТН)'!AH110/'Расчёт (ТН)'!D110</f>
        <v>0</v>
      </c>
      <c r="I106" s="206">
        <f>'Расчёт (ТН)'!AL110/'Расчёт (ТН)'!D110</f>
        <v>0</v>
      </c>
      <c r="J106" s="206">
        <f t="shared" si="28"/>
        <v>0</v>
      </c>
      <c r="K106" s="206">
        <f t="shared" si="29"/>
        <v>0</v>
      </c>
    </row>
    <row r="107" spans="1:11">
      <c r="A107" s="134" t="str">
        <f t="shared" si="26"/>
        <v>окт</v>
      </c>
      <c r="B107" s="199" t="str">
        <f>'Расчёт (кг)'!B111</f>
        <v>-</v>
      </c>
      <c r="C107" s="199">
        <f t="shared" si="27"/>
        <v>2021</v>
      </c>
      <c r="D107" s="225">
        <f>'Расчёт (кг)'!C111</f>
        <v>44470</v>
      </c>
      <c r="E107" s="200">
        <f>'Расчёт (кг)'!D111</f>
        <v>21</v>
      </c>
      <c r="F107" s="206">
        <f>'Расчёт (кг)'!AH111/'Расчёт (кг)'!D111</f>
        <v>0</v>
      </c>
      <c r="G107" s="206">
        <f>'Расчёт (кг)'!AL111/'Расчёт (кг)'!D111</f>
        <v>0</v>
      </c>
      <c r="H107" s="206">
        <f>'Расчёт (ТН)'!AH111/'Расчёт (ТН)'!D111</f>
        <v>0</v>
      </c>
      <c r="I107" s="206">
        <f>'Расчёт (ТН)'!AL111/'Расчёт (ТН)'!D111</f>
        <v>0</v>
      </c>
      <c r="J107" s="206">
        <f t="shared" si="28"/>
        <v>0</v>
      </c>
      <c r="K107" s="206">
        <f t="shared" si="29"/>
        <v>0</v>
      </c>
    </row>
    <row r="108" spans="1:11">
      <c r="A108" s="134" t="str">
        <f t="shared" si="26"/>
        <v>ноя</v>
      </c>
      <c r="B108" s="199" t="str">
        <f>'Расчёт (кг)'!B112</f>
        <v>-</v>
      </c>
      <c r="C108" s="199">
        <f t="shared" si="27"/>
        <v>2021</v>
      </c>
      <c r="D108" s="225">
        <f>'Расчёт (кг)'!C112</f>
        <v>44501</v>
      </c>
      <c r="E108" s="200">
        <f>'Расчёт (кг)'!D112</f>
        <v>20</v>
      </c>
      <c r="F108" s="206">
        <f>'Расчёт (кг)'!AH112/'Расчёт (кг)'!D112</f>
        <v>0</v>
      </c>
      <c r="G108" s="206">
        <f>'Расчёт (кг)'!AL112/'Расчёт (кг)'!D112</f>
        <v>0</v>
      </c>
      <c r="H108" s="206">
        <f>'Расчёт (ТН)'!AH112/'Расчёт (ТН)'!D112</f>
        <v>0</v>
      </c>
      <c r="I108" s="206">
        <f>'Расчёт (ТН)'!AL112/'Расчёт (ТН)'!D112</f>
        <v>0</v>
      </c>
      <c r="J108" s="206">
        <f t="shared" si="28"/>
        <v>0</v>
      </c>
      <c r="K108" s="206">
        <f t="shared" si="29"/>
        <v>0</v>
      </c>
    </row>
    <row r="109" spans="1:11">
      <c r="A109" s="134" t="str">
        <f t="shared" si="26"/>
        <v>дек</v>
      </c>
      <c r="B109" s="199" t="str">
        <f>'Расчёт (кг)'!B113</f>
        <v>-</v>
      </c>
      <c r="C109" s="199">
        <f t="shared" si="27"/>
        <v>2021</v>
      </c>
      <c r="D109" s="225">
        <f>'Расчёт (кг)'!C113</f>
        <v>44531</v>
      </c>
      <c r="E109" s="200">
        <f>'Расчёт (кг)'!D113</f>
        <v>22</v>
      </c>
      <c r="F109" s="206">
        <f>'Расчёт (кг)'!AH113/'Расчёт (кг)'!D113</f>
        <v>0</v>
      </c>
      <c r="G109" s="206">
        <f>'Расчёт (кг)'!AL113/'Расчёт (кг)'!D113</f>
        <v>0</v>
      </c>
      <c r="H109" s="206">
        <f>'Расчёт (ТН)'!AH113/'Расчёт (ТН)'!D113</f>
        <v>0</v>
      </c>
      <c r="I109" s="206">
        <f>'Расчёт (ТН)'!AL113/'Расчёт (ТН)'!D113</f>
        <v>0</v>
      </c>
      <c r="J109" s="206">
        <f t="shared" si="28"/>
        <v>0</v>
      </c>
      <c r="K109" s="206">
        <f t="shared" si="29"/>
        <v>0</v>
      </c>
    </row>
    <row r="110" spans="1:11">
      <c r="A110" s="134" t="str">
        <f t="shared" si="26"/>
        <v>янв</v>
      </c>
      <c r="B110" s="199" t="str">
        <f>'Расчёт (кг)'!B114</f>
        <v>-</v>
      </c>
      <c r="C110" s="199">
        <f t="shared" si="27"/>
        <v>2022</v>
      </c>
      <c r="D110" s="225">
        <f>'Расчёт (кг)'!C114</f>
        <v>44562</v>
      </c>
      <c r="E110" s="200">
        <f>'Расчёт (кг)'!D114</f>
        <v>16</v>
      </c>
      <c r="F110" s="206">
        <f>'Расчёт (кг)'!AH114/'Расчёт (кг)'!D114</f>
        <v>0</v>
      </c>
      <c r="G110" s="206">
        <f>'Расчёт (кг)'!AL114/'Расчёт (кг)'!D114</f>
        <v>0</v>
      </c>
      <c r="H110" s="206">
        <f>'Расчёт (ТН)'!AH114/'Расчёт (ТН)'!D114</f>
        <v>0</v>
      </c>
      <c r="I110" s="206">
        <f>'Расчёт (ТН)'!AL114/'Расчёт (ТН)'!D114</f>
        <v>0</v>
      </c>
      <c r="J110" s="206">
        <f t="shared" si="28"/>
        <v>0</v>
      </c>
      <c r="K110" s="206">
        <f t="shared" si="29"/>
        <v>0</v>
      </c>
    </row>
    <row r="111" spans="1:11">
      <c r="A111" s="134" t="str">
        <f t="shared" si="26"/>
        <v>фев</v>
      </c>
      <c r="B111" s="199" t="str">
        <f>'Расчёт (кг)'!B115</f>
        <v>-</v>
      </c>
      <c r="C111" s="199">
        <f t="shared" si="27"/>
        <v>2022</v>
      </c>
      <c r="D111" s="225">
        <f>'Расчёт (кг)'!C115</f>
        <v>44593</v>
      </c>
      <c r="E111" s="200">
        <f>'Расчёт (кг)'!D115</f>
        <v>19</v>
      </c>
      <c r="F111" s="206">
        <f>'Расчёт (кг)'!AH115/'Расчёт (кг)'!D115</f>
        <v>0</v>
      </c>
      <c r="G111" s="206">
        <f>'Расчёт (кг)'!AL115/'Расчёт (кг)'!D115</f>
        <v>0</v>
      </c>
      <c r="H111" s="206">
        <f>'Расчёт (ТН)'!AH115/'Расчёт (ТН)'!D115</f>
        <v>0</v>
      </c>
      <c r="I111" s="206">
        <f>'Расчёт (ТН)'!AL115/'Расчёт (ТН)'!D115</f>
        <v>0</v>
      </c>
      <c r="J111" s="206">
        <f t="shared" si="28"/>
        <v>0</v>
      </c>
      <c r="K111" s="206">
        <f t="shared" si="29"/>
        <v>0</v>
      </c>
    </row>
    <row r="112" spans="1:11">
      <c r="A112" s="134" t="str">
        <f t="shared" si="26"/>
        <v>мар</v>
      </c>
      <c r="B112" s="199" t="str">
        <f>'Расчёт (кг)'!B116</f>
        <v>-</v>
      </c>
      <c r="C112" s="199">
        <f t="shared" si="27"/>
        <v>2022</v>
      </c>
      <c r="D112" s="225">
        <f>'Расчёт (кг)'!C116</f>
        <v>44621</v>
      </c>
      <c r="E112" s="200">
        <f>'Расчёт (кг)'!D116</f>
        <v>22</v>
      </c>
      <c r="F112" s="206">
        <f>'Расчёт (кг)'!AH116/'Расчёт (кг)'!D116</f>
        <v>0</v>
      </c>
      <c r="G112" s="206">
        <f>'Расчёт (кг)'!AL116/'Расчёт (кг)'!D116</f>
        <v>0</v>
      </c>
      <c r="H112" s="206">
        <f>'Расчёт (ТН)'!AH116/'Расчёт (ТН)'!D116</f>
        <v>0</v>
      </c>
      <c r="I112" s="206">
        <f>'Расчёт (ТН)'!AL116/'Расчёт (ТН)'!D116</f>
        <v>0</v>
      </c>
      <c r="J112" s="206">
        <f t="shared" si="28"/>
        <v>0</v>
      </c>
      <c r="K112" s="206">
        <f t="shared" si="29"/>
        <v>0</v>
      </c>
    </row>
    <row r="113" spans="1:11">
      <c r="A113" s="134" t="str">
        <f t="shared" si="26"/>
        <v>апр</v>
      </c>
      <c r="B113" s="199" t="str">
        <f>'Расчёт (кг)'!B117</f>
        <v>-</v>
      </c>
      <c r="C113" s="199">
        <f t="shared" si="27"/>
        <v>2022</v>
      </c>
      <c r="D113" s="225">
        <f>'Расчёт (кг)'!C117</f>
        <v>44652</v>
      </c>
      <c r="E113" s="200">
        <f>'Расчёт (кг)'!D117</f>
        <v>21</v>
      </c>
      <c r="F113" s="206">
        <f>'Расчёт (кг)'!AH117/'Расчёт (кг)'!D117</f>
        <v>0</v>
      </c>
      <c r="G113" s="206">
        <f>'Расчёт (кг)'!AL117/'Расчёт (кг)'!D117</f>
        <v>0</v>
      </c>
      <c r="H113" s="206">
        <f>'Расчёт (ТН)'!AH117/'Расчёт (ТН)'!D117</f>
        <v>0</v>
      </c>
      <c r="I113" s="206">
        <f>'Расчёт (ТН)'!AL117/'Расчёт (ТН)'!D117</f>
        <v>0</v>
      </c>
      <c r="J113" s="206">
        <f t="shared" si="28"/>
        <v>0</v>
      </c>
      <c r="K113" s="206">
        <f t="shared" si="29"/>
        <v>0</v>
      </c>
    </row>
    <row r="114" spans="1:11">
      <c r="A114" s="134" t="str">
        <f t="shared" si="26"/>
        <v>май</v>
      </c>
      <c r="B114" s="199" t="str">
        <f>'Расчёт (кг)'!B118</f>
        <v>-</v>
      </c>
      <c r="C114" s="199">
        <f t="shared" si="27"/>
        <v>2022</v>
      </c>
      <c r="D114" s="225">
        <f>'Расчёт (кг)'!C118</f>
        <v>44682</v>
      </c>
      <c r="E114" s="200">
        <f>'Расчёт (кг)'!D118</f>
        <v>18</v>
      </c>
      <c r="F114" s="206">
        <f>'Расчёт (кг)'!AH118/'Расчёт (кг)'!D118</f>
        <v>0</v>
      </c>
      <c r="G114" s="206">
        <f>'Расчёт (кг)'!AL118/'Расчёт (кг)'!D118</f>
        <v>0</v>
      </c>
      <c r="H114" s="206">
        <f>'Расчёт (ТН)'!AH118/'Расчёт (ТН)'!D118</f>
        <v>0</v>
      </c>
      <c r="I114" s="206">
        <f>'Расчёт (ТН)'!AL118/'Расчёт (ТН)'!D118</f>
        <v>0</v>
      </c>
      <c r="J114" s="206">
        <f t="shared" si="28"/>
        <v>0</v>
      </c>
      <c r="K114" s="206">
        <f t="shared" si="29"/>
        <v>0</v>
      </c>
    </row>
    <row r="115" spans="1:11">
      <c r="A115" s="134" t="str">
        <f t="shared" si="26"/>
        <v>июн</v>
      </c>
      <c r="B115" s="199" t="str">
        <f>'Расчёт (кг)'!B119</f>
        <v>-</v>
      </c>
      <c r="C115" s="199">
        <f t="shared" si="27"/>
        <v>2022</v>
      </c>
      <c r="D115" s="225">
        <f>'Расчёт (кг)'!C119</f>
        <v>44713</v>
      </c>
      <c r="E115" s="200">
        <f>'Расчёт (кг)'!D119</f>
        <v>21</v>
      </c>
      <c r="F115" s="206">
        <f>'Расчёт (кг)'!AH119/'Расчёт (кг)'!D119</f>
        <v>0</v>
      </c>
      <c r="G115" s="206">
        <f>'Расчёт (кг)'!AL119/'Расчёт (кг)'!D119</f>
        <v>0</v>
      </c>
      <c r="H115" s="206">
        <f>'Расчёт (ТН)'!AH119/'Расчёт (ТН)'!D119</f>
        <v>0</v>
      </c>
      <c r="I115" s="206">
        <f>'Расчёт (ТН)'!AL119/'Расчёт (ТН)'!D119</f>
        <v>0</v>
      </c>
      <c r="J115" s="206">
        <f t="shared" si="28"/>
        <v>0</v>
      </c>
      <c r="K115" s="206">
        <f t="shared" si="29"/>
        <v>0</v>
      </c>
    </row>
    <row r="116" spans="1:11">
      <c r="A116" s="134" t="str">
        <f t="shared" si="26"/>
        <v>июл</v>
      </c>
      <c r="B116" s="199" t="str">
        <f>'Расчёт (кг)'!B120</f>
        <v>-</v>
      </c>
      <c r="C116" s="199">
        <f t="shared" si="27"/>
        <v>2022</v>
      </c>
      <c r="D116" s="225">
        <f>'Расчёт (кг)'!C120</f>
        <v>44743</v>
      </c>
      <c r="E116" s="200">
        <f>'Расчёт (кг)'!D120</f>
        <v>21</v>
      </c>
      <c r="F116" s="206">
        <f>'Расчёт (кг)'!AH120/'Расчёт (кг)'!D120</f>
        <v>0</v>
      </c>
      <c r="G116" s="206">
        <f>'Расчёт (кг)'!AL120/'Расчёт (кг)'!D120</f>
        <v>0</v>
      </c>
      <c r="H116" s="206">
        <f>'Расчёт (ТН)'!AH120/'Расчёт (ТН)'!D120</f>
        <v>0</v>
      </c>
      <c r="I116" s="206">
        <f>'Расчёт (ТН)'!AL120/'Расчёт (ТН)'!D120</f>
        <v>0</v>
      </c>
      <c r="J116" s="206">
        <f t="shared" si="28"/>
        <v>0</v>
      </c>
      <c r="K116" s="206">
        <f t="shared" si="29"/>
        <v>0</v>
      </c>
    </row>
    <row r="117" spans="1:11">
      <c r="A117" s="134" t="str">
        <f t="shared" si="26"/>
        <v>авг</v>
      </c>
      <c r="B117" s="199" t="str">
        <f>'Расчёт (кг)'!B121</f>
        <v>-</v>
      </c>
      <c r="C117" s="199">
        <f t="shared" si="27"/>
        <v>2022</v>
      </c>
      <c r="D117" s="225">
        <f>'Расчёт (кг)'!C121</f>
        <v>44774</v>
      </c>
      <c r="E117" s="200">
        <f>'Расчёт (кг)'!D121</f>
        <v>23</v>
      </c>
      <c r="F117" s="206">
        <f>'Расчёт (кг)'!AH121/'Расчёт (кг)'!D121</f>
        <v>0</v>
      </c>
      <c r="G117" s="206">
        <f>'Расчёт (кг)'!AL121/'Расчёт (кг)'!D121</f>
        <v>0</v>
      </c>
      <c r="H117" s="206">
        <f>'Расчёт (ТН)'!AH121/'Расчёт (ТН)'!D121</f>
        <v>0</v>
      </c>
      <c r="I117" s="206">
        <f>'Расчёт (ТН)'!AL121/'Расчёт (ТН)'!D121</f>
        <v>0</v>
      </c>
      <c r="J117" s="206">
        <f t="shared" si="28"/>
        <v>0</v>
      </c>
      <c r="K117" s="206">
        <f t="shared" si="29"/>
        <v>0</v>
      </c>
    </row>
    <row r="118" spans="1:11">
      <c r="A118" s="134" t="str">
        <f t="shared" si="26"/>
        <v>сен</v>
      </c>
      <c r="B118" s="199" t="str">
        <f>'Расчёт (кг)'!B122</f>
        <v>-</v>
      </c>
      <c r="C118" s="199">
        <f t="shared" si="27"/>
        <v>2022</v>
      </c>
      <c r="D118" s="225">
        <f>'Расчёт (кг)'!C122</f>
        <v>44805</v>
      </c>
      <c r="E118" s="200">
        <f>'Расчёт (кг)'!D122</f>
        <v>22</v>
      </c>
      <c r="F118" s="206">
        <f>'Расчёт (кг)'!AH122/'Расчёт (кг)'!D122</f>
        <v>0</v>
      </c>
      <c r="G118" s="206">
        <f>'Расчёт (кг)'!AL122/'Расчёт (кг)'!D122</f>
        <v>0</v>
      </c>
      <c r="H118" s="206">
        <f>'Расчёт (ТН)'!AH122/'Расчёт (ТН)'!D122</f>
        <v>0</v>
      </c>
      <c r="I118" s="206">
        <f>'Расчёт (ТН)'!AL122/'Расчёт (ТН)'!D122</f>
        <v>0</v>
      </c>
      <c r="J118" s="206">
        <f t="shared" si="28"/>
        <v>0</v>
      </c>
      <c r="K118" s="206">
        <f t="shared" si="29"/>
        <v>0</v>
      </c>
    </row>
    <row r="119" spans="1:11">
      <c r="A119" s="134" t="str">
        <f t="shared" si="26"/>
        <v>окт</v>
      </c>
      <c r="B119" s="199" t="str">
        <f>'Расчёт (кг)'!B123</f>
        <v>-</v>
      </c>
      <c r="C119" s="199">
        <f t="shared" si="27"/>
        <v>2022</v>
      </c>
      <c r="D119" s="225">
        <f>'Расчёт (кг)'!C123</f>
        <v>44835</v>
      </c>
      <c r="E119" s="200">
        <f>'Расчёт (кг)'!D123</f>
        <v>21</v>
      </c>
      <c r="F119" s="206">
        <f>'Расчёт (кг)'!AH123/'Расчёт (кг)'!D123</f>
        <v>0</v>
      </c>
      <c r="G119" s="206">
        <f>'Расчёт (кг)'!AL123/'Расчёт (кг)'!D123</f>
        <v>0</v>
      </c>
      <c r="H119" s="206">
        <f>'Расчёт (ТН)'!AH123/'Расчёт (ТН)'!D123</f>
        <v>0</v>
      </c>
      <c r="I119" s="206">
        <f>'Расчёт (ТН)'!AL123/'Расчёт (ТН)'!D123</f>
        <v>0</v>
      </c>
      <c r="J119" s="206">
        <f t="shared" si="28"/>
        <v>0</v>
      </c>
      <c r="K119" s="206">
        <f t="shared" si="29"/>
        <v>0</v>
      </c>
    </row>
    <row r="120" spans="1:11">
      <c r="A120" s="134" t="str">
        <f t="shared" si="26"/>
        <v>ноя</v>
      </c>
      <c r="B120" s="199" t="str">
        <f>'Расчёт (кг)'!B124</f>
        <v>-</v>
      </c>
      <c r="C120" s="199">
        <f t="shared" si="27"/>
        <v>2022</v>
      </c>
      <c r="D120" s="225">
        <f>'Расчёт (кг)'!C124</f>
        <v>44866</v>
      </c>
      <c r="E120" s="200">
        <f>'Расчёт (кг)'!D124</f>
        <v>21</v>
      </c>
      <c r="F120" s="206">
        <f>'Расчёт (кг)'!AH124/'Расчёт (кг)'!D124</f>
        <v>0</v>
      </c>
      <c r="G120" s="206">
        <f>'Расчёт (кг)'!AL124/'Расчёт (кг)'!D124</f>
        <v>0</v>
      </c>
      <c r="H120" s="206">
        <f>'Расчёт (ТН)'!AH124/'Расчёт (ТН)'!D124</f>
        <v>0</v>
      </c>
      <c r="I120" s="206">
        <f>'Расчёт (ТН)'!AL124/'Расчёт (ТН)'!D124</f>
        <v>0</v>
      </c>
      <c r="J120" s="206">
        <f t="shared" si="28"/>
        <v>0</v>
      </c>
      <c r="K120" s="206">
        <f t="shared" si="29"/>
        <v>0</v>
      </c>
    </row>
    <row r="121" spans="1:11">
      <c r="A121" s="134" t="str">
        <f t="shared" si="26"/>
        <v>дек</v>
      </c>
      <c r="B121" s="199" t="str">
        <f>'Расчёт (кг)'!B125</f>
        <v>-</v>
      </c>
      <c r="C121" s="199">
        <f t="shared" si="27"/>
        <v>2022</v>
      </c>
      <c r="D121" s="225">
        <f>'Расчёт (кг)'!C125</f>
        <v>44896</v>
      </c>
      <c r="E121" s="200">
        <f>'Расчёт (кг)'!D125</f>
        <v>22</v>
      </c>
      <c r="F121" s="206">
        <f>'Расчёт (кг)'!AH125/'Расчёт (кг)'!D125</f>
        <v>0</v>
      </c>
      <c r="G121" s="206">
        <f>'Расчёт (кг)'!AL125/'Расчёт (кг)'!D125</f>
        <v>0</v>
      </c>
      <c r="H121" s="206">
        <f>'Расчёт (ТН)'!AH125/'Расчёт (ТН)'!D125</f>
        <v>0</v>
      </c>
      <c r="I121" s="206">
        <f>'Расчёт (ТН)'!AL125/'Расчёт (ТН)'!D125</f>
        <v>0</v>
      </c>
      <c r="J121" s="206">
        <f t="shared" si="28"/>
        <v>0</v>
      </c>
      <c r="K121" s="206">
        <f t="shared" si="29"/>
        <v>0</v>
      </c>
    </row>
    <row r="122" spans="1:11">
      <c r="A122" s="134" t="str">
        <f t="shared" si="26"/>
        <v>янв</v>
      </c>
      <c r="B122" s="199" t="str">
        <f>'Расчёт (кг)'!B126</f>
        <v>-</v>
      </c>
      <c r="C122" s="199">
        <f t="shared" si="27"/>
        <v>2023</v>
      </c>
      <c r="D122" s="225">
        <f>'Расчёт (кг)'!C126</f>
        <v>44927</v>
      </c>
      <c r="E122" s="200">
        <f>'Расчёт (кг)'!D126</f>
        <v>17</v>
      </c>
      <c r="F122" s="206">
        <f>'Расчёт (кг)'!AH126/'Расчёт (кг)'!D126</f>
        <v>0</v>
      </c>
      <c r="G122" s="206">
        <f>'Расчёт (кг)'!AL126/'Расчёт (кг)'!D126</f>
        <v>0</v>
      </c>
      <c r="H122" s="206">
        <f>'Расчёт (ТН)'!AH126/'Расчёт (ТН)'!D126</f>
        <v>0</v>
      </c>
      <c r="I122" s="206">
        <f>'Расчёт (ТН)'!AL126/'Расчёт (ТН)'!D126</f>
        <v>0</v>
      </c>
      <c r="J122" s="206">
        <f t="shared" si="28"/>
        <v>0</v>
      </c>
      <c r="K122" s="206">
        <f t="shared" si="29"/>
        <v>0</v>
      </c>
    </row>
    <row r="123" spans="1:11">
      <c r="A123" s="134" t="str">
        <f t="shared" si="26"/>
        <v>фев</v>
      </c>
      <c r="B123" s="199" t="str">
        <f>'Расчёт (кг)'!B127</f>
        <v>-</v>
      </c>
      <c r="C123" s="199">
        <f t="shared" si="27"/>
        <v>2023</v>
      </c>
      <c r="D123" s="225">
        <f>'Расчёт (кг)'!C127</f>
        <v>44958</v>
      </c>
      <c r="E123" s="200">
        <f>'Расчёт (кг)'!D127</f>
        <v>18</v>
      </c>
      <c r="F123" s="206">
        <f>'Расчёт (кг)'!AH127/'Расчёт (кг)'!D127</f>
        <v>0</v>
      </c>
      <c r="G123" s="206">
        <f>'Расчёт (кг)'!AL127/'Расчёт (кг)'!D127</f>
        <v>0</v>
      </c>
      <c r="H123" s="206">
        <f>'Расчёт (ТН)'!AH127/'Расчёт (ТН)'!D127</f>
        <v>0</v>
      </c>
      <c r="I123" s="206">
        <f>'Расчёт (ТН)'!AL127/'Расчёт (ТН)'!D127</f>
        <v>0</v>
      </c>
      <c r="J123" s="206">
        <f t="shared" si="28"/>
        <v>0</v>
      </c>
      <c r="K123" s="206">
        <f t="shared" si="29"/>
        <v>0</v>
      </c>
    </row>
    <row r="124" spans="1:11">
      <c r="A124" s="134" t="str">
        <f t="shared" si="26"/>
        <v>мар</v>
      </c>
      <c r="B124" s="199" t="str">
        <f>'Расчёт (кг)'!B128</f>
        <v>-</v>
      </c>
      <c r="C124" s="199">
        <f t="shared" si="27"/>
        <v>2023</v>
      </c>
      <c r="D124" s="225">
        <f>'Расчёт (кг)'!C128</f>
        <v>44986</v>
      </c>
      <c r="E124" s="200">
        <f>'Расчёт (кг)'!D128</f>
        <v>22</v>
      </c>
      <c r="F124" s="206">
        <f>'Расчёт (кг)'!AH128/'Расчёт (кг)'!D128</f>
        <v>0</v>
      </c>
      <c r="G124" s="206">
        <f>'Расчёт (кг)'!AL128/'Расчёт (кг)'!D128</f>
        <v>0</v>
      </c>
      <c r="H124" s="206">
        <f>'Расчёт (ТН)'!AH128/'Расчёт (ТН)'!D128</f>
        <v>0</v>
      </c>
      <c r="I124" s="206">
        <f>'Расчёт (ТН)'!AL128/'Расчёт (ТН)'!D128</f>
        <v>0</v>
      </c>
      <c r="J124" s="206">
        <f t="shared" si="28"/>
        <v>0</v>
      </c>
      <c r="K124" s="206">
        <f t="shared" si="29"/>
        <v>0</v>
      </c>
    </row>
    <row r="125" spans="1:11">
      <c r="A125" s="134" t="str">
        <f t="shared" si="26"/>
        <v>апр</v>
      </c>
      <c r="B125" s="199" t="str">
        <f>'Расчёт (кг)'!B129</f>
        <v>-</v>
      </c>
      <c r="C125" s="199">
        <f t="shared" si="27"/>
        <v>2023</v>
      </c>
      <c r="D125" s="225">
        <f>'Расчёт (кг)'!C129</f>
        <v>45017</v>
      </c>
      <c r="E125" s="200">
        <f>'Расчёт (кг)'!D129</f>
        <v>20</v>
      </c>
      <c r="F125" s="206">
        <f>'Расчёт (кг)'!AH129/'Расчёт (кг)'!D129</f>
        <v>0</v>
      </c>
      <c r="G125" s="206">
        <f>'Расчёт (кг)'!AL129/'Расчёт (кг)'!D129</f>
        <v>0</v>
      </c>
      <c r="H125" s="206">
        <f>'Расчёт (ТН)'!AH129/'Расчёт (ТН)'!D129</f>
        <v>0</v>
      </c>
      <c r="I125" s="206">
        <f>'Расчёт (ТН)'!AL129/'Расчёт (ТН)'!D129</f>
        <v>0</v>
      </c>
      <c r="J125" s="206">
        <f t="shared" si="28"/>
        <v>0</v>
      </c>
      <c r="K125" s="206">
        <f t="shared" si="29"/>
        <v>0</v>
      </c>
    </row>
    <row r="126" spans="1:11">
      <c r="A126" s="134" t="str">
        <f t="shared" si="26"/>
        <v>май</v>
      </c>
      <c r="B126" s="199" t="str">
        <f>'Расчёт (кг)'!B130</f>
        <v>-</v>
      </c>
      <c r="C126" s="199">
        <f t="shared" si="27"/>
        <v>2023</v>
      </c>
      <c r="D126" s="225">
        <f>'Расчёт (кг)'!C130</f>
        <v>45047</v>
      </c>
      <c r="E126" s="200">
        <f>'Расчёт (кг)'!D130</f>
        <v>20</v>
      </c>
      <c r="F126" s="206">
        <f>'Расчёт (кг)'!AH130/'Расчёт (кг)'!D130</f>
        <v>0</v>
      </c>
      <c r="G126" s="206">
        <f>'Расчёт (кг)'!AL130/'Расчёт (кг)'!D130</f>
        <v>0</v>
      </c>
      <c r="H126" s="206">
        <f>'Расчёт (ТН)'!AH130/'Расчёт (ТН)'!D130</f>
        <v>0</v>
      </c>
      <c r="I126" s="206">
        <f>'Расчёт (ТН)'!AL130/'Расчёт (ТН)'!D130</f>
        <v>0</v>
      </c>
      <c r="J126" s="206">
        <f t="shared" si="28"/>
        <v>0</v>
      </c>
      <c r="K126" s="206">
        <f t="shared" si="29"/>
        <v>0</v>
      </c>
    </row>
    <row r="127" spans="1:11">
      <c r="A127" s="134" t="str">
        <f t="shared" si="26"/>
        <v>июн</v>
      </c>
      <c r="B127" s="199" t="str">
        <f>'Расчёт (кг)'!B131</f>
        <v>-</v>
      </c>
      <c r="C127" s="199">
        <f t="shared" si="27"/>
        <v>2023</v>
      </c>
      <c r="D127" s="225">
        <f>'Расчёт (кг)'!C131</f>
        <v>45078</v>
      </c>
      <c r="E127" s="200">
        <f>'Расчёт (кг)'!D131</f>
        <v>21</v>
      </c>
      <c r="F127" s="206">
        <f>'Расчёт (кг)'!AH131/'Расчёт (кг)'!D131</f>
        <v>0</v>
      </c>
      <c r="G127" s="206">
        <f>'Расчёт (кг)'!AL131/'Расчёт (кг)'!D131</f>
        <v>0</v>
      </c>
      <c r="H127" s="206">
        <f>'Расчёт (ТН)'!AH131/'Расчёт (ТН)'!D131</f>
        <v>0</v>
      </c>
      <c r="I127" s="206">
        <f>'Расчёт (ТН)'!AL131/'Расчёт (ТН)'!D131</f>
        <v>0</v>
      </c>
      <c r="J127" s="206">
        <f t="shared" si="28"/>
        <v>0</v>
      </c>
      <c r="K127" s="206">
        <f t="shared" si="29"/>
        <v>0</v>
      </c>
    </row>
    <row r="128" spans="1:11">
      <c r="A128" s="134" t="str">
        <f t="shared" si="26"/>
        <v>июл</v>
      </c>
      <c r="B128" s="199" t="str">
        <f>'Расчёт (кг)'!B132</f>
        <v>-</v>
      </c>
      <c r="C128" s="199">
        <f t="shared" si="27"/>
        <v>2023</v>
      </c>
      <c r="D128" s="225">
        <f>'Расчёт (кг)'!C132</f>
        <v>45108</v>
      </c>
      <c r="E128" s="200">
        <f>'Расчёт (кг)'!D132</f>
        <v>21</v>
      </c>
      <c r="F128" s="206">
        <f>'Расчёт (кг)'!AH132/'Расчёт (кг)'!D132</f>
        <v>0</v>
      </c>
      <c r="G128" s="206">
        <f>'Расчёт (кг)'!AL132/'Расчёт (кг)'!D132</f>
        <v>0</v>
      </c>
      <c r="H128" s="206">
        <f>'Расчёт (ТН)'!AH132/'Расчёт (ТН)'!D132</f>
        <v>0</v>
      </c>
      <c r="I128" s="206">
        <f>'Расчёт (ТН)'!AL132/'Расчёт (ТН)'!D132</f>
        <v>0</v>
      </c>
      <c r="J128" s="206">
        <f t="shared" si="28"/>
        <v>0</v>
      </c>
      <c r="K128" s="206">
        <f t="shared" si="29"/>
        <v>0</v>
      </c>
    </row>
    <row r="129" spans="1:11">
      <c r="A129" s="134" t="str">
        <f t="shared" si="26"/>
        <v>авг</v>
      </c>
      <c r="B129" s="199" t="str">
        <f>'Расчёт (кг)'!B133</f>
        <v>-</v>
      </c>
      <c r="C129" s="199">
        <f t="shared" si="27"/>
        <v>2023</v>
      </c>
      <c r="D129" s="225">
        <f>'Расчёт (кг)'!C133</f>
        <v>45139</v>
      </c>
      <c r="E129" s="200">
        <f>'Расчёт (кг)'!D133</f>
        <v>23</v>
      </c>
      <c r="F129" s="206">
        <f>'Расчёт (кг)'!AH133/'Расчёт (кг)'!D133</f>
        <v>0</v>
      </c>
      <c r="G129" s="206">
        <f>'Расчёт (кг)'!AL133/'Расчёт (кг)'!D133</f>
        <v>0</v>
      </c>
      <c r="H129" s="206">
        <f>'Расчёт (ТН)'!AH133/'Расчёт (ТН)'!D133</f>
        <v>0</v>
      </c>
      <c r="I129" s="206">
        <f>'Расчёт (ТН)'!AL133/'Расчёт (ТН)'!D133</f>
        <v>0</v>
      </c>
      <c r="J129" s="206">
        <f t="shared" si="28"/>
        <v>0</v>
      </c>
      <c r="K129" s="206">
        <f t="shared" si="29"/>
        <v>0</v>
      </c>
    </row>
    <row r="130" spans="1:11">
      <c r="A130" s="134" t="str">
        <f t="shared" si="26"/>
        <v>сен</v>
      </c>
      <c r="B130" s="199" t="str">
        <f>'Расчёт (кг)'!B134</f>
        <v>-</v>
      </c>
      <c r="C130" s="199">
        <f t="shared" si="27"/>
        <v>2023</v>
      </c>
      <c r="D130" s="225">
        <f>'Расчёт (кг)'!C134</f>
        <v>45170</v>
      </c>
      <c r="E130" s="200">
        <f>'Расчёт (кг)'!D134</f>
        <v>21</v>
      </c>
      <c r="F130" s="206">
        <f>'Расчёт (кг)'!AH134/'Расчёт (кг)'!D134</f>
        <v>0</v>
      </c>
      <c r="G130" s="206">
        <f>'Расчёт (кг)'!AL134/'Расчёт (кг)'!D134</f>
        <v>0</v>
      </c>
      <c r="H130" s="206">
        <f>'Расчёт (ТН)'!AH134/'Расчёт (ТН)'!D134</f>
        <v>0</v>
      </c>
      <c r="I130" s="206">
        <f>'Расчёт (ТН)'!AL134/'Расчёт (ТН)'!D134</f>
        <v>0</v>
      </c>
      <c r="J130" s="206">
        <f t="shared" si="28"/>
        <v>0</v>
      </c>
      <c r="K130" s="206">
        <f t="shared" si="29"/>
        <v>0</v>
      </c>
    </row>
    <row r="131" spans="1:11">
      <c r="A131" s="134" t="str">
        <f t="shared" ref="A131:A133" si="30">TEXT(D131,"МММ")</f>
        <v>окт</v>
      </c>
      <c r="B131" s="199" t="str">
        <f>'Расчёт (кг)'!B135</f>
        <v>-</v>
      </c>
      <c r="C131" s="199">
        <f t="shared" ref="C131:C157" si="31">YEAR(D131)</f>
        <v>2023</v>
      </c>
      <c r="D131" s="225">
        <f>'Расчёт (кг)'!C135</f>
        <v>45200</v>
      </c>
      <c r="E131" s="200">
        <f>'Расчёт (кг)'!D135</f>
        <v>22</v>
      </c>
      <c r="F131" s="206">
        <f>'Расчёт (кг)'!AH135/'Расчёт (кг)'!D135</f>
        <v>0</v>
      </c>
      <c r="G131" s="206">
        <f>'Расчёт (кг)'!AL135/'Расчёт (кг)'!D135</f>
        <v>0</v>
      </c>
      <c r="H131" s="206">
        <f>'Расчёт (ТН)'!AH135/'Расчёт (ТН)'!D135</f>
        <v>0</v>
      </c>
      <c r="I131" s="206">
        <f>'Расчёт (ТН)'!AL135/'Расчёт (ТН)'!D135</f>
        <v>0</v>
      </c>
      <c r="J131" s="206">
        <f t="shared" si="28"/>
        <v>0</v>
      </c>
      <c r="K131" s="206">
        <f t="shared" si="29"/>
        <v>0</v>
      </c>
    </row>
    <row r="132" spans="1:11">
      <c r="A132" s="134" t="str">
        <f t="shared" si="30"/>
        <v>ноя</v>
      </c>
      <c r="B132" s="199" t="str">
        <f>'Расчёт (кг)'!B136</f>
        <v>-</v>
      </c>
      <c r="C132" s="199">
        <f t="shared" si="31"/>
        <v>2023</v>
      </c>
      <c r="D132" s="225">
        <f>'Расчёт (кг)'!C136</f>
        <v>45231</v>
      </c>
      <c r="E132" s="200">
        <f>'Расчёт (кг)'!D136</f>
        <v>21</v>
      </c>
      <c r="F132" s="206">
        <f>'Расчёт (кг)'!AH136/'Расчёт (кг)'!D136</f>
        <v>0</v>
      </c>
      <c r="G132" s="206">
        <f>'Расчёт (кг)'!AL136/'Расчёт (кг)'!D136</f>
        <v>0</v>
      </c>
      <c r="H132" s="206">
        <f>'Расчёт (ТН)'!AH136/'Расчёт (ТН)'!D136</f>
        <v>0</v>
      </c>
      <c r="I132" s="206">
        <f>'Расчёт (ТН)'!AL136/'Расчёт (ТН)'!D136</f>
        <v>0</v>
      </c>
      <c r="J132" s="206">
        <f t="shared" si="28"/>
        <v>0</v>
      </c>
      <c r="K132" s="206">
        <f t="shared" si="29"/>
        <v>0</v>
      </c>
    </row>
    <row r="133" spans="1:11">
      <c r="A133" s="134" t="str">
        <f t="shared" si="30"/>
        <v>дек</v>
      </c>
      <c r="B133" s="199" t="str">
        <f>'Расчёт (кг)'!B137</f>
        <v>-</v>
      </c>
      <c r="C133" s="199">
        <f t="shared" si="31"/>
        <v>2023</v>
      </c>
      <c r="D133" s="225">
        <f>'Расчёт (кг)'!C137</f>
        <v>45261</v>
      </c>
      <c r="E133" s="200">
        <f>'Расчёт (кг)'!D137</f>
        <v>21</v>
      </c>
      <c r="F133" s="206">
        <f>'Расчёт (кг)'!AH137/'Расчёт (кг)'!D137</f>
        <v>0</v>
      </c>
      <c r="G133" s="206">
        <f>'Расчёт (кг)'!AL137/'Расчёт (кг)'!D137</f>
        <v>0</v>
      </c>
      <c r="H133" s="206">
        <f>'Расчёт (ТН)'!AH137/'Расчёт (ТН)'!D137</f>
        <v>0</v>
      </c>
      <c r="I133" s="206">
        <f>'Расчёт (ТН)'!AL137/'Расчёт (ТН)'!D137</f>
        <v>0</v>
      </c>
      <c r="J133" s="206">
        <f t="shared" si="28"/>
        <v>0</v>
      </c>
      <c r="K133" s="206">
        <f t="shared" si="29"/>
        <v>0</v>
      </c>
    </row>
    <row r="134" spans="1:11">
      <c r="A134" s="134" t="str">
        <f t="shared" ref="A134:A145" si="32">TEXT(D134,"МММ")</f>
        <v>янв</v>
      </c>
      <c r="B134" s="199" t="str">
        <f>'Расчёт (кг)'!B138</f>
        <v>-</v>
      </c>
      <c r="C134" s="199">
        <f t="shared" si="31"/>
        <v>2024</v>
      </c>
      <c r="D134" s="225">
        <f>'Расчёт (кг)'!C138</f>
        <v>45292</v>
      </c>
      <c r="E134" s="200">
        <f>'Расчёт (кг)'!D138</f>
        <v>17</v>
      </c>
      <c r="F134" s="206">
        <f>'Расчёт (кг)'!AH138/'Расчёт (кг)'!D138</f>
        <v>0</v>
      </c>
      <c r="G134" s="206">
        <f>'Расчёт (кг)'!AL138/'Расчёт (кг)'!D138</f>
        <v>0</v>
      </c>
      <c r="H134" s="206">
        <f>'Расчёт (ТН)'!AH138/'Расчёт (ТН)'!D138</f>
        <v>0</v>
      </c>
      <c r="I134" s="206">
        <f>'Расчёт (ТН)'!AL138/'Расчёт (ТН)'!D138</f>
        <v>0</v>
      </c>
      <c r="J134" s="206">
        <f t="shared" ref="J134:J145" si="33">IFERROR(F134/H134,0)</f>
        <v>0</v>
      </c>
      <c r="K134" s="206">
        <f t="shared" ref="K134:K145" si="34">IFERROR(G134/I134,0)</f>
        <v>0</v>
      </c>
    </row>
    <row r="135" spans="1:11">
      <c r="A135" s="134" t="str">
        <f t="shared" si="32"/>
        <v>фев</v>
      </c>
      <c r="B135" s="199" t="str">
        <f>'Расчёт (кг)'!B139</f>
        <v>-</v>
      </c>
      <c r="C135" s="199">
        <f t="shared" si="31"/>
        <v>2024</v>
      </c>
      <c r="D135" s="225">
        <f>'Расчёт (кг)'!C139</f>
        <v>45323</v>
      </c>
      <c r="E135" s="200">
        <f>'Расчёт (кг)'!D139</f>
        <v>20</v>
      </c>
      <c r="F135" s="206">
        <f>'Расчёт (кг)'!AH139/'Расчёт (кг)'!D139</f>
        <v>0</v>
      </c>
      <c r="G135" s="206">
        <f>'Расчёт (кг)'!AL139/'Расчёт (кг)'!D139</f>
        <v>0</v>
      </c>
      <c r="H135" s="206">
        <f>'Расчёт (ТН)'!AH139/'Расчёт (ТН)'!D139</f>
        <v>0</v>
      </c>
      <c r="I135" s="206">
        <f>'Расчёт (ТН)'!AL139/'Расчёт (ТН)'!D139</f>
        <v>0</v>
      </c>
      <c r="J135" s="206">
        <f t="shared" si="33"/>
        <v>0</v>
      </c>
      <c r="K135" s="206">
        <f t="shared" si="34"/>
        <v>0</v>
      </c>
    </row>
    <row r="136" spans="1:11">
      <c r="A136" s="134" t="str">
        <f t="shared" si="32"/>
        <v>мар</v>
      </c>
      <c r="B136" s="199" t="str">
        <f>'Расчёт (кг)'!B140</f>
        <v>-</v>
      </c>
      <c r="C136" s="199">
        <f t="shared" si="31"/>
        <v>2024</v>
      </c>
      <c r="D136" s="225">
        <f>'Расчёт (кг)'!C140</f>
        <v>45352</v>
      </c>
      <c r="E136" s="200">
        <f>'Расчёт (кг)'!D140</f>
        <v>20</v>
      </c>
      <c r="F136" s="206">
        <f>'Расчёт (кг)'!AH140/'Расчёт (кг)'!D140</f>
        <v>0</v>
      </c>
      <c r="G136" s="206">
        <f>'Расчёт (кг)'!AL140/'Расчёт (кг)'!D140</f>
        <v>0</v>
      </c>
      <c r="H136" s="206">
        <f>'Расчёт (ТН)'!AH140/'Расчёт (ТН)'!D140</f>
        <v>0</v>
      </c>
      <c r="I136" s="206">
        <f>'Расчёт (ТН)'!AL140/'Расчёт (ТН)'!D140</f>
        <v>0</v>
      </c>
      <c r="J136" s="206">
        <f t="shared" si="33"/>
        <v>0</v>
      </c>
      <c r="K136" s="206">
        <f t="shared" si="34"/>
        <v>0</v>
      </c>
    </row>
    <row r="137" spans="1:11">
      <c r="A137" s="134" t="str">
        <f t="shared" si="32"/>
        <v>апр</v>
      </c>
      <c r="B137" s="199" t="str">
        <f>'Расчёт (кг)'!B141</f>
        <v>-</v>
      </c>
      <c r="C137" s="199">
        <f t="shared" si="31"/>
        <v>2024</v>
      </c>
      <c r="D137" s="225">
        <f>'Расчёт (кг)'!C141</f>
        <v>45383</v>
      </c>
      <c r="E137" s="200">
        <f>'Расчёт (кг)'!D141</f>
        <v>21</v>
      </c>
      <c r="F137" s="206">
        <f>'Расчёт (кг)'!AH141/'Расчёт (кг)'!D141</f>
        <v>0</v>
      </c>
      <c r="G137" s="206">
        <f>'Расчёт (кг)'!AL141/'Расчёт (кг)'!D141</f>
        <v>0</v>
      </c>
      <c r="H137" s="206">
        <f>'Расчёт (ТН)'!AH141/'Расчёт (ТН)'!D141</f>
        <v>0</v>
      </c>
      <c r="I137" s="206">
        <f>'Расчёт (ТН)'!AL141/'Расчёт (ТН)'!D141</f>
        <v>0</v>
      </c>
      <c r="J137" s="206">
        <f t="shared" si="33"/>
        <v>0</v>
      </c>
      <c r="K137" s="206">
        <f t="shared" si="34"/>
        <v>0</v>
      </c>
    </row>
    <row r="138" spans="1:11">
      <c r="A138" s="134" t="str">
        <f t="shared" si="32"/>
        <v>май</v>
      </c>
      <c r="B138" s="199" t="str">
        <f>'Расчёт (кг)'!B142</f>
        <v>-</v>
      </c>
      <c r="C138" s="199">
        <f t="shared" si="31"/>
        <v>2024</v>
      </c>
      <c r="D138" s="225">
        <f>'Расчёт (кг)'!C142</f>
        <v>45413</v>
      </c>
      <c r="E138" s="200">
        <f>'Расчёт (кг)'!D142</f>
        <v>20</v>
      </c>
      <c r="F138" s="206">
        <f>'Расчёт (кг)'!AH142/'Расчёт (кг)'!D142</f>
        <v>0</v>
      </c>
      <c r="G138" s="206">
        <f>'Расчёт (кг)'!AL142/'Расчёт (кг)'!D142</f>
        <v>0</v>
      </c>
      <c r="H138" s="206">
        <f>'Расчёт (ТН)'!AH142/'Расчёт (ТН)'!D142</f>
        <v>0</v>
      </c>
      <c r="I138" s="206">
        <f>'Расчёт (ТН)'!AL142/'Расчёт (ТН)'!D142</f>
        <v>0</v>
      </c>
      <c r="J138" s="206">
        <f t="shared" si="33"/>
        <v>0</v>
      </c>
      <c r="K138" s="206">
        <f t="shared" si="34"/>
        <v>0</v>
      </c>
    </row>
    <row r="139" spans="1:11">
      <c r="A139" s="134" t="str">
        <f t="shared" si="32"/>
        <v>июн</v>
      </c>
      <c r="B139" s="199" t="str">
        <f>'Расчёт (кг)'!B143</f>
        <v>-</v>
      </c>
      <c r="C139" s="199">
        <f t="shared" si="31"/>
        <v>2024</v>
      </c>
      <c r="D139" s="225">
        <f>'Расчёт (кг)'!C143</f>
        <v>45444</v>
      </c>
      <c r="E139" s="200">
        <f>'Расчёт (кг)'!D143</f>
        <v>19</v>
      </c>
      <c r="F139" s="206">
        <f>'Расчёт (кг)'!AH143/'Расчёт (кг)'!D143</f>
        <v>0</v>
      </c>
      <c r="G139" s="206">
        <f>'Расчёт (кг)'!AL143/'Расчёт (кг)'!D143</f>
        <v>0</v>
      </c>
      <c r="H139" s="206">
        <f>'Расчёт (ТН)'!AH143/'Расчёт (ТН)'!D143</f>
        <v>0</v>
      </c>
      <c r="I139" s="206">
        <f>'Расчёт (ТН)'!AL143/'Расчёт (ТН)'!D143</f>
        <v>0</v>
      </c>
      <c r="J139" s="206">
        <f t="shared" si="33"/>
        <v>0</v>
      </c>
      <c r="K139" s="206">
        <f t="shared" si="34"/>
        <v>0</v>
      </c>
    </row>
    <row r="140" spans="1:11">
      <c r="A140" s="134" t="str">
        <f t="shared" si="32"/>
        <v>июл</v>
      </c>
      <c r="B140" s="199" t="str">
        <f>'Расчёт (кг)'!B144</f>
        <v>-</v>
      </c>
      <c r="C140" s="199">
        <f t="shared" si="31"/>
        <v>2024</v>
      </c>
      <c r="D140" s="225">
        <f>'Расчёт (кг)'!C144</f>
        <v>45474</v>
      </c>
      <c r="E140" s="200">
        <f>'Расчёт (кг)'!D144</f>
        <v>23</v>
      </c>
      <c r="F140" s="206">
        <f>'Расчёт (кг)'!AH144/'Расчёт (кг)'!D144</f>
        <v>0</v>
      </c>
      <c r="G140" s="206">
        <f>'Расчёт (кг)'!AL144/'Расчёт (кг)'!D144</f>
        <v>0</v>
      </c>
      <c r="H140" s="206">
        <f>'Расчёт (ТН)'!AH144/'Расчёт (ТН)'!D144</f>
        <v>0</v>
      </c>
      <c r="I140" s="206">
        <f>'Расчёт (ТН)'!AL144/'Расчёт (ТН)'!D144</f>
        <v>0</v>
      </c>
      <c r="J140" s="206">
        <f t="shared" si="33"/>
        <v>0</v>
      </c>
      <c r="K140" s="206">
        <f t="shared" si="34"/>
        <v>0</v>
      </c>
    </row>
    <row r="141" spans="1:11">
      <c r="A141" s="134" t="str">
        <f t="shared" si="32"/>
        <v>авг</v>
      </c>
      <c r="B141" s="199" t="str">
        <f>'Расчёт (кг)'!B145</f>
        <v>-</v>
      </c>
      <c r="C141" s="199">
        <f t="shared" si="31"/>
        <v>2024</v>
      </c>
      <c r="D141" s="225">
        <f>'Расчёт (кг)'!C145</f>
        <v>45505</v>
      </c>
      <c r="E141" s="200">
        <f>'Расчёт (кг)'!D145</f>
        <v>22</v>
      </c>
      <c r="F141" s="206">
        <f>'Расчёт (кг)'!AH145/'Расчёт (кг)'!D145</f>
        <v>0</v>
      </c>
      <c r="G141" s="206">
        <f>'Расчёт (кг)'!AL145/'Расчёт (кг)'!D145</f>
        <v>0</v>
      </c>
      <c r="H141" s="206">
        <f>'Расчёт (ТН)'!AH145/'Расчёт (ТН)'!D145</f>
        <v>0</v>
      </c>
      <c r="I141" s="206">
        <f>'Расчёт (ТН)'!AL145/'Расчёт (ТН)'!D145</f>
        <v>0</v>
      </c>
      <c r="J141" s="206">
        <f t="shared" si="33"/>
        <v>0</v>
      </c>
      <c r="K141" s="206">
        <f t="shared" si="34"/>
        <v>0</v>
      </c>
    </row>
    <row r="142" spans="1:11">
      <c r="A142" s="134" t="str">
        <f t="shared" si="32"/>
        <v>сен</v>
      </c>
      <c r="B142" s="199" t="str">
        <f>'Расчёт (кг)'!B146</f>
        <v>-</v>
      </c>
      <c r="C142" s="199">
        <f t="shared" si="31"/>
        <v>2024</v>
      </c>
      <c r="D142" s="225">
        <f>'Расчёт (кг)'!C146</f>
        <v>45536</v>
      </c>
      <c r="E142" s="200">
        <f>'Расчёт (кг)'!D146</f>
        <v>21</v>
      </c>
      <c r="F142" s="206">
        <f>'Расчёт (кг)'!AH146/'Расчёт (кг)'!D146</f>
        <v>0</v>
      </c>
      <c r="G142" s="206">
        <f>'Расчёт (кг)'!AL146/'Расчёт (кг)'!D146</f>
        <v>0</v>
      </c>
      <c r="H142" s="206">
        <f>'Расчёт (ТН)'!AH146/'Расчёт (ТН)'!D146</f>
        <v>0</v>
      </c>
      <c r="I142" s="206">
        <f>'Расчёт (ТН)'!AL146/'Расчёт (ТН)'!D146</f>
        <v>0</v>
      </c>
      <c r="J142" s="206">
        <f t="shared" si="33"/>
        <v>0</v>
      </c>
      <c r="K142" s="206">
        <f t="shared" si="34"/>
        <v>0</v>
      </c>
    </row>
    <row r="143" spans="1:11">
      <c r="A143" s="134" t="str">
        <f t="shared" si="32"/>
        <v>окт</v>
      </c>
      <c r="B143" s="199" t="str">
        <f>'Расчёт (кг)'!B147</f>
        <v>-</v>
      </c>
      <c r="C143" s="199">
        <f t="shared" si="31"/>
        <v>2024</v>
      </c>
      <c r="D143" s="225">
        <f>'Расчёт (кг)'!C147</f>
        <v>45566</v>
      </c>
      <c r="E143" s="200">
        <f>'Расчёт (кг)'!D147</f>
        <v>23</v>
      </c>
      <c r="F143" s="206">
        <f>'Расчёт (кг)'!AH147/'Расчёт (кг)'!D147</f>
        <v>0</v>
      </c>
      <c r="G143" s="206">
        <f>'Расчёт (кг)'!AL147/'Расчёт (кг)'!D147</f>
        <v>0</v>
      </c>
      <c r="H143" s="206">
        <f>'Расчёт (ТН)'!AH147/'Расчёт (ТН)'!D147</f>
        <v>0</v>
      </c>
      <c r="I143" s="206">
        <f>'Расчёт (ТН)'!AL147/'Расчёт (ТН)'!D147</f>
        <v>0</v>
      </c>
      <c r="J143" s="206">
        <f t="shared" si="33"/>
        <v>0</v>
      </c>
      <c r="K143" s="206">
        <f t="shared" si="34"/>
        <v>0</v>
      </c>
    </row>
    <row r="144" spans="1:11">
      <c r="A144" s="134" t="str">
        <f t="shared" si="32"/>
        <v>ноя</v>
      </c>
      <c r="B144" s="199" t="str">
        <f>'Расчёт (кг)'!B148</f>
        <v>-</v>
      </c>
      <c r="C144" s="199">
        <f t="shared" si="31"/>
        <v>2024</v>
      </c>
      <c r="D144" s="225">
        <f>'Расчёт (кг)'!C148</f>
        <v>45597</v>
      </c>
      <c r="E144" s="200">
        <f>'Расчёт (кг)'!D148</f>
        <v>21</v>
      </c>
      <c r="F144" s="206">
        <f>'Расчёт (кг)'!AH148/'Расчёт (кг)'!D148</f>
        <v>0</v>
      </c>
      <c r="G144" s="206">
        <f>'Расчёт (кг)'!AL148/'Расчёт (кг)'!D148</f>
        <v>0</v>
      </c>
      <c r="H144" s="206">
        <f>'Расчёт (ТН)'!AH148/'Расчёт (ТН)'!D148</f>
        <v>0</v>
      </c>
      <c r="I144" s="206">
        <f>'Расчёт (ТН)'!AL148/'Расчёт (ТН)'!D148</f>
        <v>0</v>
      </c>
      <c r="J144" s="206">
        <f t="shared" si="33"/>
        <v>0</v>
      </c>
      <c r="K144" s="206">
        <f t="shared" si="34"/>
        <v>0</v>
      </c>
    </row>
    <row r="145" spans="1:11">
      <c r="A145" s="134" t="str">
        <f t="shared" si="32"/>
        <v>дек</v>
      </c>
      <c r="B145" s="199" t="str">
        <f>'Расчёт (кг)'!B149</f>
        <v>-</v>
      </c>
      <c r="C145" s="199">
        <f t="shared" si="31"/>
        <v>2024</v>
      </c>
      <c r="D145" s="225">
        <f>'Расчёт (кг)'!C149</f>
        <v>45627</v>
      </c>
      <c r="E145" s="200">
        <f>'Расчёт (кг)'!D149</f>
        <v>21</v>
      </c>
      <c r="F145" s="206">
        <f>'Расчёт (кг)'!AH149/'Расчёт (кг)'!D149</f>
        <v>0</v>
      </c>
      <c r="G145" s="206">
        <f>'Расчёт (кг)'!AL149/'Расчёт (кг)'!D149</f>
        <v>0</v>
      </c>
      <c r="H145" s="206">
        <f>'Расчёт (ТН)'!AH149/'Расчёт (ТН)'!D149</f>
        <v>0</v>
      </c>
      <c r="I145" s="206">
        <f>'Расчёт (ТН)'!AL149/'Расчёт (ТН)'!D149</f>
        <v>0</v>
      </c>
      <c r="J145" s="206">
        <f t="shared" si="33"/>
        <v>0</v>
      </c>
      <c r="K145" s="206">
        <f t="shared" si="34"/>
        <v>0</v>
      </c>
    </row>
    <row r="146" spans="1:11">
      <c r="A146" s="134" t="str">
        <f t="shared" ref="A146:A157" si="35">TEXT(D146,"МММ")</f>
        <v>янв</v>
      </c>
      <c r="B146" s="199" t="str">
        <f>'Расчёт (кг)'!B150</f>
        <v>-</v>
      </c>
      <c r="C146" s="199">
        <f t="shared" si="31"/>
        <v>2025</v>
      </c>
      <c r="D146" s="225">
        <f>'Расчёт (кг)'!C150</f>
        <v>45658</v>
      </c>
      <c r="E146" s="200">
        <f>'Расчёт (кг)'!D150</f>
        <v>17</v>
      </c>
      <c r="F146" s="206">
        <f>'Расчёт (кг)'!AH150/'Расчёт (кг)'!D150</f>
        <v>0</v>
      </c>
      <c r="G146" s="206">
        <f>'Расчёт (кг)'!AL150/'Расчёт (кг)'!D150</f>
        <v>0</v>
      </c>
      <c r="H146" s="206">
        <f>'Расчёт (ТН)'!AH150/'Расчёт (ТН)'!D150</f>
        <v>0</v>
      </c>
      <c r="I146" s="206">
        <f>'Расчёт (ТН)'!AL150/'Расчёт (ТН)'!D150</f>
        <v>0</v>
      </c>
      <c r="J146" s="206">
        <f t="shared" ref="J146:J157" si="36">IFERROR(F146/H146,0)</f>
        <v>0</v>
      </c>
      <c r="K146" s="206">
        <f t="shared" ref="K146:K157" si="37">IFERROR(G146/I146,0)</f>
        <v>0</v>
      </c>
    </row>
    <row r="147" spans="1:11">
      <c r="A147" s="134" t="str">
        <f t="shared" si="35"/>
        <v>фев</v>
      </c>
      <c r="B147" s="199" t="str">
        <f>'Расчёт (кг)'!B151</f>
        <v>-</v>
      </c>
      <c r="C147" s="199">
        <f t="shared" si="31"/>
        <v>2025</v>
      </c>
      <c r="D147" s="225">
        <f>'Расчёт (кг)'!C151</f>
        <v>45689</v>
      </c>
      <c r="E147" s="200">
        <f>'Расчёт (кг)'!D151</f>
        <v>20</v>
      </c>
      <c r="F147" s="206">
        <f>'Расчёт (кг)'!AH151/'Расчёт (кг)'!D151</f>
        <v>0</v>
      </c>
      <c r="G147" s="206">
        <f>'Расчёт (кг)'!AL151/'Расчёт (кг)'!D151</f>
        <v>0</v>
      </c>
      <c r="H147" s="206">
        <f>'Расчёт (ТН)'!AH151/'Расчёт (ТН)'!D151</f>
        <v>0</v>
      </c>
      <c r="I147" s="206">
        <f>'Расчёт (ТН)'!AL151/'Расчёт (ТН)'!D151</f>
        <v>0</v>
      </c>
      <c r="J147" s="206">
        <f t="shared" si="36"/>
        <v>0</v>
      </c>
      <c r="K147" s="206">
        <f t="shared" si="37"/>
        <v>0</v>
      </c>
    </row>
    <row r="148" spans="1:11">
      <c r="A148" s="134" t="str">
        <f t="shared" si="35"/>
        <v>мар</v>
      </c>
      <c r="B148" s="199" t="str">
        <f>'Расчёт (кг)'!B152</f>
        <v>-</v>
      </c>
      <c r="C148" s="199">
        <f t="shared" si="31"/>
        <v>2025</v>
      </c>
      <c r="D148" s="225">
        <f>'Расчёт (кг)'!C152</f>
        <v>45717</v>
      </c>
      <c r="E148" s="200">
        <f>'Расчёт (кг)'!D152</f>
        <v>21</v>
      </c>
      <c r="F148" s="206">
        <f>'Расчёт (кг)'!AH152/'Расчёт (кг)'!D152</f>
        <v>0</v>
      </c>
      <c r="G148" s="206">
        <f>'Расчёт (кг)'!AL152/'Расчёт (кг)'!D152</f>
        <v>0</v>
      </c>
      <c r="H148" s="206">
        <f>'Расчёт (ТН)'!AH152/'Расчёт (ТН)'!D152</f>
        <v>0</v>
      </c>
      <c r="I148" s="206">
        <f>'Расчёт (ТН)'!AL152/'Расчёт (ТН)'!D152</f>
        <v>0</v>
      </c>
      <c r="J148" s="206">
        <f t="shared" si="36"/>
        <v>0</v>
      </c>
      <c r="K148" s="206">
        <f t="shared" si="37"/>
        <v>0</v>
      </c>
    </row>
    <row r="149" spans="1:11">
      <c r="A149" s="134" t="str">
        <f t="shared" si="35"/>
        <v>апр</v>
      </c>
      <c r="B149" s="199" t="str">
        <f>'Расчёт (кг)'!B153</f>
        <v>-</v>
      </c>
      <c r="C149" s="199">
        <f t="shared" si="31"/>
        <v>2025</v>
      </c>
      <c r="D149" s="225">
        <f>'Расчёт (кг)'!C153</f>
        <v>45748</v>
      </c>
      <c r="E149" s="200">
        <f>'Расчёт (кг)'!D153</f>
        <v>22</v>
      </c>
      <c r="F149" s="206">
        <f>'Расчёт (кг)'!AH153/'Расчёт (кг)'!D153</f>
        <v>0</v>
      </c>
      <c r="G149" s="206">
        <f>'Расчёт (кг)'!AL153/'Расчёт (кг)'!D153</f>
        <v>0</v>
      </c>
      <c r="H149" s="206">
        <f>'Расчёт (ТН)'!AH153/'Расчёт (ТН)'!D153</f>
        <v>0</v>
      </c>
      <c r="I149" s="206">
        <f>'Расчёт (ТН)'!AL153/'Расчёт (ТН)'!D153</f>
        <v>0</v>
      </c>
      <c r="J149" s="206">
        <f t="shared" si="36"/>
        <v>0</v>
      </c>
      <c r="K149" s="206">
        <f t="shared" si="37"/>
        <v>0</v>
      </c>
    </row>
    <row r="150" spans="1:11">
      <c r="A150" s="134" t="str">
        <f t="shared" si="35"/>
        <v>май</v>
      </c>
      <c r="B150" s="199" t="str">
        <f>'Расчёт (кг)'!B154</f>
        <v>-</v>
      </c>
      <c r="C150" s="199">
        <f t="shared" si="31"/>
        <v>2025</v>
      </c>
      <c r="D150" s="225">
        <f>'Расчёт (кг)'!C154</f>
        <v>45778</v>
      </c>
      <c r="E150" s="200">
        <f>'Расчёт (кг)'!D154</f>
        <v>18</v>
      </c>
      <c r="F150" s="206">
        <f>'Расчёт (кг)'!AH154/'Расчёт (кг)'!D154</f>
        <v>0</v>
      </c>
      <c r="G150" s="206">
        <f>'Расчёт (кг)'!AL154/'Расчёт (кг)'!D154</f>
        <v>0</v>
      </c>
      <c r="H150" s="206">
        <f>'Расчёт (ТН)'!AH154/'Расчёт (ТН)'!D154</f>
        <v>0</v>
      </c>
      <c r="I150" s="206">
        <f>'Расчёт (ТН)'!AL154/'Расчёт (ТН)'!D154</f>
        <v>0</v>
      </c>
      <c r="J150" s="206">
        <f t="shared" si="36"/>
        <v>0</v>
      </c>
      <c r="K150" s="206">
        <f t="shared" si="37"/>
        <v>0</v>
      </c>
    </row>
    <row r="151" spans="1:11">
      <c r="A151" s="134" t="str">
        <f t="shared" si="35"/>
        <v>июн</v>
      </c>
      <c r="B151" s="199" t="str">
        <f>'Расчёт (кг)'!B155</f>
        <v>-</v>
      </c>
      <c r="C151" s="199">
        <f t="shared" si="31"/>
        <v>2025</v>
      </c>
      <c r="D151" s="225">
        <f>'Расчёт (кг)'!C155</f>
        <v>45809</v>
      </c>
      <c r="E151" s="200">
        <f>'Расчёт (кг)'!D155</f>
        <v>19</v>
      </c>
      <c r="F151" s="206">
        <f>'Расчёт (кг)'!AH155/'Расчёт (кг)'!D155</f>
        <v>0</v>
      </c>
      <c r="G151" s="206">
        <f>'Расчёт (кг)'!AL155/'Расчёт (кг)'!D155</f>
        <v>0</v>
      </c>
      <c r="H151" s="206">
        <f>'Расчёт (ТН)'!AH155/'Расчёт (ТН)'!D155</f>
        <v>0</v>
      </c>
      <c r="I151" s="206">
        <f>'Расчёт (ТН)'!AL155/'Расчёт (ТН)'!D155</f>
        <v>0</v>
      </c>
      <c r="J151" s="206">
        <f t="shared" si="36"/>
        <v>0</v>
      </c>
      <c r="K151" s="206">
        <f t="shared" si="37"/>
        <v>0</v>
      </c>
    </row>
    <row r="152" spans="1:11">
      <c r="A152" s="134" t="str">
        <f t="shared" si="35"/>
        <v>июл</v>
      </c>
      <c r="B152" s="199" t="str">
        <f>'Расчёт (кг)'!B156</f>
        <v>-</v>
      </c>
      <c r="C152" s="199">
        <f t="shared" si="31"/>
        <v>2025</v>
      </c>
      <c r="D152" s="225">
        <f>'Расчёт (кг)'!C156</f>
        <v>45839</v>
      </c>
      <c r="E152" s="200">
        <f>'Расчёт (кг)'!D156</f>
        <v>23</v>
      </c>
      <c r="F152" s="206">
        <f>'Расчёт (кг)'!AH156/'Расчёт (кг)'!D156</f>
        <v>0</v>
      </c>
      <c r="G152" s="206">
        <f>'Расчёт (кг)'!AL156/'Расчёт (кг)'!D156</f>
        <v>0</v>
      </c>
      <c r="H152" s="206">
        <f>'Расчёт (ТН)'!AH156/'Расчёт (ТН)'!D156</f>
        <v>0</v>
      </c>
      <c r="I152" s="206">
        <f>'Расчёт (ТН)'!AL156/'Расчёт (ТН)'!D156</f>
        <v>0</v>
      </c>
      <c r="J152" s="206">
        <f t="shared" si="36"/>
        <v>0</v>
      </c>
      <c r="K152" s="206">
        <f t="shared" si="37"/>
        <v>0</v>
      </c>
    </row>
    <row r="153" spans="1:11">
      <c r="A153" s="134" t="str">
        <f t="shared" si="35"/>
        <v>авг</v>
      </c>
      <c r="B153" s="199" t="str">
        <f>'Расчёт (кг)'!B157</f>
        <v>-</v>
      </c>
      <c r="C153" s="199">
        <f t="shared" si="31"/>
        <v>2025</v>
      </c>
      <c r="D153" s="225">
        <f>'Расчёт (кг)'!C157</f>
        <v>45870</v>
      </c>
      <c r="E153" s="200">
        <f>'Расчёт (кг)'!D157</f>
        <v>21</v>
      </c>
      <c r="F153" s="206">
        <f>'Расчёт (кг)'!AH157/'Расчёт (кг)'!D157</f>
        <v>0</v>
      </c>
      <c r="G153" s="206">
        <f>'Расчёт (кг)'!AL157/'Расчёт (кг)'!D157</f>
        <v>0</v>
      </c>
      <c r="H153" s="206">
        <f>'Расчёт (ТН)'!AH157/'Расчёт (ТН)'!D157</f>
        <v>0</v>
      </c>
      <c r="I153" s="206">
        <f>'Расчёт (ТН)'!AL157/'Расчёт (ТН)'!D157</f>
        <v>0</v>
      </c>
      <c r="J153" s="206">
        <f t="shared" si="36"/>
        <v>0</v>
      </c>
      <c r="K153" s="206">
        <f t="shared" si="37"/>
        <v>0</v>
      </c>
    </row>
    <row r="154" spans="1:11">
      <c r="A154" s="134" t="str">
        <f t="shared" si="35"/>
        <v>сен</v>
      </c>
      <c r="B154" s="199" t="str">
        <f>'Расчёт (кг)'!B158</f>
        <v>-</v>
      </c>
      <c r="C154" s="199">
        <f t="shared" si="31"/>
        <v>2025</v>
      </c>
      <c r="D154" s="225">
        <f>'Расчёт (кг)'!C158</f>
        <v>45901</v>
      </c>
      <c r="E154" s="200">
        <f>'Расчёт (кг)'!D158</f>
        <v>22</v>
      </c>
      <c r="F154" s="206">
        <f>'Расчёт (кг)'!AH158/'Расчёт (кг)'!D158</f>
        <v>0</v>
      </c>
      <c r="G154" s="206">
        <f>'Расчёт (кг)'!AL158/'Расчёт (кг)'!D158</f>
        <v>0</v>
      </c>
      <c r="H154" s="206">
        <f>'Расчёт (ТН)'!AH158/'Расчёт (ТН)'!D158</f>
        <v>0</v>
      </c>
      <c r="I154" s="206">
        <f>'Расчёт (ТН)'!AL158/'Расчёт (ТН)'!D158</f>
        <v>0</v>
      </c>
      <c r="J154" s="206">
        <f t="shared" si="36"/>
        <v>0</v>
      </c>
      <c r="K154" s="206">
        <f t="shared" si="37"/>
        <v>0</v>
      </c>
    </row>
    <row r="155" spans="1:11">
      <c r="A155" s="134" t="str">
        <f t="shared" si="35"/>
        <v>окт</v>
      </c>
      <c r="B155" s="199" t="str">
        <f>'Расчёт (кг)'!B159</f>
        <v>-</v>
      </c>
      <c r="C155" s="199">
        <f t="shared" si="31"/>
        <v>2025</v>
      </c>
      <c r="D155" s="225">
        <f>'Расчёт (кг)'!C159</f>
        <v>45931</v>
      </c>
      <c r="E155" s="200">
        <f>'Расчёт (кг)'!D159</f>
        <v>23</v>
      </c>
      <c r="F155" s="206">
        <f>'Расчёт (кг)'!AH159/'Расчёт (кг)'!D159</f>
        <v>0</v>
      </c>
      <c r="G155" s="206">
        <f>'Расчёт (кг)'!AL159/'Расчёт (кг)'!D159</f>
        <v>0</v>
      </c>
      <c r="H155" s="206">
        <f>'Расчёт (ТН)'!AH159/'Расчёт (ТН)'!D159</f>
        <v>0</v>
      </c>
      <c r="I155" s="206">
        <f>'Расчёт (ТН)'!AL159/'Расчёт (ТН)'!D159</f>
        <v>0</v>
      </c>
      <c r="J155" s="206">
        <f t="shared" si="36"/>
        <v>0</v>
      </c>
      <c r="K155" s="206">
        <f t="shared" si="37"/>
        <v>0</v>
      </c>
    </row>
    <row r="156" spans="1:11">
      <c r="A156" s="134" t="str">
        <f t="shared" si="35"/>
        <v>ноя</v>
      </c>
      <c r="B156" s="199" t="str">
        <f>'Расчёт (кг)'!B160</f>
        <v>-</v>
      </c>
      <c r="C156" s="199">
        <f t="shared" si="31"/>
        <v>2025</v>
      </c>
      <c r="D156" s="225">
        <f>'Расчёт (кг)'!C160</f>
        <v>45962</v>
      </c>
      <c r="E156" s="200">
        <f>'Расчёт (кг)'!D160</f>
        <v>19</v>
      </c>
      <c r="F156" s="206">
        <f>'Расчёт (кг)'!AH160/'Расчёт (кг)'!D160</f>
        <v>0</v>
      </c>
      <c r="G156" s="206">
        <f>'Расчёт (кг)'!AL160/'Расчёт (кг)'!D160</f>
        <v>0</v>
      </c>
      <c r="H156" s="206">
        <f>'Расчёт (ТН)'!AH160/'Расчёт (ТН)'!D160</f>
        <v>0</v>
      </c>
      <c r="I156" s="206">
        <f>'Расчёт (ТН)'!AL160/'Расчёт (ТН)'!D160</f>
        <v>0</v>
      </c>
      <c r="J156" s="206">
        <f t="shared" si="36"/>
        <v>0</v>
      </c>
      <c r="K156" s="206">
        <f t="shared" si="37"/>
        <v>0</v>
      </c>
    </row>
    <row r="157" spans="1:11">
      <c r="A157" s="134" t="str">
        <f t="shared" si="35"/>
        <v>дек</v>
      </c>
      <c r="B157" s="199" t="str">
        <f>'Расчёт (кг)'!B161</f>
        <v>-</v>
      </c>
      <c r="C157" s="199">
        <f t="shared" si="31"/>
        <v>2025</v>
      </c>
      <c r="D157" s="225">
        <f>'Расчёт (кг)'!C161</f>
        <v>45992</v>
      </c>
      <c r="E157" s="200">
        <f>'Расчёт (кг)'!D161</f>
        <v>22</v>
      </c>
      <c r="F157" s="206">
        <f>'Расчёт (кг)'!AH161/'Расчёт (кг)'!D161</f>
        <v>0</v>
      </c>
      <c r="G157" s="206">
        <f>'Расчёт (кг)'!AL161/'Расчёт (кг)'!D161</f>
        <v>0</v>
      </c>
      <c r="H157" s="206">
        <f>'Расчёт (ТН)'!AH161/'Расчёт (ТН)'!D161</f>
        <v>0</v>
      </c>
      <c r="I157" s="206">
        <f>'Расчёт (ТН)'!AL161/'Расчёт (ТН)'!D161</f>
        <v>0</v>
      </c>
      <c r="J157" s="206">
        <f t="shared" si="36"/>
        <v>0</v>
      </c>
      <c r="K157" s="206">
        <f t="shared" si="37"/>
        <v>0</v>
      </c>
    </row>
    <row r="158" spans="1:11">
      <c r="A158" s="134" t="str">
        <f t="shared" ref="A158:A169" si="38">TEXT(D158,"МММ")</f>
        <v>янв</v>
      </c>
      <c r="B158" s="199" t="str">
        <f>'Расчёт (кг)'!B162</f>
        <v>-</v>
      </c>
      <c r="C158" s="199">
        <f t="shared" ref="C158:C169" si="39">YEAR(D158)</f>
        <v>2026</v>
      </c>
      <c r="D158" s="225">
        <f>'Расчёт (кг)'!C162</f>
        <v>46023</v>
      </c>
      <c r="E158" s="200">
        <f>'Расчёт (кг)'!D162</f>
        <v>15</v>
      </c>
      <c r="F158" s="206">
        <f>'Расчёт (кг)'!AH162/'Расчёт (кг)'!D162</f>
        <v>0</v>
      </c>
      <c r="G158" s="206">
        <f>'Расчёт (кг)'!AL162/'Расчёт (кг)'!D162</f>
        <v>0</v>
      </c>
      <c r="H158" s="206">
        <f>'Расчёт (ТН)'!AH162/'Расчёт (ТН)'!D162</f>
        <v>0</v>
      </c>
      <c r="I158" s="206">
        <f>'Расчёт (ТН)'!AL162/'Расчёт (ТН)'!D162</f>
        <v>0</v>
      </c>
      <c r="J158" s="206">
        <f t="shared" ref="J158:J169" si="40">IFERROR(F158/H158,0)</f>
        <v>0</v>
      </c>
      <c r="K158" s="206">
        <f t="shared" ref="K158:K169" si="41">IFERROR(G158/I158,0)</f>
        <v>0</v>
      </c>
    </row>
    <row r="159" spans="1:11">
      <c r="A159" s="134" t="str">
        <f t="shared" si="38"/>
        <v>фев</v>
      </c>
      <c r="B159" s="199" t="str">
        <f>'Расчёт (кг)'!B163</f>
        <v>-</v>
      </c>
      <c r="C159" s="199">
        <f t="shared" si="39"/>
        <v>2026</v>
      </c>
      <c r="D159" s="225">
        <f>'Расчёт (кг)'!C163</f>
        <v>46054</v>
      </c>
      <c r="E159" s="200">
        <f>'Расчёт (кг)'!D163</f>
        <v>19</v>
      </c>
      <c r="F159" s="206">
        <f>'Расчёт (кг)'!AH163/'Расчёт (кг)'!D163</f>
        <v>0</v>
      </c>
      <c r="G159" s="206">
        <f>'Расчёт (кг)'!AL163/'Расчёт (кг)'!D163</f>
        <v>0</v>
      </c>
      <c r="H159" s="206">
        <f>'Расчёт (ТН)'!AH163/'Расчёт (ТН)'!D163</f>
        <v>0</v>
      </c>
      <c r="I159" s="206">
        <f>'Расчёт (ТН)'!AL163/'Расчёт (ТН)'!D163</f>
        <v>0</v>
      </c>
      <c r="J159" s="206">
        <f t="shared" si="40"/>
        <v>0</v>
      </c>
      <c r="K159" s="206">
        <f t="shared" si="41"/>
        <v>0</v>
      </c>
    </row>
    <row r="160" spans="1:11">
      <c r="A160" s="134" t="str">
        <f t="shared" si="38"/>
        <v>мар</v>
      </c>
      <c r="B160" s="199" t="str">
        <f>'Расчёт (кг)'!B164</f>
        <v>-</v>
      </c>
      <c r="C160" s="199">
        <f t="shared" si="39"/>
        <v>2026</v>
      </c>
      <c r="D160" s="225">
        <f>'Расчёт (кг)'!C164</f>
        <v>46082</v>
      </c>
      <c r="E160" s="200">
        <f>'Расчёт (кг)'!D164</f>
        <v>21</v>
      </c>
      <c r="F160" s="206">
        <f>'Расчёт (кг)'!AH164/'Расчёт (кг)'!D164</f>
        <v>0</v>
      </c>
      <c r="G160" s="206">
        <f>'Расчёт (кг)'!AL164/'Расчёт (кг)'!D164</f>
        <v>0</v>
      </c>
      <c r="H160" s="206">
        <f>'Расчёт (ТН)'!AH164/'Расчёт (ТН)'!D164</f>
        <v>0</v>
      </c>
      <c r="I160" s="206">
        <f>'Расчёт (ТН)'!AL164/'Расчёт (ТН)'!D164</f>
        <v>0</v>
      </c>
      <c r="J160" s="206">
        <f t="shared" si="40"/>
        <v>0</v>
      </c>
      <c r="K160" s="206">
        <f t="shared" si="41"/>
        <v>0</v>
      </c>
    </row>
    <row r="161" spans="1:11">
      <c r="A161" s="134" t="str">
        <f t="shared" si="38"/>
        <v>апр</v>
      </c>
      <c r="B161" s="199" t="str">
        <f>'Расчёт (кг)'!B165</f>
        <v>-</v>
      </c>
      <c r="C161" s="199">
        <f t="shared" si="39"/>
        <v>2026</v>
      </c>
      <c r="D161" s="225">
        <f>'Расчёт (кг)'!C165</f>
        <v>46113</v>
      </c>
      <c r="E161" s="200">
        <f>'Расчёт (кг)'!D165</f>
        <v>22</v>
      </c>
      <c r="F161" s="206">
        <f>'Расчёт (кг)'!AH165/'Расчёт (кг)'!D165</f>
        <v>0</v>
      </c>
      <c r="G161" s="206">
        <f>'Расчёт (кг)'!AL165/'Расчёт (кг)'!D165</f>
        <v>0</v>
      </c>
      <c r="H161" s="206">
        <f>'Расчёт (ТН)'!AH165/'Расчёт (ТН)'!D165</f>
        <v>0</v>
      </c>
      <c r="I161" s="206">
        <f>'Расчёт (ТН)'!AL165/'Расчёт (ТН)'!D165</f>
        <v>0</v>
      </c>
      <c r="J161" s="206">
        <f t="shared" si="40"/>
        <v>0</v>
      </c>
      <c r="K161" s="206">
        <f t="shared" si="41"/>
        <v>0</v>
      </c>
    </row>
    <row r="162" spans="1:11">
      <c r="A162" s="134" t="str">
        <f t="shared" si="38"/>
        <v>май</v>
      </c>
      <c r="B162" s="199" t="str">
        <f>'Расчёт (кг)'!B166</f>
        <v>-</v>
      </c>
      <c r="C162" s="199">
        <f t="shared" si="39"/>
        <v>2026</v>
      </c>
      <c r="D162" s="225">
        <f>'Расчёт (кг)'!C166</f>
        <v>46143</v>
      </c>
      <c r="E162" s="200">
        <f>'Расчёт (кг)'!D166</f>
        <v>18</v>
      </c>
      <c r="F162" s="206">
        <f>'Расчёт (кг)'!AH166/'Расчёт (кг)'!D166</f>
        <v>0</v>
      </c>
      <c r="G162" s="206">
        <f>'Расчёт (кг)'!AL166/'Расчёт (кг)'!D166</f>
        <v>0</v>
      </c>
      <c r="H162" s="206">
        <f>'Расчёт (ТН)'!AH166/'Расчёт (ТН)'!D166</f>
        <v>0</v>
      </c>
      <c r="I162" s="206">
        <f>'Расчёт (ТН)'!AL166/'Расчёт (ТН)'!D166</f>
        <v>0</v>
      </c>
      <c r="J162" s="206">
        <f t="shared" si="40"/>
        <v>0</v>
      </c>
      <c r="K162" s="206">
        <f t="shared" si="41"/>
        <v>0</v>
      </c>
    </row>
    <row r="163" spans="1:11">
      <c r="A163" s="134" t="str">
        <f t="shared" si="38"/>
        <v>июн</v>
      </c>
      <c r="B163" s="199" t="str">
        <f>'Расчёт (кг)'!B167</f>
        <v>-</v>
      </c>
      <c r="C163" s="199">
        <f t="shared" si="39"/>
        <v>2026</v>
      </c>
      <c r="D163" s="225">
        <f>'Расчёт (кг)'!C167</f>
        <v>46174</v>
      </c>
      <c r="E163" s="200">
        <f>'Расчёт (кг)'!D167</f>
        <v>21</v>
      </c>
      <c r="F163" s="206">
        <f>'Расчёт (кг)'!AH167/'Расчёт (кг)'!D167</f>
        <v>0</v>
      </c>
      <c r="G163" s="206">
        <f>'Расчёт (кг)'!AL167/'Расчёт (кг)'!D167</f>
        <v>0</v>
      </c>
      <c r="H163" s="206">
        <f>'Расчёт (ТН)'!AH167/'Расчёт (ТН)'!D167</f>
        <v>0</v>
      </c>
      <c r="I163" s="206">
        <f>'Расчёт (ТН)'!AL167/'Расчёт (ТН)'!D167</f>
        <v>0</v>
      </c>
      <c r="J163" s="206">
        <f t="shared" si="40"/>
        <v>0</v>
      </c>
      <c r="K163" s="206">
        <f t="shared" si="41"/>
        <v>0</v>
      </c>
    </row>
    <row r="164" spans="1:11">
      <c r="A164" s="134" t="str">
        <f t="shared" si="38"/>
        <v>июл</v>
      </c>
      <c r="B164" s="199" t="str">
        <f>'Расчёт (кг)'!B168</f>
        <v>-</v>
      </c>
      <c r="C164" s="199">
        <f t="shared" si="39"/>
        <v>2026</v>
      </c>
      <c r="D164" s="225">
        <f>'Расчёт (кг)'!C168</f>
        <v>46204</v>
      </c>
      <c r="E164" s="200">
        <f>'Расчёт (кг)'!D168</f>
        <v>23</v>
      </c>
      <c r="F164" s="206">
        <f>'Расчёт (кг)'!AH168/'Расчёт (кг)'!D168</f>
        <v>0</v>
      </c>
      <c r="G164" s="206">
        <f>'Расчёт (кг)'!AL168/'Расчёт (кг)'!D168</f>
        <v>0</v>
      </c>
      <c r="H164" s="206">
        <f>'Расчёт (ТН)'!AH168/'Расчёт (ТН)'!D168</f>
        <v>0</v>
      </c>
      <c r="I164" s="206">
        <f>'Расчёт (ТН)'!AL168/'Расчёт (ТН)'!D168</f>
        <v>0</v>
      </c>
      <c r="J164" s="206">
        <f t="shared" si="40"/>
        <v>0</v>
      </c>
      <c r="K164" s="206">
        <f t="shared" si="41"/>
        <v>0</v>
      </c>
    </row>
    <row r="165" spans="1:11">
      <c r="A165" s="134" t="str">
        <f t="shared" si="38"/>
        <v>авг</v>
      </c>
      <c r="B165" s="199" t="str">
        <f>'Расчёт (кг)'!B169</f>
        <v>-</v>
      </c>
      <c r="C165" s="199">
        <f t="shared" si="39"/>
        <v>2026</v>
      </c>
      <c r="D165" s="225">
        <f>'Расчёт (кг)'!C169</f>
        <v>46235</v>
      </c>
      <c r="E165" s="200">
        <f>'Расчёт (кг)'!D169</f>
        <v>21</v>
      </c>
      <c r="F165" s="206">
        <f>'Расчёт (кг)'!AH169/'Расчёт (кг)'!D169</f>
        <v>0</v>
      </c>
      <c r="G165" s="206">
        <f>'Расчёт (кг)'!AL169/'Расчёт (кг)'!D169</f>
        <v>0</v>
      </c>
      <c r="H165" s="206">
        <f>'Расчёт (ТН)'!AH169/'Расчёт (ТН)'!D169</f>
        <v>0</v>
      </c>
      <c r="I165" s="206">
        <f>'Расчёт (ТН)'!AL169/'Расчёт (ТН)'!D169</f>
        <v>0</v>
      </c>
      <c r="J165" s="206">
        <f t="shared" si="40"/>
        <v>0</v>
      </c>
      <c r="K165" s="206">
        <f t="shared" si="41"/>
        <v>0</v>
      </c>
    </row>
    <row r="166" spans="1:11">
      <c r="A166" s="134" t="str">
        <f t="shared" si="38"/>
        <v>сен</v>
      </c>
      <c r="B166" s="199" t="str">
        <f>'Расчёт (кг)'!B170</f>
        <v>-</v>
      </c>
      <c r="C166" s="199">
        <f t="shared" si="39"/>
        <v>2026</v>
      </c>
      <c r="D166" s="225">
        <f>'Расчёт (кг)'!C170</f>
        <v>46266</v>
      </c>
      <c r="E166" s="200">
        <f>'Расчёт (кг)'!D170</f>
        <v>22</v>
      </c>
      <c r="F166" s="206">
        <f>'Расчёт (кг)'!AH170/'Расчёт (кг)'!D170</f>
        <v>0</v>
      </c>
      <c r="G166" s="206">
        <f>'Расчёт (кг)'!AL170/'Расчёт (кг)'!D170</f>
        <v>0</v>
      </c>
      <c r="H166" s="206">
        <f>'Расчёт (ТН)'!AH170/'Расчёт (ТН)'!D170</f>
        <v>0</v>
      </c>
      <c r="I166" s="206">
        <f>'Расчёт (ТН)'!AL170/'Расчёт (ТН)'!D170</f>
        <v>0</v>
      </c>
      <c r="J166" s="206">
        <f t="shared" si="40"/>
        <v>0</v>
      </c>
      <c r="K166" s="206">
        <f t="shared" si="41"/>
        <v>0</v>
      </c>
    </row>
    <row r="167" spans="1:11">
      <c r="A167" s="134" t="str">
        <f t="shared" si="38"/>
        <v>окт</v>
      </c>
      <c r="B167" s="199" t="str">
        <f>'Расчёт (кг)'!B171</f>
        <v>-</v>
      </c>
      <c r="C167" s="199">
        <f t="shared" si="39"/>
        <v>2026</v>
      </c>
      <c r="D167" s="225">
        <f>'Расчёт (кг)'!C171</f>
        <v>46296</v>
      </c>
      <c r="E167" s="200">
        <f>'Расчёт (кг)'!D171</f>
        <v>22</v>
      </c>
      <c r="F167" s="206">
        <f>'Расчёт (кг)'!AH171/'Расчёт (кг)'!D171</f>
        <v>0</v>
      </c>
      <c r="G167" s="206">
        <f>'Расчёт (кг)'!AL171/'Расчёт (кг)'!D171</f>
        <v>0</v>
      </c>
      <c r="H167" s="206">
        <f>'Расчёт (ТН)'!AH171/'Расчёт (ТН)'!D171</f>
        <v>0</v>
      </c>
      <c r="I167" s="206">
        <f>'Расчёт (ТН)'!AL171/'Расчёт (ТН)'!D171</f>
        <v>0</v>
      </c>
      <c r="J167" s="206">
        <f t="shared" si="40"/>
        <v>0</v>
      </c>
      <c r="K167" s="206">
        <f t="shared" si="41"/>
        <v>0</v>
      </c>
    </row>
    <row r="168" spans="1:11">
      <c r="A168" s="134" t="str">
        <f t="shared" si="38"/>
        <v>ноя</v>
      </c>
      <c r="B168" s="199" t="str">
        <f>'Расчёт (кг)'!B172</f>
        <v>-</v>
      </c>
      <c r="C168" s="199">
        <f t="shared" si="39"/>
        <v>2026</v>
      </c>
      <c r="D168" s="225">
        <f>'Расчёт (кг)'!C172</f>
        <v>46327</v>
      </c>
      <c r="E168" s="200">
        <f>'Расчёт (кг)'!D172</f>
        <v>20</v>
      </c>
      <c r="F168" s="206">
        <f>'Расчёт (кг)'!AH172/'Расчёт (кг)'!D172</f>
        <v>0</v>
      </c>
      <c r="G168" s="206">
        <f>'Расчёт (кг)'!AL172/'Расчёт (кг)'!D172</f>
        <v>0</v>
      </c>
      <c r="H168" s="206">
        <f>'Расчёт (ТН)'!AH172/'Расчёт (ТН)'!D172</f>
        <v>0</v>
      </c>
      <c r="I168" s="206">
        <f>'Расчёт (ТН)'!AL172/'Расчёт (ТН)'!D172</f>
        <v>0</v>
      </c>
      <c r="J168" s="206">
        <f t="shared" si="40"/>
        <v>0</v>
      </c>
      <c r="K168" s="206">
        <f t="shared" si="41"/>
        <v>0</v>
      </c>
    </row>
    <row r="169" spans="1:11">
      <c r="A169" s="134" t="str">
        <f t="shared" si="38"/>
        <v>дек</v>
      </c>
      <c r="B169" s="199" t="str">
        <f>'Расчёт (кг)'!B173</f>
        <v>-</v>
      </c>
      <c r="C169" s="199">
        <f t="shared" si="39"/>
        <v>2026</v>
      </c>
      <c r="D169" s="225">
        <f>'Расчёт (кг)'!C173</f>
        <v>46357</v>
      </c>
      <c r="E169" s="200">
        <f>'Расчёт (кг)'!D173</f>
        <v>23</v>
      </c>
      <c r="F169" s="206">
        <f>'Расчёт (кг)'!AH173/'Расчёт (кг)'!D173</f>
        <v>0</v>
      </c>
      <c r="G169" s="206">
        <f>'Расчёт (кг)'!AL173/'Расчёт (кг)'!D173</f>
        <v>0</v>
      </c>
      <c r="H169" s="206">
        <f>'Расчёт (ТН)'!AH173/'Расчёт (ТН)'!D173</f>
        <v>0</v>
      </c>
      <c r="I169" s="206">
        <f>'Расчёт (ТН)'!AL173/'Расчёт (ТН)'!D173</f>
        <v>0</v>
      </c>
      <c r="J169" s="206">
        <f t="shared" si="40"/>
        <v>0</v>
      </c>
      <c r="K169" s="206">
        <f t="shared" si="41"/>
        <v>0</v>
      </c>
    </row>
    <row r="170" spans="1:11">
      <c r="A170" s="134" t="str">
        <f t="shared" ref="A170:A179" si="42">TEXT(D170,"МММ")</f>
        <v>янв</v>
      </c>
      <c r="B170" s="199" t="str">
        <f>'Расчёт (кг)'!B174</f>
        <v>-</v>
      </c>
      <c r="C170" s="199">
        <f t="shared" ref="C170:C179" si="43">YEAR(D170)</f>
        <v>2027</v>
      </c>
      <c r="D170" s="225">
        <f>'Расчёт (кг)'!C174</f>
        <v>46388</v>
      </c>
      <c r="E170" s="200">
        <f>'Расчёт (кг)'!D174</f>
        <v>15</v>
      </c>
      <c r="F170" s="206">
        <f>'Расчёт (кг)'!AH174/'Расчёт (кг)'!D174</f>
        <v>0</v>
      </c>
      <c r="G170" s="206">
        <f>'Расчёт (кг)'!AL174/'Расчёт (кг)'!D174</f>
        <v>0</v>
      </c>
      <c r="H170" s="206">
        <f>'Расчёт (ТН)'!AH174/'Расчёт (ТН)'!D174</f>
        <v>0</v>
      </c>
      <c r="I170" s="206">
        <f>'Расчёт (ТН)'!AL174/'Расчёт (ТН)'!D174</f>
        <v>0</v>
      </c>
      <c r="J170" s="206">
        <f t="shared" ref="J170:J179" si="44">IFERROR(F170/H170,0)</f>
        <v>0</v>
      </c>
      <c r="K170" s="206">
        <f t="shared" ref="K170:K179" si="45">IFERROR(G170/I170,0)</f>
        <v>0</v>
      </c>
    </row>
    <row r="171" spans="1:11">
      <c r="A171" s="134" t="str">
        <f t="shared" si="42"/>
        <v>фев</v>
      </c>
      <c r="B171" s="199" t="str">
        <f>'Расчёт (кг)'!B175</f>
        <v>-</v>
      </c>
      <c r="C171" s="199">
        <f t="shared" si="43"/>
        <v>2027</v>
      </c>
      <c r="D171" s="225">
        <f>'Расчёт (кг)'!C175</f>
        <v>46419</v>
      </c>
      <c r="E171" s="200">
        <f>'Расчёт (кг)'!D175</f>
        <v>19</v>
      </c>
      <c r="F171" s="206">
        <f>'Расчёт (кг)'!AH175/'Расчёт (кг)'!D175</f>
        <v>0</v>
      </c>
      <c r="G171" s="206">
        <f>'Расчёт (кг)'!AL175/'Расчёт (кг)'!D175</f>
        <v>0</v>
      </c>
      <c r="H171" s="206">
        <f>'Расчёт (ТН)'!AH175/'Расчёт (ТН)'!D175</f>
        <v>0</v>
      </c>
      <c r="I171" s="206">
        <f>'Расчёт (ТН)'!AL175/'Расчёт (ТН)'!D175</f>
        <v>0</v>
      </c>
      <c r="J171" s="206">
        <f t="shared" si="44"/>
        <v>0</v>
      </c>
      <c r="K171" s="206">
        <f t="shared" si="45"/>
        <v>0</v>
      </c>
    </row>
    <row r="172" spans="1:11">
      <c r="A172" s="134" t="str">
        <f t="shared" si="42"/>
        <v>мар</v>
      </c>
      <c r="B172" s="199" t="str">
        <f>'Расчёт (кг)'!B176</f>
        <v>-</v>
      </c>
      <c r="C172" s="199">
        <f t="shared" si="43"/>
        <v>2027</v>
      </c>
      <c r="D172" s="225">
        <f>'Расчёт (кг)'!C176</f>
        <v>46447</v>
      </c>
      <c r="E172" s="200">
        <f>'Расчёт (кг)'!D176</f>
        <v>22</v>
      </c>
      <c r="F172" s="206">
        <f>'Расчёт (кг)'!AH176/'Расчёт (кг)'!D176</f>
        <v>0</v>
      </c>
      <c r="G172" s="206">
        <f>'Расчёт (кг)'!AL176/'Расчёт (кг)'!D176</f>
        <v>0</v>
      </c>
      <c r="H172" s="206">
        <f>'Расчёт (ТН)'!AH176/'Расчёт (ТН)'!D176</f>
        <v>0</v>
      </c>
      <c r="I172" s="206">
        <f>'Расчёт (ТН)'!AL176/'Расчёт (ТН)'!D176</f>
        <v>0</v>
      </c>
      <c r="J172" s="206">
        <f t="shared" si="44"/>
        <v>0</v>
      </c>
      <c r="K172" s="206">
        <f t="shared" si="45"/>
        <v>0</v>
      </c>
    </row>
    <row r="173" spans="1:11">
      <c r="A173" s="134" t="str">
        <f t="shared" si="42"/>
        <v>апр</v>
      </c>
      <c r="B173" s="199" t="str">
        <f>'Расчёт (кг)'!B177</f>
        <v>-</v>
      </c>
      <c r="C173" s="199">
        <f t="shared" si="43"/>
        <v>2027</v>
      </c>
      <c r="D173" s="225">
        <f>'Расчёт (кг)'!C177</f>
        <v>46478</v>
      </c>
      <c r="E173" s="200">
        <f>'Расчёт (кг)'!D177</f>
        <v>22</v>
      </c>
      <c r="F173" s="206">
        <f>'Расчёт (кг)'!AH177/'Расчёт (кг)'!D177</f>
        <v>0</v>
      </c>
      <c r="G173" s="206">
        <f>'Расчёт (кг)'!AL177/'Расчёт (кг)'!D177</f>
        <v>0</v>
      </c>
      <c r="H173" s="206">
        <f>'Расчёт (ТН)'!AH177/'Расчёт (ТН)'!D177</f>
        <v>0</v>
      </c>
      <c r="I173" s="206">
        <f>'Расчёт (ТН)'!AL177/'Расчёт (ТН)'!D177</f>
        <v>0</v>
      </c>
      <c r="J173" s="206">
        <f t="shared" si="44"/>
        <v>0</v>
      </c>
      <c r="K173" s="206">
        <f t="shared" si="45"/>
        <v>0</v>
      </c>
    </row>
    <row r="174" spans="1:11">
      <c r="A174" s="134" t="str">
        <f t="shared" si="42"/>
        <v>май</v>
      </c>
      <c r="B174" s="199" t="str">
        <f>'Расчёт (кг)'!B178</f>
        <v>-</v>
      </c>
      <c r="C174" s="199">
        <f t="shared" si="43"/>
        <v>2027</v>
      </c>
      <c r="D174" s="225">
        <f>'Расчёт (кг)'!C178</f>
        <v>46508</v>
      </c>
      <c r="E174" s="200">
        <f>'Расчёт (кг)'!D178</f>
        <v>19</v>
      </c>
      <c r="F174" s="206">
        <f>'Расчёт (кг)'!AH178/'Расчёт (кг)'!D178</f>
        <v>0</v>
      </c>
      <c r="G174" s="206">
        <f>'Расчёт (кг)'!AL178/'Расчёт (кг)'!D178</f>
        <v>0</v>
      </c>
      <c r="H174" s="206">
        <f>'Расчёт (ТН)'!AH178/'Расчёт (ТН)'!D178</f>
        <v>0</v>
      </c>
      <c r="I174" s="206">
        <f>'Расчёт (ТН)'!AL178/'Расчёт (ТН)'!D178</f>
        <v>0</v>
      </c>
      <c r="J174" s="206">
        <f t="shared" si="44"/>
        <v>0</v>
      </c>
      <c r="K174" s="206">
        <f t="shared" si="45"/>
        <v>0</v>
      </c>
    </row>
    <row r="175" spans="1:11">
      <c r="A175" s="134" t="str">
        <f t="shared" si="42"/>
        <v>июн</v>
      </c>
      <c r="B175" s="199" t="str">
        <f>'Расчёт (кг)'!B179</f>
        <v>-</v>
      </c>
      <c r="C175" s="199">
        <f t="shared" si="43"/>
        <v>2027</v>
      </c>
      <c r="D175" s="225">
        <f>'Расчёт (кг)'!C179</f>
        <v>46539</v>
      </c>
      <c r="E175" s="200">
        <f>'Расчёт (кг)'!D179</f>
        <v>21</v>
      </c>
      <c r="F175" s="206">
        <f>'Расчёт (кг)'!AH179/'Расчёт (кг)'!D179</f>
        <v>0</v>
      </c>
      <c r="G175" s="206">
        <f>'Расчёт (кг)'!AL179/'Расчёт (кг)'!D179</f>
        <v>0</v>
      </c>
      <c r="H175" s="206">
        <f>'Расчёт (ТН)'!AH179/'Расчёт (ТН)'!D179</f>
        <v>0</v>
      </c>
      <c r="I175" s="206">
        <f>'Расчёт (ТН)'!AL179/'Расчёт (ТН)'!D179</f>
        <v>0</v>
      </c>
      <c r="J175" s="206">
        <f t="shared" si="44"/>
        <v>0</v>
      </c>
      <c r="K175" s="206">
        <f t="shared" si="45"/>
        <v>0</v>
      </c>
    </row>
    <row r="176" spans="1:11">
      <c r="A176" s="134" t="str">
        <f t="shared" si="42"/>
        <v>июл</v>
      </c>
      <c r="B176" s="199" t="str">
        <f>'Расчёт (кг)'!B180</f>
        <v>-</v>
      </c>
      <c r="C176" s="199">
        <f t="shared" si="43"/>
        <v>2027</v>
      </c>
      <c r="D176" s="225">
        <f>'Расчёт (кг)'!C180</f>
        <v>46569</v>
      </c>
      <c r="E176" s="200">
        <f>'Расчёт (кг)'!D180</f>
        <v>22</v>
      </c>
      <c r="F176" s="206">
        <f>'Расчёт (кг)'!AH180/'Расчёт (кг)'!D180</f>
        <v>0</v>
      </c>
      <c r="G176" s="206">
        <f>'Расчёт (кг)'!AL180/'Расчёт (кг)'!D180</f>
        <v>0</v>
      </c>
      <c r="H176" s="206">
        <f>'Расчёт (ТН)'!AH180/'Расчёт (ТН)'!D180</f>
        <v>0</v>
      </c>
      <c r="I176" s="206">
        <f>'Расчёт (ТН)'!AL180/'Расчёт (ТН)'!D180</f>
        <v>0</v>
      </c>
      <c r="J176" s="206">
        <f t="shared" si="44"/>
        <v>0</v>
      </c>
      <c r="K176" s="206">
        <f t="shared" si="45"/>
        <v>0</v>
      </c>
    </row>
    <row r="177" spans="1:11">
      <c r="A177" s="134" t="str">
        <f t="shared" si="42"/>
        <v>авг</v>
      </c>
      <c r="B177" s="199" t="str">
        <f>'Расчёт (кг)'!B181</f>
        <v>-</v>
      </c>
      <c r="C177" s="199">
        <f t="shared" si="43"/>
        <v>2027</v>
      </c>
      <c r="D177" s="225">
        <f>'Расчёт (кг)'!C181</f>
        <v>46600</v>
      </c>
      <c r="E177" s="200">
        <f>'Расчёт (кг)'!D181</f>
        <v>22</v>
      </c>
      <c r="F177" s="206">
        <f>'Расчёт (кг)'!AH181/'Расчёт (кг)'!D181</f>
        <v>0</v>
      </c>
      <c r="G177" s="206">
        <f>'Расчёт (кг)'!AL181/'Расчёт (кг)'!D181</f>
        <v>0</v>
      </c>
      <c r="H177" s="206">
        <f>'Расчёт (ТН)'!AH181/'Расчёт (ТН)'!D181</f>
        <v>0</v>
      </c>
      <c r="I177" s="206">
        <f>'Расчёт (ТН)'!AL181/'Расчёт (ТН)'!D181</f>
        <v>0</v>
      </c>
      <c r="J177" s="206">
        <f t="shared" si="44"/>
        <v>0</v>
      </c>
      <c r="K177" s="206">
        <f t="shared" si="45"/>
        <v>0</v>
      </c>
    </row>
    <row r="178" spans="1:11">
      <c r="A178" s="134" t="str">
        <f t="shared" si="42"/>
        <v>сен</v>
      </c>
      <c r="B178" s="199" t="str">
        <f>'Расчёт (кг)'!B182</f>
        <v>-</v>
      </c>
      <c r="C178" s="199">
        <f t="shared" si="43"/>
        <v>2027</v>
      </c>
      <c r="D178" s="225">
        <f>'Расчёт (кг)'!C182</f>
        <v>46631</v>
      </c>
      <c r="E178" s="200">
        <f>'Расчёт (кг)'!D182</f>
        <v>22</v>
      </c>
      <c r="F178" s="206">
        <f>'Расчёт (кг)'!AH182/'Расчёт (кг)'!D182</f>
        <v>0</v>
      </c>
      <c r="G178" s="206">
        <f>'Расчёт (кг)'!AL182/'Расчёт (кг)'!D182</f>
        <v>0</v>
      </c>
      <c r="H178" s="206">
        <f>'Расчёт (ТН)'!AH182/'Расчёт (ТН)'!D182</f>
        <v>0</v>
      </c>
      <c r="I178" s="206">
        <f>'Расчёт (ТН)'!AL182/'Расчёт (ТН)'!D182</f>
        <v>0</v>
      </c>
      <c r="J178" s="206">
        <f t="shared" si="44"/>
        <v>0</v>
      </c>
      <c r="K178" s="206">
        <f t="shared" si="45"/>
        <v>0</v>
      </c>
    </row>
    <row r="179" spans="1:11">
      <c r="A179" s="134" t="str">
        <f t="shared" si="42"/>
        <v>окт</v>
      </c>
      <c r="B179" s="199" t="str">
        <f>'Расчёт (кг)'!B183</f>
        <v>-</v>
      </c>
      <c r="C179" s="199">
        <f t="shared" si="43"/>
        <v>2027</v>
      </c>
      <c r="D179" s="225">
        <f>'Расчёт (кг)'!C183</f>
        <v>46661</v>
      </c>
      <c r="E179" s="200">
        <f>'Расчёт (кг)'!D183</f>
        <v>21</v>
      </c>
      <c r="F179" s="206">
        <f>'Расчёт (кг)'!AH183/'Расчёт (кг)'!D183</f>
        <v>0</v>
      </c>
      <c r="G179" s="206">
        <f>'Расчёт (кг)'!AL183/'Расчёт (кг)'!D183</f>
        <v>0</v>
      </c>
      <c r="H179" s="206">
        <f>'Расчёт (ТН)'!AH183/'Расчёт (ТН)'!D183</f>
        <v>0</v>
      </c>
      <c r="I179" s="206">
        <f>'Расчёт (ТН)'!AL183/'Расчёт (ТН)'!D183</f>
        <v>0</v>
      </c>
      <c r="J179" s="206">
        <f t="shared" si="44"/>
        <v>0</v>
      </c>
      <c r="K179" s="206">
        <f t="shared" si="45"/>
        <v>0</v>
      </c>
    </row>
    <row r="180" spans="1:11">
      <c r="A180" s="134" t="str">
        <f t="shared" ref="A180:A181" si="46">TEXT(D180,"МММ")</f>
        <v>ноя</v>
      </c>
      <c r="B180" s="199" t="str">
        <f>'Расчёт (кг)'!B184</f>
        <v>-</v>
      </c>
      <c r="C180" s="199">
        <f t="shared" ref="C180:C181" si="47">YEAR(D180)</f>
        <v>2027</v>
      </c>
      <c r="D180" s="225">
        <f>'Расчёт (кг)'!C184</f>
        <v>46692</v>
      </c>
      <c r="E180" s="200">
        <f>'Расчёт (кг)'!D184</f>
        <v>20</v>
      </c>
      <c r="F180" s="206">
        <f>'Расчёт (кг)'!AH184/'Расчёт (кг)'!D184</f>
        <v>0</v>
      </c>
      <c r="G180" s="206">
        <f>'Расчёт (кг)'!AL184/'Расчёт (кг)'!D184</f>
        <v>0</v>
      </c>
      <c r="H180" s="206">
        <f>'Расчёт (ТН)'!AH184/'Расчёт (ТН)'!D184</f>
        <v>0</v>
      </c>
      <c r="I180" s="206">
        <f>'Расчёт (ТН)'!AL184/'Расчёт (ТН)'!D184</f>
        <v>0</v>
      </c>
      <c r="J180" s="206">
        <f t="shared" ref="J180:J181" si="48">IFERROR(F180/H180,0)</f>
        <v>0</v>
      </c>
      <c r="K180" s="206">
        <f t="shared" ref="K180:K181" si="49">IFERROR(G180/I180,0)</f>
        <v>0</v>
      </c>
    </row>
    <row r="181" spans="1:11">
      <c r="A181" s="134" t="str">
        <f t="shared" si="46"/>
        <v>дек</v>
      </c>
      <c r="B181" s="199" t="str">
        <f>'Расчёт (кг)'!B185</f>
        <v>-</v>
      </c>
      <c r="C181" s="199">
        <f t="shared" si="47"/>
        <v>2027</v>
      </c>
      <c r="D181" s="225">
        <f>'Расчёт (кг)'!C185</f>
        <v>46722</v>
      </c>
      <c r="E181" s="200">
        <f>'Расчёт (кг)'!D185</f>
        <v>22</v>
      </c>
      <c r="F181" s="206">
        <f>'Расчёт (кг)'!AH185/'Расчёт (кг)'!D185</f>
        <v>0</v>
      </c>
      <c r="G181" s="206">
        <f>'Расчёт (кг)'!AL185/'Расчёт (кг)'!D185</f>
        <v>0</v>
      </c>
      <c r="H181" s="206">
        <f>'Расчёт (ТН)'!AH185/'Расчёт (ТН)'!D185</f>
        <v>0</v>
      </c>
      <c r="I181" s="206">
        <f>'Расчёт (ТН)'!AL185/'Расчёт (ТН)'!D185</f>
        <v>0</v>
      </c>
      <c r="J181" s="206">
        <f t="shared" si="48"/>
        <v>0</v>
      </c>
      <c r="K181" s="206">
        <f t="shared" si="49"/>
        <v>0</v>
      </c>
    </row>
    <row r="182" spans="1:11">
      <c r="A182" s="134" t="str">
        <f t="shared" ref="A182:A193" si="50">TEXT(D182,"МММ")</f>
        <v>янв</v>
      </c>
      <c r="B182" s="199" t="str">
        <f>'Расчёт (кг)'!B186</f>
        <v>-</v>
      </c>
      <c r="C182" s="199">
        <f t="shared" ref="C182:C193" si="51">YEAR(D182)</f>
        <v>2028</v>
      </c>
      <c r="D182" s="225">
        <f>'Расчёт (кг)'!C186</f>
        <v>46753</v>
      </c>
      <c r="E182" s="200">
        <f>'Расчёт (кг)'!D186</f>
        <v>16</v>
      </c>
      <c r="F182" s="206">
        <f>'Расчёт (кг)'!AH186/'Расчёт (кг)'!D186</f>
        <v>0</v>
      </c>
      <c r="G182" s="206">
        <f>'Расчёт (кг)'!AL186/'Расчёт (кг)'!D186</f>
        <v>0</v>
      </c>
      <c r="H182" s="206">
        <f>'Расчёт (ТН)'!AH186/'Расчёт (ТН)'!D186</f>
        <v>0</v>
      </c>
      <c r="I182" s="206">
        <f>'Расчёт (ТН)'!AL186/'Расчёт (ТН)'!D186</f>
        <v>0</v>
      </c>
      <c r="J182" s="206">
        <f t="shared" ref="J182:J193" si="52">IFERROR(F182/H182,0)</f>
        <v>0</v>
      </c>
      <c r="K182" s="206">
        <f t="shared" ref="K182:K193" si="53">IFERROR(G182/I182,0)</f>
        <v>0</v>
      </c>
    </row>
    <row r="183" spans="1:11">
      <c r="A183" s="134" t="str">
        <f t="shared" si="50"/>
        <v>фев</v>
      </c>
      <c r="B183" s="199" t="str">
        <f>'Расчёт (кг)'!B187</f>
        <v>-</v>
      </c>
      <c r="C183" s="199">
        <f t="shared" si="51"/>
        <v>2028</v>
      </c>
      <c r="D183" s="225">
        <f>'Расчёт (кг)'!C187</f>
        <v>46784</v>
      </c>
      <c r="E183" s="200">
        <f>'Расчёт (кг)'!D187</f>
        <v>20</v>
      </c>
      <c r="F183" s="206">
        <f>'Расчёт (кг)'!AH187/'Расчёт (кг)'!D187</f>
        <v>0</v>
      </c>
      <c r="G183" s="206">
        <f>'Расчёт (кг)'!AL187/'Расчёт (кг)'!D187</f>
        <v>0</v>
      </c>
      <c r="H183" s="206">
        <f>'Расчёт (ТН)'!AH187/'Расчёт (ТН)'!D187</f>
        <v>0</v>
      </c>
      <c r="I183" s="206">
        <f>'Расчёт (ТН)'!AL187/'Расчёт (ТН)'!D187</f>
        <v>0</v>
      </c>
      <c r="J183" s="206">
        <f t="shared" si="52"/>
        <v>0</v>
      </c>
      <c r="K183" s="206">
        <f t="shared" si="53"/>
        <v>0</v>
      </c>
    </row>
    <row r="184" spans="1:11">
      <c r="A184" s="134" t="str">
        <f t="shared" si="50"/>
        <v>мар</v>
      </c>
      <c r="B184" s="199" t="str">
        <f>'Расчёт (кг)'!B188</f>
        <v>-</v>
      </c>
      <c r="C184" s="199">
        <f t="shared" si="51"/>
        <v>2028</v>
      </c>
      <c r="D184" s="225">
        <f>'Расчёт (кг)'!C188</f>
        <v>46813</v>
      </c>
      <c r="E184" s="200">
        <f>'Расчёт (кг)'!D188</f>
        <v>22</v>
      </c>
      <c r="F184" s="206">
        <f>'Расчёт (кг)'!AH188/'Расчёт (кг)'!D188</f>
        <v>0</v>
      </c>
      <c r="G184" s="206">
        <f>'Расчёт (кг)'!AL188/'Расчёт (кг)'!D188</f>
        <v>0</v>
      </c>
      <c r="H184" s="206">
        <f>'Расчёт (ТН)'!AH188/'Расчёт (ТН)'!D188</f>
        <v>0</v>
      </c>
      <c r="I184" s="206">
        <f>'Расчёт (ТН)'!AL188/'Расчёт (ТН)'!D188</f>
        <v>0</v>
      </c>
      <c r="J184" s="206">
        <f t="shared" si="52"/>
        <v>0</v>
      </c>
      <c r="K184" s="206">
        <f t="shared" si="53"/>
        <v>0</v>
      </c>
    </row>
    <row r="185" spans="1:11">
      <c r="A185" s="134" t="str">
        <f t="shared" si="50"/>
        <v>апр</v>
      </c>
      <c r="B185" s="199" t="str">
        <f>'Расчёт (кг)'!B189</f>
        <v>-</v>
      </c>
      <c r="C185" s="199">
        <f t="shared" si="51"/>
        <v>2028</v>
      </c>
      <c r="D185" s="225">
        <f>'Расчёт (кг)'!C189</f>
        <v>46844</v>
      </c>
      <c r="E185" s="200">
        <f>'Расчёт (кг)'!D189</f>
        <v>20</v>
      </c>
      <c r="F185" s="206">
        <f>'Расчёт (кг)'!AH189/'Расчёт (кг)'!D189</f>
        <v>0</v>
      </c>
      <c r="G185" s="206">
        <f>'Расчёт (кг)'!AL189/'Расчёт (кг)'!D189</f>
        <v>0</v>
      </c>
      <c r="H185" s="206">
        <f>'Расчёт (ТН)'!AH189/'Расчёт (ТН)'!D189</f>
        <v>0</v>
      </c>
      <c r="I185" s="206">
        <f>'Расчёт (ТН)'!AL189/'Расчёт (ТН)'!D189</f>
        <v>0</v>
      </c>
      <c r="J185" s="206">
        <f t="shared" si="52"/>
        <v>0</v>
      </c>
      <c r="K185" s="206">
        <f t="shared" si="53"/>
        <v>0</v>
      </c>
    </row>
    <row r="186" spans="1:11">
      <c r="A186" s="134" t="str">
        <f t="shared" si="50"/>
        <v>май</v>
      </c>
      <c r="B186" s="199" t="str">
        <f>'Расчёт (кг)'!B190</f>
        <v>-</v>
      </c>
      <c r="C186" s="199">
        <f t="shared" si="51"/>
        <v>2028</v>
      </c>
      <c r="D186" s="225">
        <f>'Расчёт (кг)'!C190</f>
        <v>46874</v>
      </c>
      <c r="E186" s="200">
        <f>'Расчёт (кг)'!D190</f>
        <v>20</v>
      </c>
      <c r="F186" s="206">
        <f>'Расчёт (кг)'!AH190/'Расчёт (кг)'!D190</f>
        <v>0</v>
      </c>
      <c r="G186" s="206">
        <f>'Расчёт (кг)'!AL190/'Расчёт (кг)'!D190</f>
        <v>0</v>
      </c>
      <c r="H186" s="206">
        <f>'Расчёт (ТН)'!AH190/'Расчёт (ТН)'!D190</f>
        <v>0</v>
      </c>
      <c r="I186" s="206">
        <f>'Расчёт (ТН)'!AL190/'Расчёт (ТН)'!D190</f>
        <v>0</v>
      </c>
      <c r="J186" s="206">
        <f t="shared" si="52"/>
        <v>0</v>
      </c>
      <c r="K186" s="206">
        <f t="shared" si="53"/>
        <v>0</v>
      </c>
    </row>
    <row r="187" spans="1:11">
      <c r="A187" s="134" t="str">
        <f t="shared" si="50"/>
        <v>июн</v>
      </c>
      <c r="B187" s="199" t="str">
        <f>'Расчёт (кг)'!B191</f>
        <v>-</v>
      </c>
      <c r="C187" s="199">
        <f t="shared" si="51"/>
        <v>2028</v>
      </c>
      <c r="D187" s="225">
        <f>'Расчёт (кг)'!C191</f>
        <v>46905</v>
      </c>
      <c r="E187" s="200">
        <f>'Расчёт (кг)'!D191</f>
        <v>21</v>
      </c>
      <c r="F187" s="206">
        <f>'Расчёт (кг)'!AH191/'Расчёт (кг)'!D191</f>
        <v>0</v>
      </c>
      <c r="G187" s="206">
        <f>'Расчёт (кг)'!AL191/'Расчёт (кг)'!D191</f>
        <v>0</v>
      </c>
      <c r="H187" s="206">
        <f>'Расчёт (ТН)'!AH191/'Расчёт (ТН)'!D191</f>
        <v>0</v>
      </c>
      <c r="I187" s="206">
        <f>'Расчёт (ТН)'!AL191/'Расчёт (ТН)'!D191</f>
        <v>0</v>
      </c>
      <c r="J187" s="206">
        <f t="shared" si="52"/>
        <v>0</v>
      </c>
      <c r="K187" s="206">
        <f t="shared" si="53"/>
        <v>0</v>
      </c>
    </row>
    <row r="188" spans="1:11">
      <c r="A188" s="134" t="str">
        <f t="shared" si="50"/>
        <v>июл</v>
      </c>
      <c r="B188" s="199" t="str">
        <f>'Расчёт (кг)'!B192</f>
        <v>-</v>
      </c>
      <c r="C188" s="199">
        <f t="shared" si="51"/>
        <v>2028</v>
      </c>
      <c r="D188" s="225">
        <f>'Расчёт (кг)'!C192</f>
        <v>46935</v>
      </c>
      <c r="E188" s="200">
        <f>'Расчёт (кг)'!D192</f>
        <v>21</v>
      </c>
      <c r="F188" s="206">
        <f>'Расчёт (кг)'!AH192/'Расчёт (кг)'!D192</f>
        <v>0</v>
      </c>
      <c r="G188" s="206">
        <f>'Расчёт (кг)'!AL192/'Расчёт (кг)'!D192</f>
        <v>0</v>
      </c>
      <c r="H188" s="206">
        <f>'Расчёт (ТН)'!AH192/'Расчёт (ТН)'!D192</f>
        <v>0</v>
      </c>
      <c r="I188" s="206">
        <f>'Расчёт (ТН)'!AL192/'Расчёт (ТН)'!D192</f>
        <v>0</v>
      </c>
      <c r="J188" s="206">
        <f t="shared" si="52"/>
        <v>0</v>
      </c>
      <c r="K188" s="206">
        <f t="shared" si="53"/>
        <v>0</v>
      </c>
    </row>
    <row r="189" spans="1:11">
      <c r="A189" s="134" t="str">
        <f t="shared" si="50"/>
        <v>авг</v>
      </c>
      <c r="B189" s="199" t="str">
        <f>'Расчёт (кг)'!B193</f>
        <v>-</v>
      </c>
      <c r="C189" s="199">
        <f t="shared" si="51"/>
        <v>2028</v>
      </c>
      <c r="D189" s="225">
        <f>'Расчёт (кг)'!C193</f>
        <v>46966</v>
      </c>
      <c r="E189" s="200">
        <f>'Расчёт (кг)'!D193</f>
        <v>23</v>
      </c>
      <c r="F189" s="206">
        <f>'Расчёт (кг)'!AH193/'Расчёт (кг)'!D193</f>
        <v>0</v>
      </c>
      <c r="G189" s="206">
        <f>'Расчёт (кг)'!AL193/'Расчёт (кг)'!D193</f>
        <v>0</v>
      </c>
      <c r="H189" s="206">
        <f>'Расчёт (ТН)'!AH193/'Расчёт (ТН)'!D193</f>
        <v>0</v>
      </c>
      <c r="I189" s="206">
        <f>'Расчёт (ТН)'!AL193/'Расчёт (ТН)'!D193</f>
        <v>0</v>
      </c>
      <c r="J189" s="206">
        <f t="shared" si="52"/>
        <v>0</v>
      </c>
      <c r="K189" s="206">
        <f t="shared" si="53"/>
        <v>0</v>
      </c>
    </row>
    <row r="190" spans="1:11">
      <c r="A190" s="134" t="str">
        <f t="shared" si="50"/>
        <v>сен</v>
      </c>
      <c r="B190" s="199" t="str">
        <f>'Расчёт (кг)'!B194</f>
        <v>-</v>
      </c>
      <c r="C190" s="199">
        <f t="shared" si="51"/>
        <v>2028</v>
      </c>
      <c r="D190" s="225">
        <f>'Расчёт (кг)'!C194</f>
        <v>46997</v>
      </c>
      <c r="E190" s="200">
        <f>'Расчёт (кг)'!D194</f>
        <v>21</v>
      </c>
      <c r="F190" s="206">
        <f>'Расчёт (кг)'!AH194/'Расчёт (кг)'!D194</f>
        <v>0</v>
      </c>
      <c r="G190" s="206">
        <f>'Расчёт (кг)'!AL194/'Расчёт (кг)'!D194</f>
        <v>0</v>
      </c>
      <c r="H190" s="206">
        <f>'Расчёт (ТН)'!AH194/'Расчёт (ТН)'!D194</f>
        <v>0</v>
      </c>
      <c r="I190" s="206">
        <f>'Расчёт (ТН)'!AL194/'Расчёт (ТН)'!D194</f>
        <v>0</v>
      </c>
      <c r="J190" s="206">
        <f t="shared" si="52"/>
        <v>0</v>
      </c>
      <c r="K190" s="206">
        <f t="shared" si="53"/>
        <v>0</v>
      </c>
    </row>
    <row r="191" spans="1:11">
      <c r="A191" s="134" t="str">
        <f t="shared" si="50"/>
        <v>окт</v>
      </c>
      <c r="B191" s="199" t="str">
        <f>'Расчёт (кг)'!B195</f>
        <v>-</v>
      </c>
      <c r="C191" s="199">
        <f t="shared" si="51"/>
        <v>2028</v>
      </c>
      <c r="D191" s="225">
        <f>'Расчёт (кг)'!C195</f>
        <v>47027</v>
      </c>
      <c r="E191" s="200">
        <f>'Расчёт (кг)'!D195</f>
        <v>22</v>
      </c>
      <c r="F191" s="206">
        <f>'Расчёт (кг)'!AH195/'Расчёт (кг)'!D195</f>
        <v>0</v>
      </c>
      <c r="G191" s="206">
        <f>'Расчёт (кг)'!AL195/'Расчёт (кг)'!D195</f>
        <v>0</v>
      </c>
      <c r="H191" s="206">
        <f>'Расчёт (ТН)'!AH195/'Расчёт (ТН)'!D195</f>
        <v>0</v>
      </c>
      <c r="I191" s="206">
        <f>'Расчёт (ТН)'!AL195/'Расчёт (ТН)'!D195</f>
        <v>0</v>
      </c>
      <c r="J191" s="206">
        <f t="shared" si="52"/>
        <v>0</v>
      </c>
      <c r="K191" s="206">
        <f t="shared" si="53"/>
        <v>0</v>
      </c>
    </row>
    <row r="192" spans="1:11">
      <c r="A192" s="134" t="str">
        <f t="shared" si="50"/>
        <v>ноя</v>
      </c>
      <c r="B192" s="199" t="str">
        <f>'Расчёт (кг)'!B196</f>
        <v>-</v>
      </c>
      <c r="C192" s="199">
        <f t="shared" si="51"/>
        <v>2028</v>
      </c>
      <c r="D192" s="225">
        <f>'Расчёт (кг)'!C196</f>
        <v>47058</v>
      </c>
      <c r="E192" s="200">
        <f>'Расчёт (кг)'!D196</f>
        <v>21</v>
      </c>
      <c r="F192" s="206">
        <f>'Расчёт (кг)'!AH196/'Расчёт (кг)'!D196</f>
        <v>0</v>
      </c>
      <c r="G192" s="206">
        <f>'Расчёт (кг)'!AL196/'Расчёт (кг)'!D196</f>
        <v>0</v>
      </c>
      <c r="H192" s="206">
        <f>'Расчёт (ТН)'!AH196/'Расчёт (ТН)'!D196</f>
        <v>0</v>
      </c>
      <c r="I192" s="206">
        <f>'Расчёт (ТН)'!AL196/'Расчёт (ТН)'!D196</f>
        <v>0</v>
      </c>
      <c r="J192" s="206">
        <f t="shared" si="52"/>
        <v>0</v>
      </c>
      <c r="K192" s="206">
        <f t="shared" si="53"/>
        <v>0</v>
      </c>
    </row>
    <row r="193" spans="1:11">
      <c r="A193" s="134" t="str">
        <f t="shared" si="50"/>
        <v>дек</v>
      </c>
      <c r="B193" s="199" t="str">
        <f>'Расчёт (кг)'!B197</f>
        <v>-</v>
      </c>
      <c r="C193" s="199">
        <f t="shared" si="51"/>
        <v>2028</v>
      </c>
      <c r="D193" s="225">
        <f>'Расчёт (кг)'!C197</f>
        <v>47088</v>
      </c>
      <c r="E193" s="200">
        <f>'Расчёт (кг)'!D197</f>
        <v>21</v>
      </c>
      <c r="F193" s="206">
        <f>'Расчёт (кг)'!AH197/'Расчёт (кг)'!D197</f>
        <v>0</v>
      </c>
      <c r="G193" s="206">
        <f>'Расчёт (кг)'!AL197/'Расчёт (кг)'!D197</f>
        <v>0</v>
      </c>
      <c r="H193" s="206">
        <f>'Расчёт (ТН)'!AH197/'Расчёт (ТН)'!D197</f>
        <v>0</v>
      </c>
      <c r="I193" s="206">
        <f>'Расчёт (ТН)'!AL197/'Расчёт (ТН)'!D197</f>
        <v>0</v>
      </c>
      <c r="J193" s="206">
        <f t="shared" si="52"/>
        <v>0</v>
      </c>
      <c r="K193" s="206">
        <f t="shared" si="53"/>
        <v>0</v>
      </c>
    </row>
    <row r="194" spans="1:11">
      <c r="A194" s="134" t="str">
        <f t="shared" ref="A194:A251" si="54">TEXT(D194,"МММ")</f>
        <v>янв</v>
      </c>
      <c r="B194" s="199" t="str">
        <f>'Расчёт (кг)'!B198</f>
        <v>-</v>
      </c>
      <c r="C194" s="199">
        <f t="shared" ref="C194:C251" si="55">YEAR(D194)</f>
        <v>2029</v>
      </c>
      <c r="D194" s="225">
        <f>'Расчёт (кг)'!C198</f>
        <v>47119</v>
      </c>
      <c r="E194" s="200">
        <f>'Расчёт (кг)'!D198</f>
        <v>17</v>
      </c>
      <c r="F194" s="206">
        <f>'Расчёт (кг)'!AH198/'Расчёт (кг)'!D198</f>
        <v>0</v>
      </c>
      <c r="G194" s="206">
        <f>'Расчёт (кг)'!AL198/'Расчёт (кг)'!D198</f>
        <v>0</v>
      </c>
      <c r="H194" s="206">
        <f>'Расчёт (ТН)'!AH198/'Расчёт (ТН)'!D198</f>
        <v>0</v>
      </c>
      <c r="I194" s="206">
        <f>'Расчёт (ТН)'!AL198/'Расчёт (ТН)'!D198</f>
        <v>0</v>
      </c>
      <c r="J194" s="206">
        <f t="shared" ref="J194:J251" si="56">IFERROR(F194/H194,0)</f>
        <v>0</v>
      </c>
      <c r="K194" s="206">
        <f t="shared" ref="K194:K251" si="57">IFERROR(G194/I194,0)</f>
        <v>0</v>
      </c>
    </row>
    <row r="195" spans="1:11">
      <c r="A195" s="134" t="str">
        <f t="shared" si="54"/>
        <v>фев</v>
      </c>
      <c r="B195" s="199" t="str">
        <f>'Расчёт (кг)'!B199</f>
        <v>-</v>
      </c>
      <c r="C195" s="199">
        <f t="shared" si="55"/>
        <v>2029</v>
      </c>
      <c r="D195" s="225">
        <f>'Расчёт (кг)'!C199</f>
        <v>47150</v>
      </c>
      <c r="E195" s="200">
        <f>'Расчёт (кг)'!D199</f>
        <v>19</v>
      </c>
      <c r="F195" s="206">
        <f>'Расчёт (кг)'!AH199/'Расчёт (кг)'!D199</f>
        <v>0</v>
      </c>
      <c r="G195" s="206">
        <f>'Расчёт (кг)'!AL199/'Расчёт (кг)'!D199</f>
        <v>0</v>
      </c>
      <c r="H195" s="206">
        <f>'Расчёт (ТН)'!AH199/'Расчёт (ТН)'!D199</f>
        <v>0</v>
      </c>
      <c r="I195" s="206">
        <f>'Расчёт (ТН)'!AL199/'Расчёт (ТН)'!D199</f>
        <v>0</v>
      </c>
      <c r="J195" s="206">
        <f t="shared" si="56"/>
        <v>0</v>
      </c>
      <c r="K195" s="206">
        <f t="shared" si="57"/>
        <v>0</v>
      </c>
    </row>
    <row r="196" spans="1:11">
      <c r="A196" s="134" t="str">
        <f t="shared" si="54"/>
        <v>мар</v>
      </c>
      <c r="B196" s="199" t="str">
        <f>'Расчёт (кг)'!B200</f>
        <v>-</v>
      </c>
      <c r="C196" s="199">
        <f t="shared" si="55"/>
        <v>2029</v>
      </c>
      <c r="D196" s="225">
        <f>'Расчёт (кг)'!C200</f>
        <v>47178</v>
      </c>
      <c r="E196" s="200">
        <f>'Расчёт (кг)'!D200</f>
        <v>20</v>
      </c>
      <c r="F196" s="206">
        <f>'Расчёт (кг)'!AH200/'Расчёт (кг)'!D200</f>
        <v>0</v>
      </c>
      <c r="G196" s="206">
        <f>'Расчёт (кг)'!AL200/'Расчёт (кг)'!D200</f>
        <v>0</v>
      </c>
      <c r="H196" s="206">
        <f>'Расчёт (ТН)'!AH200/'Расчёт (ТН)'!D200</f>
        <v>0</v>
      </c>
      <c r="I196" s="206">
        <f>'Расчёт (ТН)'!AL200/'Расчёт (ТН)'!D200</f>
        <v>0</v>
      </c>
      <c r="J196" s="206">
        <f t="shared" si="56"/>
        <v>0</v>
      </c>
      <c r="K196" s="206">
        <f t="shared" si="57"/>
        <v>0</v>
      </c>
    </row>
    <row r="197" spans="1:11">
      <c r="A197" s="134" t="str">
        <f t="shared" si="54"/>
        <v>апр</v>
      </c>
      <c r="B197" s="199" t="str">
        <f>'Расчёт (кг)'!B201</f>
        <v>-</v>
      </c>
      <c r="C197" s="199">
        <f t="shared" si="55"/>
        <v>2029</v>
      </c>
      <c r="D197" s="225">
        <f>'Расчёт (кг)'!C201</f>
        <v>47209</v>
      </c>
      <c r="E197" s="200">
        <f>'Расчёт (кг)'!D201</f>
        <v>21</v>
      </c>
      <c r="F197" s="206">
        <f>'Расчёт (кг)'!AH201/'Расчёт (кг)'!D201</f>
        <v>0</v>
      </c>
      <c r="G197" s="206">
        <f>'Расчёт (кг)'!AL201/'Расчёт (кг)'!D201</f>
        <v>0</v>
      </c>
      <c r="H197" s="206">
        <f>'Расчёт (ТН)'!AH201/'Расчёт (ТН)'!D201</f>
        <v>0</v>
      </c>
      <c r="I197" s="206">
        <f>'Расчёт (ТН)'!AL201/'Расчёт (ТН)'!D201</f>
        <v>0</v>
      </c>
      <c r="J197" s="206">
        <f t="shared" si="56"/>
        <v>0</v>
      </c>
      <c r="K197" s="206">
        <f t="shared" si="57"/>
        <v>0</v>
      </c>
    </row>
    <row r="198" spans="1:11">
      <c r="A198" s="134" t="str">
        <f t="shared" si="54"/>
        <v>май</v>
      </c>
      <c r="B198" s="199" t="str">
        <f>'Расчёт (кг)'!B202</f>
        <v>-</v>
      </c>
      <c r="C198" s="199">
        <f t="shared" si="55"/>
        <v>2029</v>
      </c>
      <c r="D198" s="225">
        <f>'Расчёт (кг)'!C202</f>
        <v>47239</v>
      </c>
      <c r="E198" s="200">
        <f>'Расчёт (кг)'!D202</f>
        <v>20</v>
      </c>
      <c r="F198" s="206">
        <f>'Расчёт (кг)'!AH202/'Расчёт (кг)'!D202</f>
        <v>0</v>
      </c>
      <c r="G198" s="206">
        <f>'Расчёт (кг)'!AL202/'Расчёт (кг)'!D202</f>
        <v>0</v>
      </c>
      <c r="H198" s="206">
        <f>'Расчёт (ТН)'!AH202/'Расчёт (ТН)'!D202</f>
        <v>0</v>
      </c>
      <c r="I198" s="206">
        <f>'Расчёт (ТН)'!AL202/'Расчёт (ТН)'!D202</f>
        <v>0</v>
      </c>
      <c r="J198" s="206">
        <f t="shared" si="56"/>
        <v>0</v>
      </c>
      <c r="K198" s="206">
        <f t="shared" si="57"/>
        <v>0</v>
      </c>
    </row>
    <row r="199" spans="1:11">
      <c r="A199" s="134" t="str">
        <f t="shared" si="54"/>
        <v>июн</v>
      </c>
      <c r="B199" s="199" t="str">
        <f>'Расчёт (кг)'!B203</f>
        <v>-</v>
      </c>
      <c r="C199" s="199">
        <f t="shared" si="55"/>
        <v>2029</v>
      </c>
      <c r="D199" s="225">
        <f>'Расчёт (кг)'!C203</f>
        <v>47270</v>
      </c>
      <c r="E199" s="200">
        <f>'Расчёт (кг)'!D203</f>
        <v>20</v>
      </c>
      <c r="F199" s="206">
        <f>'Расчёт (кг)'!AH203/'Расчёт (кг)'!D203</f>
        <v>0</v>
      </c>
      <c r="G199" s="206">
        <f>'Расчёт (кг)'!AL203/'Расчёт (кг)'!D203</f>
        <v>0</v>
      </c>
      <c r="H199" s="206">
        <f>'Расчёт (ТН)'!AH203/'Расчёт (ТН)'!D203</f>
        <v>0</v>
      </c>
      <c r="I199" s="206">
        <f>'Расчёт (ТН)'!AL203/'Расчёт (ТН)'!D203</f>
        <v>0</v>
      </c>
      <c r="J199" s="206">
        <f t="shared" si="56"/>
        <v>0</v>
      </c>
      <c r="K199" s="206">
        <f t="shared" si="57"/>
        <v>0</v>
      </c>
    </row>
    <row r="200" spans="1:11">
      <c r="A200" s="134" t="str">
        <f t="shared" si="54"/>
        <v>июл</v>
      </c>
      <c r="B200" s="199" t="str">
        <f>'Расчёт (кг)'!B204</f>
        <v>-</v>
      </c>
      <c r="C200" s="199">
        <f t="shared" si="55"/>
        <v>2029</v>
      </c>
      <c r="D200" s="225">
        <f>'Расчёт (кг)'!C204</f>
        <v>47300</v>
      </c>
      <c r="E200" s="200">
        <f>'Расчёт (кг)'!D204</f>
        <v>22</v>
      </c>
      <c r="F200" s="206">
        <f>'Расчёт (кг)'!AH204/'Расчёт (кг)'!D204</f>
        <v>0</v>
      </c>
      <c r="G200" s="206">
        <f>'Расчёт (кг)'!AL204/'Расчёт (кг)'!D204</f>
        <v>0</v>
      </c>
      <c r="H200" s="206">
        <f>'Расчёт (ТН)'!AH204/'Расчёт (ТН)'!D204</f>
        <v>0</v>
      </c>
      <c r="I200" s="206">
        <f>'Расчёт (ТН)'!AL204/'Расчёт (ТН)'!D204</f>
        <v>0</v>
      </c>
      <c r="J200" s="206">
        <f t="shared" si="56"/>
        <v>0</v>
      </c>
      <c r="K200" s="206">
        <f t="shared" si="57"/>
        <v>0</v>
      </c>
    </row>
    <row r="201" spans="1:11">
      <c r="A201" s="134" t="str">
        <f t="shared" si="54"/>
        <v>авг</v>
      </c>
      <c r="B201" s="199" t="str">
        <f>'Расчёт (кг)'!B205</f>
        <v>-</v>
      </c>
      <c r="C201" s="199">
        <f t="shared" si="55"/>
        <v>2029</v>
      </c>
      <c r="D201" s="225">
        <f>'Расчёт (кг)'!C205</f>
        <v>47331</v>
      </c>
      <c r="E201" s="200">
        <f>'Расчёт (кг)'!D205</f>
        <v>23</v>
      </c>
      <c r="F201" s="206">
        <f>'Расчёт (кг)'!AH205/'Расчёт (кг)'!D205</f>
        <v>0</v>
      </c>
      <c r="G201" s="206">
        <f>'Расчёт (кг)'!AL205/'Расчёт (кг)'!D205</f>
        <v>0</v>
      </c>
      <c r="H201" s="206">
        <f>'Расчёт (ТН)'!AH205/'Расчёт (ТН)'!D205</f>
        <v>0</v>
      </c>
      <c r="I201" s="206">
        <f>'Расчёт (ТН)'!AL205/'Расчёт (ТН)'!D205</f>
        <v>0</v>
      </c>
      <c r="J201" s="206">
        <f t="shared" si="56"/>
        <v>0</v>
      </c>
      <c r="K201" s="206">
        <f t="shared" si="57"/>
        <v>0</v>
      </c>
    </row>
    <row r="202" spans="1:11">
      <c r="A202" s="134" t="str">
        <f t="shared" si="54"/>
        <v>сен</v>
      </c>
      <c r="B202" s="199" t="str">
        <f>'Расчёт (кг)'!B206</f>
        <v>-</v>
      </c>
      <c r="C202" s="199">
        <f t="shared" si="55"/>
        <v>2029</v>
      </c>
      <c r="D202" s="225">
        <f>'Расчёт (кг)'!C206</f>
        <v>47362</v>
      </c>
      <c r="E202" s="200">
        <f>'Расчёт (кг)'!D206</f>
        <v>20</v>
      </c>
      <c r="F202" s="206">
        <f>'Расчёт (кг)'!AH206/'Расчёт (кг)'!D206</f>
        <v>0</v>
      </c>
      <c r="G202" s="206">
        <f>'Расчёт (кг)'!AL206/'Расчёт (кг)'!D206</f>
        <v>0</v>
      </c>
      <c r="H202" s="206">
        <f>'Расчёт (ТН)'!AH206/'Расчёт (ТН)'!D206</f>
        <v>0</v>
      </c>
      <c r="I202" s="206">
        <f>'Расчёт (ТН)'!AL206/'Расчёт (ТН)'!D206</f>
        <v>0</v>
      </c>
      <c r="J202" s="206">
        <f t="shared" si="56"/>
        <v>0</v>
      </c>
      <c r="K202" s="206">
        <f t="shared" si="57"/>
        <v>0</v>
      </c>
    </row>
    <row r="203" spans="1:11">
      <c r="A203" s="134" t="str">
        <f t="shared" si="54"/>
        <v>окт</v>
      </c>
      <c r="B203" s="199" t="str">
        <f>'Расчёт (кг)'!B207</f>
        <v>-</v>
      </c>
      <c r="C203" s="199">
        <f t="shared" si="55"/>
        <v>2029</v>
      </c>
      <c r="D203" s="225">
        <f>'Расчёт (кг)'!C207</f>
        <v>47392</v>
      </c>
      <c r="E203" s="200">
        <f>'Расчёт (кг)'!D207</f>
        <v>23</v>
      </c>
      <c r="F203" s="206">
        <f>'Расчёт (кг)'!AH207/'Расчёт (кг)'!D207</f>
        <v>0</v>
      </c>
      <c r="G203" s="206">
        <f>'Расчёт (кг)'!AL207/'Расчёт (кг)'!D207</f>
        <v>0</v>
      </c>
      <c r="H203" s="206">
        <f>'Расчёт (ТН)'!AH207/'Расчёт (ТН)'!D207</f>
        <v>0</v>
      </c>
      <c r="I203" s="206">
        <f>'Расчёт (ТН)'!AL207/'Расчёт (ТН)'!D207</f>
        <v>0</v>
      </c>
      <c r="J203" s="206">
        <f t="shared" si="56"/>
        <v>0</v>
      </c>
      <c r="K203" s="206">
        <f t="shared" si="57"/>
        <v>0</v>
      </c>
    </row>
    <row r="204" spans="1:11">
      <c r="A204" s="134" t="str">
        <f t="shared" si="54"/>
        <v>ноя</v>
      </c>
      <c r="B204" s="199" t="str">
        <f>'Расчёт (кг)'!B208</f>
        <v>-</v>
      </c>
      <c r="C204" s="199">
        <f t="shared" si="55"/>
        <v>2029</v>
      </c>
      <c r="D204" s="225">
        <f>'Расчёт (кг)'!C208</f>
        <v>47423</v>
      </c>
      <c r="E204" s="200">
        <f>'Расчёт (кг)'!D208</f>
        <v>21</v>
      </c>
      <c r="F204" s="206">
        <f>'Расчёт (кг)'!AH208/'Расчёт (кг)'!D208</f>
        <v>0</v>
      </c>
      <c r="G204" s="206">
        <f>'Расчёт (кг)'!AL208/'Расчёт (кг)'!D208</f>
        <v>0</v>
      </c>
      <c r="H204" s="206">
        <f>'Расчёт (ТН)'!AH208/'Расчёт (ТН)'!D208</f>
        <v>0</v>
      </c>
      <c r="I204" s="206">
        <f>'Расчёт (ТН)'!AL208/'Расчёт (ТН)'!D208</f>
        <v>0</v>
      </c>
      <c r="J204" s="206">
        <f t="shared" si="56"/>
        <v>0</v>
      </c>
      <c r="K204" s="206">
        <f t="shared" si="57"/>
        <v>0</v>
      </c>
    </row>
    <row r="205" spans="1:11">
      <c r="A205" s="134" t="str">
        <f t="shared" si="54"/>
        <v>дек</v>
      </c>
      <c r="B205" s="199" t="str">
        <f>'Расчёт (кг)'!B209</f>
        <v>-</v>
      </c>
      <c r="C205" s="199">
        <f t="shared" si="55"/>
        <v>2029</v>
      </c>
      <c r="D205" s="225">
        <f>'Расчёт (кг)'!C209</f>
        <v>47453</v>
      </c>
      <c r="E205" s="200">
        <f>'Расчёт (кг)'!D209</f>
        <v>21</v>
      </c>
      <c r="F205" s="206">
        <f>'Расчёт (кг)'!AH209/'Расчёт (кг)'!D209</f>
        <v>0</v>
      </c>
      <c r="G205" s="206">
        <f>'Расчёт (кг)'!AL209/'Расчёт (кг)'!D209</f>
        <v>0</v>
      </c>
      <c r="H205" s="206">
        <f>'Расчёт (ТН)'!AH209/'Расчёт (ТН)'!D209</f>
        <v>0</v>
      </c>
      <c r="I205" s="206">
        <f>'Расчёт (ТН)'!AL209/'Расчёт (ТН)'!D209</f>
        <v>0</v>
      </c>
      <c r="J205" s="206">
        <f t="shared" si="56"/>
        <v>0</v>
      </c>
      <c r="K205" s="206">
        <f t="shared" si="57"/>
        <v>0</v>
      </c>
    </row>
    <row r="206" spans="1:11">
      <c r="A206" s="134" t="str">
        <f t="shared" si="54"/>
        <v>янв</v>
      </c>
      <c r="B206" s="199" t="str">
        <f>'Расчёт (кг)'!B210</f>
        <v>-</v>
      </c>
      <c r="C206" s="199">
        <f t="shared" si="55"/>
        <v>2030</v>
      </c>
      <c r="D206" s="225">
        <f>'Расчёт (кг)'!C210</f>
        <v>47484</v>
      </c>
      <c r="E206" s="200">
        <f>'Расчёт (кг)'!D210</f>
        <v>17</v>
      </c>
      <c r="F206" s="206">
        <f>'Расчёт (кг)'!AH210/'Расчёт (кг)'!D210</f>
        <v>0</v>
      </c>
      <c r="G206" s="206">
        <f>'Расчёт (кг)'!AL210/'Расчёт (кг)'!D210</f>
        <v>0</v>
      </c>
      <c r="H206" s="206">
        <f>'Расчёт (ТН)'!AH210/'Расчёт (ТН)'!D210</f>
        <v>0</v>
      </c>
      <c r="I206" s="206">
        <f>'Расчёт (ТН)'!AL210/'Расчёт (ТН)'!D210</f>
        <v>0</v>
      </c>
      <c r="J206" s="206">
        <f t="shared" si="56"/>
        <v>0</v>
      </c>
      <c r="K206" s="206">
        <f t="shared" si="57"/>
        <v>0</v>
      </c>
    </row>
    <row r="207" spans="1:11">
      <c r="A207" s="134" t="str">
        <f t="shared" si="54"/>
        <v>фев</v>
      </c>
      <c r="B207" s="199" t="str">
        <f>'Расчёт (кг)'!B211</f>
        <v>-</v>
      </c>
      <c r="C207" s="199">
        <f t="shared" si="55"/>
        <v>2030</v>
      </c>
      <c r="D207" s="225">
        <f>'Расчёт (кг)'!C211</f>
        <v>47515</v>
      </c>
      <c r="E207" s="200">
        <f>'Расчёт (кг)'!D211</f>
        <v>20</v>
      </c>
      <c r="F207" s="206">
        <f>'Расчёт (кг)'!AH211/'Расчёт (кг)'!D211</f>
        <v>0</v>
      </c>
      <c r="G207" s="206">
        <f>'Расчёт (кг)'!AL211/'Расчёт (кг)'!D211</f>
        <v>0</v>
      </c>
      <c r="H207" s="206">
        <f>'Расчёт (ТН)'!AH211/'Расчёт (ТН)'!D211</f>
        <v>0</v>
      </c>
      <c r="I207" s="206">
        <f>'Расчёт (ТН)'!AL211/'Расчёт (ТН)'!D211</f>
        <v>0</v>
      </c>
      <c r="J207" s="206">
        <f t="shared" si="56"/>
        <v>0</v>
      </c>
      <c r="K207" s="206">
        <f t="shared" si="57"/>
        <v>0</v>
      </c>
    </row>
    <row r="208" spans="1:11">
      <c r="A208" s="134" t="str">
        <f t="shared" si="54"/>
        <v>мар</v>
      </c>
      <c r="B208" s="199" t="str">
        <f>'Расчёт (кг)'!B212</f>
        <v>-</v>
      </c>
      <c r="C208" s="199">
        <f t="shared" si="55"/>
        <v>2030</v>
      </c>
      <c r="D208" s="225">
        <f>'Расчёт (кг)'!C212</f>
        <v>47543</v>
      </c>
      <c r="E208" s="200">
        <f>'Расчёт (кг)'!D212</f>
        <v>20</v>
      </c>
      <c r="F208" s="206">
        <f>'Расчёт (кг)'!AH212/'Расчёт (кг)'!D212</f>
        <v>0</v>
      </c>
      <c r="G208" s="206">
        <f>'Расчёт (кг)'!AL212/'Расчёт (кг)'!D212</f>
        <v>0</v>
      </c>
      <c r="H208" s="206">
        <f>'Расчёт (ТН)'!AH212/'Расчёт (ТН)'!D212</f>
        <v>0</v>
      </c>
      <c r="I208" s="206">
        <f>'Расчёт (ТН)'!AL212/'Расчёт (ТН)'!D212</f>
        <v>0</v>
      </c>
      <c r="J208" s="206">
        <f t="shared" si="56"/>
        <v>0</v>
      </c>
      <c r="K208" s="206">
        <f t="shared" si="57"/>
        <v>0</v>
      </c>
    </row>
    <row r="209" spans="1:11">
      <c r="A209" s="134" t="str">
        <f t="shared" si="54"/>
        <v>апр</v>
      </c>
      <c r="B209" s="199" t="str">
        <f>'Расчёт (кг)'!B213</f>
        <v>-</v>
      </c>
      <c r="C209" s="199">
        <f t="shared" si="55"/>
        <v>2030</v>
      </c>
      <c r="D209" s="225">
        <f>'Расчёт (кг)'!C213</f>
        <v>47574</v>
      </c>
      <c r="E209" s="200">
        <f>'Расчёт (кг)'!D213</f>
        <v>22</v>
      </c>
      <c r="F209" s="206">
        <f>'Расчёт (кг)'!AH213/'Расчёт (кг)'!D213</f>
        <v>0</v>
      </c>
      <c r="G209" s="206">
        <f>'Расчёт (кг)'!AL213/'Расчёт (кг)'!D213</f>
        <v>0</v>
      </c>
      <c r="H209" s="206">
        <f>'Расчёт (ТН)'!AH213/'Расчёт (ТН)'!D213</f>
        <v>0</v>
      </c>
      <c r="I209" s="206">
        <f>'Расчёт (ТН)'!AL213/'Расчёт (ТН)'!D213</f>
        <v>0</v>
      </c>
      <c r="J209" s="206">
        <f t="shared" si="56"/>
        <v>0</v>
      </c>
      <c r="K209" s="206">
        <f t="shared" si="57"/>
        <v>0</v>
      </c>
    </row>
    <row r="210" spans="1:11">
      <c r="A210" s="134" t="str">
        <f t="shared" si="54"/>
        <v>май</v>
      </c>
      <c r="B210" s="199" t="str">
        <f>'Расчёт (кг)'!B214</f>
        <v>-</v>
      </c>
      <c r="C210" s="199">
        <f t="shared" si="55"/>
        <v>2030</v>
      </c>
      <c r="D210" s="225">
        <f>'Расчёт (кг)'!C214</f>
        <v>47604</v>
      </c>
      <c r="E210" s="200">
        <f>'Расчёт (кг)'!D214</f>
        <v>18</v>
      </c>
      <c r="F210" s="206">
        <f>'Расчёт (кг)'!AH214/'Расчёт (кг)'!D214</f>
        <v>0</v>
      </c>
      <c r="G210" s="206">
        <f>'Расчёт (кг)'!AL214/'Расчёт (кг)'!D214</f>
        <v>0</v>
      </c>
      <c r="H210" s="206">
        <f>'Расчёт (ТН)'!AH214/'Расчёт (ТН)'!D214</f>
        <v>0</v>
      </c>
      <c r="I210" s="206">
        <f>'Расчёт (ТН)'!AL214/'Расчёт (ТН)'!D214</f>
        <v>0</v>
      </c>
      <c r="J210" s="206">
        <f t="shared" si="56"/>
        <v>0</v>
      </c>
      <c r="K210" s="206">
        <f t="shared" si="57"/>
        <v>0</v>
      </c>
    </row>
    <row r="211" spans="1:11">
      <c r="A211" s="134" t="str">
        <f t="shared" si="54"/>
        <v>июн</v>
      </c>
      <c r="B211" s="199" t="str">
        <f>'Расчёт (кг)'!B215</f>
        <v>-</v>
      </c>
      <c r="C211" s="199">
        <f t="shared" si="55"/>
        <v>2030</v>
      </c>
      <c r="D211" s="225">
        <f>'Расчёт (кг)'!C215</f>
        <v>47635</v>
      </c>
      <c r="E211" s="200">
        <f>'Расчёт (кг)'!D215</f>
        <v>19</v>
      </c>
      <c r="F211" s="206">
        <f>'Расчёт (кг)'!AH215/'Расчёт (кг)'!D215</f>
        <v>0</v>
      </c>
      <c r="G211" s="206">
        <f>'Расчёт (кг)'!AL215/'Расчёт (кг)'!D215</f>
        <v>0</v>
      </c>
      <c r="H211" s="206">
        <f>'Расчёт (ТН)'!AH215/'Расчёт (ТН)'!D215</f>
        <v>0</v>
      </c>
      <c r="I211" s="206">
        <f>'Расчёт (ТН)'!AL215/'Расчёт (ТН)'!D215</f>
        <v>0</v>
      </c>
      <c r="J211" s="206">
        <f t="shared" si="56"/>
        <v>0</v>
      </c>
      <c r="K211" s="206">
        <f t="shared" si="57"/>
        <v>0</v>
      </c>
    </row>
    <row r="212" spans="1:11">
      <c r="A212" s="134" t="str">
        <f t="shared" si="54"/>
        <v>июл</v>
      </c>
      <c r="B212" s="199" t="str">
        <f>'Расчёт (кг)'!B216</f>
        <v>-</v>
      </c>
      <c r="C212" s="199">
        <f t="shared" si="55"/>
        <v>2030</v>
      </c>
      <c r="D212" s="225">
        <f>'Расчёт (кг)'!C216</f>
        <v>47665</v>
      </c>
      <c r="E212" s="200">
        <f>'Расчёт (кг)'!D216</f>
        <v>23</v>
      </c>
      <c r="F212" s="206">
        <f>'Расчёт (кг)'!AH216/'Расчёт (кг)'!D216</f>
        <v>0</v>
      </c>
      <c r="G212" s="206">
        <f>'Расчёт (кг)'!AL216/'Расчёт (кг)'!D216</f>
        <v>0</v>
      </c>
      <c r="H212" s="206">
        <f>'Расчёт (ТН)'!AH216/'Расчёт (ТН)'!D216</f>
        <v>0</v>
      </c>
      <c r="I212" s="206">
        <f>'Расчёт (ТН)'!AL216/'Расчёт (ТН)'!D216</f>
        <v>0</v>
      </c>
      <c r="J212" s="206">
        <f t="shared" si="56"/>
        <v>0</v>
      </c>
      <c r="K212" s="206">
        <f t="shared" si="57"/>
        <v>0</v>
      </c>
    </row>
    <row r="213" spans="1:11">
      <c r="A213" s="134" t="str">
        <f t="shared" si="54"/>
        <v>авг</v>
      </c>
      <c r="B213" s="199" t="str">
        <f>'Расчёт (кг)'!B217</f>
        <v>-</v>
      </c>
      <c r="C213" s="199">
        <f t="shared" si="55"/>
        <v>2030</v>
      </c>
      <c r="D213" s="225">
        <f>'Расчёт (кг)'!C217</f>
        <v>47696</v>
      </c>
      <c r="E213" s="200">
        <f>'Расчёт (кг)'!D217</f>
        <v>22</v>
      </c>
      <c r="F213" s="206">
        <f>'Расчёт (кг)'!AH217/'Расчёт (кг)'!D217</f>
        <v>0</v>
      </c>
      <c r="G213" s="206">
        <f>'Расчёт (кг)'!AL217/'Расчёт (кг)'!D217</f>
        <v>0</v>
      </c>
      <c r="H213" s="206">
        <f>'Расчёт (ТН)'!AH217/'Расчёт (ТН)'!D217</f>
        <v>0</v>
      </c>
      <c r="I213" s="206">
        <f>'Расчёт (ТН)'!AL217/'Расчёт (ТН)'!D217</f>
        <v>0</v>
      </c>
      <c r="J213" s="206">
        <f t="shared" si="56"/>
        <v>0</v>
      </c>
      <c r="K213" s="206">
        <f t="shared" si="57"/>
        <v>0</v>
      </c>
    </row>
    <row r="214" spans="1:11">
      <c r="A214" s="134" t="str">
        <f t="shared" si="54"/>
        <v>сен</v>
      </c>
      <c r="B214" s="199" t="str">
        <f>'Расчёт (кг)'!B218</f>
        <v>-</v>
      </c>
      <c r="C214" s="199">
        <f t="shared" si="55"/>
        <v>2030</v>
      </c>
      <c r="D214" s="225">
        <f>'Расчёт (кг)'!C218</f>
        <v>47727</v>
      </c>
      <c r="E214" s="200">
        <f>'Расчёт (кг)'!D218</f>
        <v>21</v>
      </c>
      <c r="F214" s="206">
        <f>'Расчёт (кг)'!AH218/'Расчёт (кг)'!D218</f>
        <v>0</v>
      </c>
      <c r="G214" s="206">
        <f>'Расчёт (кг)'!AL218/'Расчёт (кг)'!D218</f>
        <v>0</v>
      </c>
      <c r="H214" s="206">
        <f>'Расчёт (ТН)'!AH218/'Расчёт (ТН)'!D218</f>
        <v>0</v>
      </c>
      <c r="I214" s="206">
        <f>'Расчёт (ТН)'!AL218/'Расчёт (ТН)'!D218</f>
        <v>0</v>
      </c>
      <c r="J214" s="206">
        <f t="shared" si="56"/>
        <v>0</v>
      </c>
      <c r="K214" s="206">
        <f t="shared" si="57"/>
        <v>0</v>
      </c>
    </row>
    <row r="215" spans="1:11">
      <c r="A215" s="134" t="str">
        <f t="shared" si="54"/>
        <v>окт</v>
      </c>
      <c r="B215" s="199" t="str">
        <f>'Расчёт (кг)'!B219</f>
        <v>-</v>
      </c>
      <c r="C215" s="199">
        <f t="shared" si="55"/>
        <v>2030</v>
      </c>
      <c r="D215" s="225">
        <f>'Расчёт (кг)'!C219</f>
        <v>47757</v>
      </c>
      <c r="E215" s="200">
        <f>'Расчёт (кг)'!D219</f>
        <v>23</v>
      </c>
      <c r="F215" s="206">
        <f>'Расчёт (кг)'!AH219/'Расчёт (кг)'!D219</f>
        <v>0</v>
      </c>
      <c r="G215" s="206">
        <f>'Расчёт (кг)'!AL219/'Расчёт (кг)'!D219</f>
        <v>0</v>
      </c>
      <c r="H215" s="206">
        <f>'Расчёт (ТН)'!AH219/'Расчёт (ТН)'!D219</f>
        <v>0</v>
      </c>
      <c r="I215" s="206">
        <f>'Расчёт (ТН)'!AL219/'Расчёт (ТН)'!D219</f>
        <v>0</v>
      </c>
      <c r="J215" s="206">
        <f t="shared" si="56"/>
        <v>0</v>
      </c>
      <c r="K215" s="206">
        <f t="shared" si="57"/>
        <v>0</v>
      </c>
    </row>
    <row r="216" spans="1:11">
      <c r="A216" s="134" t="str">
        <f t="shared" si="54"/>
        <v>ноя</v>
      </c>
      <c r="B216" s="199" t="str">
        <f>'Расчёт (кг)'!B220</f>
        <v>-</v>
      </c>
      <c r="C216" s="199">
        <f t="shared" si="55"/>
        <v>2030</v>
      </c>
      <c r="D216" s="225">
        <f>'Расчёт (кг)'!C220</f>
        <v>47788</v>
      </c>
      <c r="E216" s="200">
        <f>'Расчёт (кг)'!D220</f>
        <v>20</v>
      </c>
      <c r="F216" s="206">
        <f>'Расчёт (кг)'!AH220/'Расчёт (кг)'!D220</f>
        <v>0</v>
      </c>
      <c r="G216" s="206">
        <f>'Расчёт (кг)'!AL220/'Расчёт (кг)'!D220</f>
        <v>0</v>
      </c>
      <c r="H216" s="206">
        <f>'Расчёт (ТН)'!AH220/'Расчёт (ТН)'!D220</f>
        <v>0</v>
      </c>
      <c r="I216" s="206">
        <f>'Расчёт (ТН)'!AL220/'Расчёт (ТН)'!D220</f>
        <v>0</v>
      </c>
      <c r="J216" s="206">
        <f t="shared" si="56"/>
        <v>0</v>
      </c>
      <c r="K216" s="206">
        <f t="shared" si="57"/>
        <v>0</v>
      </c>
    </row>
    <row r="217" spans="1:11">
      <c r="A217" s="134" t="str">
        <f t="shared" si="54"/>
        <v>дек</v>
      </c>
      <c r="B217" s="199" t="str">
        <f>'Расчёт (кг)'!B221</f>
        <v>-</v>
      </c>
      <c r="C217" s="199">
        <f t="shared" si="55"/>
        <v>2030</v>
      </c>
      <c r="D217" s="225">
        <f>'Расчёт (кг)'!C221</f>
        <v>47818</v>
      </c>
      <c r="E217" s="200">
        <f>'Расчёт (кг)'!D221</f>
        <v>22</v>
      </c>
      <c r="F217" s="206">
        <f>'Расчёт (кг)'!AH221/'Расчёт (кг)'!D221</f>
        <v>0</v>
      </c>
      <c r="G217" s="206">
        <f>'Расчёт (кг)'!AL221/'Расчёт (кг)'!D221</f>
        <v>0</v>
      </c>
      <c r="H217" s="206">
        <f>'Расчёт (ТН)'!AH221/'Расчёт (ТН)'!D221</f>
        <v>0</v>
      </c>
      <c r="I217" s="206">
        <f>'Расчёт (ТН)'!AL221/'Расчёт (ТН)'!D221</f>
        <v>0</v>
      </c>
      <c r="J217" s="206">
        <f t="shared" si="56"/>
        <v>0</v>
      </c>
      <c r="K217" s="206">
        <f t="shared" si="57"/>
        <v>0</v>
      </c>
    </row>
    <row r="218" spans="1:11">
      <c r="A218" s="134" t="str">
        <f t="shared" si="54"/>
        <v>янв</v>
      </c>
      <c r="B218" s="199" t="str">
        <f>'Расчёт (кг)'!B222</f>
        <v>-</v>
      </c>
      <c r="C218" s="199">
        <f t="shared" si="55"/>
        <v>2031</v>
      </c>
      <c r="D218" s="225">
        <f>'Расчёт (кг)'!C222</f>
        <v>47849</v>
      </c>
      <c r="E218" s="200">
        <f>'Расчёт (кг)'!D222</f>
        <v>17</v>
      </c>
      <c r="F218" s="206">
        <f>'Расчёт (кг)'!AH222/'Расчёт (кг)'!D222</f>
        <v>0</v>
      </c>
      <c r="G218" s="206">
        <f>'Расчёт (кг)'!AL222/'Расчёт (кг)'!D222</f>
        <v>0</v>
      </c>
      <c r="H218" s="206">
        <f>'Расчёт (ТН)'!AH222/'Расчёт (ТН)'!D222</f>
        <v>0</v>
      </c>
      <c r="I218" s="206">
        <f>'Расчёт (ТН)'!AL222/'Расчёт (ТН)'!D222</f>
        <v>0</v>
      </c>
      <c r="J218" s="206">
        <f t="shared" si="56"/>
        <v>0</v>
      </c>
      <c r="K218" s="206">
        <f t="shared" si="57"/>
        <v>0</v>
      </c>
    </row>
    <row r="219" spans="1:11">
      <c r="A219" s="134" t="str">
        <f t="shared" si="54"/>
        <v>фев</v>
      </c>
      <c r="B219" s="199" t="str">
        <f>'Расчёт (кг)'!B223</f>
        <v>-</v>
      </c>
      <c r="C219" s="199">
        <f t="shared" si="55"/>
        <v>2031</v>
      </c>
      <c r="D219" s="225">
        <f>'Расчёт (кг)'!C223</f>
        <v>47880</v>
      </c>
      <c r="E219" s="200">
        <f>'Расчёт (кг)'!D223</f>
        <v>20</v>
      </c>
      <c r="F219" s="206">
        <f>'Расчёт (кг)'!AH223/'Расчёт (кг)'!D223</f>
        <v>0</v>
      </c>
      <c r="G219" s="206">
        <f>'Расчёт (кг)'!AL223/'Расчёт (кг)'!D223</f>
        <v>0</v>
      </c>
      <c r="H219" s="206">
        <f>'Расчёт (ТН)'!AH223/'Расчёт (ТН)'!D223</f>
        <v>0</v>
      </c>
      <c r="I219" s="206">
        <f>'Расчёт (ТН)'!AL223/'Расчёт (ТН)'!D223</f>
        <v>0</v>
      </c>
      <c r="J219" s="206">
        <f t="shared" si="56"/>
        <v>0</v>
      </c>
      <c r="K219" s="206">
        <f t="shared" si="57"/>
        <v>0</v>
      </c>
    </row>
    <row r="220" spans="1:11">
      <c r="A220" s="134" t="str">
        <f t="shared" si="54"/>
        <v>мар</v>
      </c>
      <c r="B220" s="199" t="str">
        <f>'Расчёт (кг)'!B224</f>
        <v>-</v>
      </c>
      <c r="C220" s="199">
        <f t="shared" si="55"/>
        <v>2031</v>
      </c>
      <c r="D220" s="225">
        <f>'Расчёт (кг)'!C224</f>
        <v>47908</v>
      </c>
      <c r="E220" s="200">
        <f>'Расчёт (кг)'!D224</f>
        <v>20</v>
      </c>
      <c r="F220" s="206">
        <f>'Расчёт (кг)'!AH224/'Расчёт (кг)'!D224</f>
        <v>0</v>
      </c>
      <c r="G220" s="206">
        <f>'Расчёт (кг)'!AL224/'Расчёт (кг)'!D224</f>
        <v>0</v>
      </c>
      <c r="H220" s="206">
        <f>'Расчёт (ТН)'!AH224/'Расчёт (ТН)'!D224</f>
        <v>0</v>
      </c>
      <c r="I220" s="206">
        <f>'Расчёт (ТН)'!AL224/'Расчёт (ТН)'!D224</f>
        <v>0</v>
      </c>
      <c r="J220" s="206">
        <f t="shared" si="56"/>
        <v>0</v>
      </c>
      <c r="K220" s="206">
        <f t="shared" si="57"/>
        <v>0</v>
      </c>
    </row>
    <row r="221" spans="1:11">
      <c r="A221" s="134" t="str">
        <f t="shared" si="54"/>
        <v>апр</v>
      </c>
      <c r="B221" s="199" t="str">
        <f>'Расчёт (кг)'!B225</f>
        <v>-</v>
      </c>
      <c r="C221" s="199">
        <f t="shared" si="55"/>
        <v>2031</v>
      </c>
      <c r="D221" s="225">
        <f>'Расчёт (кг)'!C225</f>
        <v>47939</v>
      </c>
      <c r="E221" s="200">
        <f>'Расчёт (кг)'!D225</f>
        <v>22</v>
      </c>
      <c r="F221" s="206">
        <f>'Расчёт (кг)'!AH225/'Расчёт (кг)'!D225</f>
        <v>0</v>
      </c>
      <c r="G221" s="206">
        <f>'Расчёт (кг)'!AL225/'Расчёт (кг)'!D225</f>
        <v>0</v>
      </c>
      <c r="H221" s="206">
        <f>'Расчёт (ТН)'!AH225/'Расчёт (ТН)'!D225</f>
        <v>0</v>
      </c>
      <c r="I221" s="206">
        <f>'Расчёт (ТН)'!AL225/'Расчёт (ТН)'!D225</f>
        <v>0</v>
      </c>
      <c r="J221" s="206">
        <f t="shared" si="56"/>
        <v>0</v>
      </c>
      <c r="K221" s="206">
        <f t="shared" si="57"/>
        <v>0</v>
      </c>
    </row>
    <row r="222" spans="1:11">
      <c r="A222" s="134" t="str">
        <f t="shared" si="54"/>
        <v>май</v>
      </c>
      <c r="B222" s="199" t="str">
        <f>'Расчёт (кг)'!B226</f>
        <v>-</v>
      </c>
      <c r="C222" s="199">
        <f t="shared" si="55"/>
        <v>2031</v>
      </c>
      <c r="D222" s="225">
        <f>'Расчёт (кг)'!C226</f>
        <v>47969</v>
      </c>
      <c r="E222" s="200">
        <f>'Расчёт (кг)'!D226</f>
        <v>19</v>
      </c>
      <c r="F222" s="206">
        <f>'Расчёт (кг)'!AH226/'Расчёт (кг)'!D226</f>
        <v>0</v>
      </c>
      <c r="G222" s="206">
        <f>'Расчёт (кг)'!AL226/'Расчёт (кг)'!D226</f>
        <v>0</v>
      </c>
      <c r="H222" s="206">
        <f>'Расчёт (ТН)'!AH226/'Расчёт (ТН)'!D226</f>
        <v>0</v>
      </c>
      <c r="I222" s="206">
        <f>'Расчёт (ТН)'!AL226/'Расчёт (ТН)'!D226</f>
        <v>0</v>
      </c>
      <c r="J222" s="206">
        <f t="shared" si="56"/>
        <v>0</v>
      </c>
      <c r="K222" s="206">
        <f t="shared" si="57"/>
        <v>0</v>
      </c>
    </row>
    <row r="223" spans="1:11">
      <c r="A223" s="134" t="str">
        <f t="shared" si="54"/>
        <v>июн</v>
      </c>
      <c r="B223" s="199" t="str">
        <f>'Расчёт (кг)'!B227</f>
        <v>-</v>
      </c>
      <c r="C223" s="199">
        <f t="shared" si="55"/>
        <v>2031</v>
      </c>
      <c r="D223" s="225">
        <f>'Расчёт (кг)'!C227</f>
        <v>48000</v>
      </c>
      <c r="E223" s="200">
        <f>'Расчёт (кг)'!D227</f>
        <v>19</v>
      </c>
      <c r="F223" s="206">
        <f>'Расчёт (кг)'!AH227/'Расчёт (кг)'!D227</f>
        <v>0</v>
      </c>
      <c r="G223" s="206">
        <f>'Расчёт (кг)'!AL227/'Расчёт (кг)'!D227</f>
        <v>0</v>
      </c>
      <c r="H223" s="206">
        <f>'Расчёт (ТН)'!AH227/'Расчёт (ТН)'!D227</f>
        <v>0</v>
      </c>
      <c r="I223" s="206">
        <f>'Расчёт (ТН)'!AL227/'Расчёт (ТН)'!D227</f>
        <v>0</v>
      </c>
      <c r="J223" s="206">
        <f t="shared" si="56"/>
        <v>0</v>
      </c>
      <c r="K223" s="206">
        <f t="shared" si="57"/>
        <v>0</v>
      </c>
    </row>
    <row r="224" spans="1:11">
      <c r="A224" s="134" t="str">
        <f t="shared" si="54"/>
        <v>июл</v>
      </c>
      <c r="B224" s="199" t="str">
        <f>'Расчёт (кг)'!B228</f>
        <v>-</v>
      </c>
      <c r="C224" s="199">
        <f t="shared" si="55"/>
        <v>2031</v>
      </c>
      <c r="D224" s="225">
        <f>'Расчёт (кг)'!C228</f>
        <v>48030</v>
      </c>
      <c r="E224" s="200">
        <f>'Расчёт (кг)'!D228</f>
        <v>23</v>
      </c>
      <c r="F224" s="206">
        <f>'Расчёт (кг)'!AH228/'Расчёт (кг)'!D228</f>
        <v>0</v>
      </c>
      <c r="G224" s="206">
        <f>'Расчёт (кг)'!AL228/'Расчёт (кг)'!D228</f>
        <v>0</v>
      </c>
      <c r="H224" s="206">
        <f>'Расчёт (ТН)'!AH228/'Расчёт (ТН)'!D228</f>
        <v>0</v>
      </c>
      <c r="I224" s="206">
        <f>'Расчёт (ТН)'!AL228/'Расчёт (ТН)'!D228</f>
        <v>0</v>
      </c>
      <c r="J224" s="206">
        <f t="shared" si="56"/>
        <v>0</v>
      </c>
      <c r="K224" s="206">
        <f t="shared" si="57"/>
        <v>0</v>
      </c>
    </row>
    <row r="225" spans="1:11">
      <c r="A225" s="134" t="str">
        <f t="shared" si="54"/>
        <v>авг</v>
      </c>
      <c r="B225" s="199" t="str">
        <f>'Расчёт (кг)'!B229</f>
        <v>-</v>
      </c>
      <c r="C225" s="199">
        <f t="shared" si="55"/>
        <v>2031</v>
      </c>
      <c r="D225" s="225">
        <f>'Расчёт (кг)'!C229</f>
        <v>48061</v>
      </c>
      <c r="E225" s="200">
        <f>'Расчёт (кг)'!D229</f>
        <v>21</v>
      </c>
      <c r="F225" s="206">
        <f>'Расчёт (кг)'!AH229/'Расчёт (кг)'!D229</f>
        <v>0</v>
      </c>
      <c r="G225" s="206">
        <f>'Расчёт (кг)'!AL229/'Расчёт (кг)'!D229</f>
        <v>0</v>
      </c>
      <c r="H225" s="206">
        <f>'Расчёт (ТН)'!AH229/'Расчёт (ТН)'!D229</f>
        <v>0</v>
      </c>
      <c r="I225" s="206">
        <f>'Расчёт (ТН)'!AL229/'Расчёт (ТН)'!D229</f>
        <v>0</v>
      </c>
      <c r="J225" s="206">
        <f t="shared" si="56"/>
        <v>0</v>
      </c>
      <c r="K225" s="206">
        <f t="shared" si="57"/>
        <v>0</v>
      </c>
    </row>
    <row r="226" spans="1:11">
      <c r="A226" s="134" t="str">
        <f t="shared" si="54"/>
        <v>сен</v>
      </c>
      <c r="B226" s="199" t="str">
        <f>'Расчёт (кг)'!B230</f>
        <v>-</v>
      </c>
      <c r="C226" s="199">
        <f t="shared" si="55"/>
        <v>2031</v>
      </c>
      <c r="D226" s="225">
        <f>'Расчёт (кг)'!C230</f>
        <v>48092</v>
      </c>
      <c r="E226" s="200">
        <f>'Расчёт (кг)'!D230</f>
        <v>22</v>
      </c>
      <c r="F226" s="206">
        <f>'Расчёт (кг)'!AH230/'Расчёт (кг)'!D230</f>
        <v>0</v>
      </c>
      <c r="G226" s="206">
        <f>'Расчёт (кг)'!AL230/'Расчёт (кг)'!D230</f>
        <v>0</v>
      </c>
      <c r="H226" s="206">
        <f>'Расчёт (ТН)'!AH230/'Расчёт (ТН)'!D230</f>
        <v>0</v>
      </c>
      <c r="I226" s="206">
        <f>'Расчёт (ТН)'!AL230/'Расчёт (ТН)'!D230</f>
        <v>0</v>
      </c>
      <c r="J226" s="206">
        <f t="shared" si="56"/>
        <v>0</v>
      </c>
      <c r="K226" s="206">
        <f t="shared" si="57"/>
        <v>0</v>
      </c>
    </row>
    <row r="227" spans="1:11">
      <c r="A227" s="134" t="str">
        <f t="shared" si="54"/>
        <v>окт</v>
      </c>
      <c r="B227" s="199" t="str">
        <f>'Расчёт (кг)'!B231</f>
        <v>-</v>
      </c>
      <c r="C227" s="199">
        <f t="shared" si="55"/>
        <v>2031</v>
      </c>
      <c r="D227" s="225">
        <f>'Расчёт (кг)'!C231</f>
        <v>48122</v>
      </c>
      <c r="E227" s="200">
        <f>'Расчёт (кг)'!D231</f>
        <v>23</v>
      </c>
      <c r="F227" s="206">
        <f>'Расчёт (кг)'!AH231/'Расчёт (кг)'!D231</f>
        <v>0</v>
      </c>
      <c r="G227" s="206">
        <f>'Расчёт (кг)'!AL231/'Расчёт (кг)'!D231</f>
        <v>0</v>
      </c>
      <c r="H227" s="206">
        <f>'Расчёт (ТН)'!AH231/'Расчёт (ТН)'!D231</f>
        <v>0</v>
      </c>
      <c r="I227" s="206">
        <f>'Расчёт (ТН)'!AL231/'Расчёт (ТН)'!D231</f>
        <v>0</v>
      </c>
      <c r="J227" s="206">
        <f t="shared" si="56"/>
        <v>0</v>
      </c>
      <c r="K227" s="206">
        <f t="shared" si="57"/>
        <v>0</v>
      </c>
    </row>
    <row r="228" spans="1:11">
      <c r="A228" s="134" t="str">
        <f t="shared" si="54"/>
        <v>ноя</v>
      </c>
      <c r="B228" s="199" t="str">
        <f>'Расчёт (кг)'!B232</f>
        <v>-</v>
      </c>
      <c r="C228" s="199">
        <f t="shared" si="55"/>
        <v>2031</v>
      </c>
      <c r="D228" s="225">
        <f>'Расчёт (кг)'!C232</f>
        <v>48153</v>
      </c>
      <c r="E228" s="200">
        <f>'Расчёт (кг)'!D232</f>
        <v>18</v>
      </c>
      <c r="F228" s="206">
        <f>'Расчёт (кг)'!AH232/'Расчёт (кг)'!D232</f>
        <v>0</v>
      </c>
      <c r="G228" s="206">
        <f>'Расчёт (кг)'!AL232/'Расчёт (кг)'!D232</f>
        <v>0</v>
      </c>
      <c r="H228" s="206">
        <f>'Расчёт (ТН)'!AH232/'Расчёт (ТН)'!D232</f>
        <v>0</v>
      </c>
      <c r="I228" s="206">
        <f>'Расчёт (ТН)'!AL232/'Расчёт (ТН)'!D232</f>
        <v>0</v>
      </c>
      <c r="J228" s="206">
        <f t="shared" si="56"/>
        <v>0</v>
      </c>
      <c r="K228" s="206">
        <f t="shared" si="57"/>
        <v>0</v>
      </c>
    </row>
    <row r="229" spans="1:11">
      <c r="A229" s="134" t="str">
        <f t="shared" si="54"/>
        <v>дек</v>
      </c>
      <c r="B229" s="199" t="str">
        <f>'Расчёт (кг)'!B233</f>
        <v>-</v>
      </c>
      <c r="C229" s="199">
        <f t="shared" si="55"/>
        <v>2031</v>
      </c>
      <c r="D229" s="225">
        <f>'Расчёт (кг)'!C233</f>
        <v>48183</v>
      </c>
      <c r="E229" s="200">
        <f>'Расчёт (кг)'!D233</f>
        <v>23</v>
      </c>
      <c r="F229" s="206">
        <f>'Расчёт (кг)'!AH233/'Расчёт (кг)'!D233</f>
        <v>0</v>
      </c>
      <c r="G229" s="206">
        <f>'Расчёт (кг)'!AL233/'Расчёт (кг)'!D233</f>
        <v>0</v>
      </c>
      <c r="H229" s="206">
        <f>'Расчёт (ТН)'!AH233/'Расчёт (ТН)'!D233</f>
        <v>0</v>
      </c>
      <c r="I229" s="206">
        <f>'Расчёт (ТН)'!AL233/'Расчёт (ТН)'!D233</f>
        <v>0</v>
      </c>
      <c r="J229" s="206">
        <f t="shared" si="56"/>
        <v>0</v>
      </c>
      <c r="K229" s="206">
        <f t="shared" si="57"/>
        <v>0</v>
      </c>
    </row>
    <row r="230" spans="1:11">
      <c r="A230" s="134" t="str">
        <f t="shared" si="54"/>
        <v>янв</v>
      </c>
      <c r="B230" s="199" t="str">
        <f>'Расчёт (кг)'!B234</f>
        <v>-</v>
      </c>
      <c r="C230" s="199">
        <f t="shared" si="55"/>
        <v>2032</v>
      </c>
      <c r="D230" s="225">
        <f>'Расчёт (кг)'!C234</f>
        <v>48214</v>
      </c>
      <c r="E230" s="200">
        <f>'Расчёт (кг)'!D234</f>
        <v>15</v>
      </c>
      <c r="F230" s="206">
        <f>'Расчёт (кг)'!AH234/'Расчёт (кг)'!D234</f>
        <v>0</v>
      </c>
      <c r="G230" s="206">
        <f>'Расчёт (кг)'!AL234/'Расчёт (кг)'!D234</f>
        <v>0</v>
      </c>
      <c r="H230" s="206">
        <f>'Расчёт (ТН)'!AH234/'Расчёт (ТН)'!D234</f>
        <v>0</v>
      </c>
      <c r="I230" s="206">
        <f>'Расчёт (ТН)'!AL234/'Расчёт (ТН)'!D234</f>
        <v>0</v>
      </c>
      <c r="J230" s="206">
        <f t="shared" si="56"/>
        <v>0</v>
      </c>
      <c r="K230" s="206">
        <f t="shared" si="57"/>
        <v>0</v>
      </c>
    </row>
    <row r="231" spans="1:11">
      <c r="A231" s="134" t="str">
        <f t="shared" si="54"/>
        <v>фев</v>
      </c>
      <c r="B231" s="199" t="str">
        <f>'Расчёт (кг)'!B235</f>
        <v>-</v>
      </c>
      <c r="C231" s="199">
        <f t="shared" si="55"/>
        <v>2032</v>
      </c>
      <c r="D231" s="225">
        <f>'Расчёт (кг)'!C235</f>
        <v>48245</v>
      </c>
      <c r="E231" s="200">
        <f>'Расчёт (кг)'!D235</f>
        <v>19</v>
      </c>
      <c r="F231" s="206">
        <f>'Расчёт (кг)'!AH235/'Расчёт (кг)'!D235</f>
        <v>0</v>
      </c>
      <c r="G231" s="206">
        <f>'Расчёт (кг)'!AL235/'Расчёт (кг)'!D235</f>
        <v>0</v>
      </c>
      <c r="H231" s="206">
        <f>'Расчёт (ТН)'!AH235/'Расчёт (ТН)'!D235</f>
        <v>0</v>
      </c>
      <c r="I231" s="206">
        <f>'Расчёт (ТН)'!AL235/'Расчёт (ТН)'!D235</f>
        <v>0</v>
      </c>
      <c r="J231" s="206">
        <f t="shared" si="56"/>
        <v>0</v>
      </c>
      <c r="K231" s="206">
        <f t="shared" si="57"/>
        <v>0</v>
      </c>
    </row>
    <row r="232" spans="1:11">
      <c r="A232" s="134" t="str">
        <f t="shared" si="54"/>
        <v>мар</v>
      </c>
      <c r="B232" s="199" t="str">
        <f>'Расчёт (кг)'!B236</f>
        <v>-</v>
      </c>
      <c r="C232" s="199">
        <f t="shared" si="55"/>
        <v>2032</v>
      </c>
      <c r="D232" s="225">
        <f>'Расчёт (кг)'!C236</f>
        <v>48274</v>
      </c>
      <c r="E232" s="200">
        <f>'Расчёт (кг)'!D236</f>
        <v>22</v>
      </c>
      <c r="F232" s="206">
        <f>'Расчёт (кг)'!AH236/'Расчёт (кг)'!D236</f>
        <v>0</v>
      </c>
      <c r="G232" s="206">
        <f>'Расчёт (кг)'!AL236/'Расчёт (кг)'!D236</f>
        <v>0</v>
      </c>
      <c r="H232" s="206">
        <f>'Расчёт (ТН)'!AH236/'Расчёт (ТН)'!D236</f>
        <v>0</v>
      </c>
      <c r="I232" s="206">
        <f>'Расчёт (ТН)'!AL236/'Расчёт (ТН)'!D236</f>
        <v>0</v>
      </c>
      <c r="J232" s="206">
        <f t="shared" si="56"/>
        <v>0</v>
      </c>
      <c r="K232" s="206">
        <f t="shared" si="57"/>
        <v>0</v>
      </c>
    </row>
    <row r="233" spans="1:11">
      <c r="A233" s="134" t="str">
        <f t="shared" si="54"/>
        <v>апр</v>
      </c>
      <c r="B233" s="199" t="str">
        <f>'Расчёт (кг)'!B237</f>
        <v>-</v>
      </c>
      <c r="C233" s="199">
        <f t="shared" si="55"/>
        <v>2032</v>
      </c>
      <c r="D233" s="225">
        <f>'Расчёт (кг)'!C237</f>
        <v>48305</v>
      </c>
      <c r="E233" s="200">
        <f>'Расчёт (кг)'!D237</f>
        <v>22</v>
      </c>
      <c r="F233" s="206">
        <f>'Расчёт (кг)'!AH237/'Расчёт (кг)'!D237</f>
        <v>0</v>
      </c>
      <c r="G233" s="206">
        <f>'Расчёт (кг)'!AL237/'Расчёт (кг)'!D237</f>
        <v>0</v>
      </c>
      <c r="H233" s="206">
        <f>'Расчёт (ТН)'!AH237/'Расчёт (ТН)'!D237</f>
        <v>0</v>
      </c>
      <c r="I233" s="206">
        <f>'Расчёт (ТН)'!AL237/'Расчёт (ТН)'!D237</f>
        <v>0</v>
      </c>
      <c r="J233" s="206">
        <f t="shared" si="56"/>
        <v>0</v>
      </c>
      <c r="K233" s="206">
        <f t="shared" si="57"/>
        <v>0</v>
      </c>
    </row>
    <row r="234" spans="1:11">
      <c r="A234" s="134" t="str">
        <f t="shared" si="54"/>
        <v>май</v>
      </c>
      <c r="B234" s="199" t="str">
        <f>'Расчёт (кг)'!B238</f>
        <v>-</v>
      </c>
      <c r="C234" s="199">
        <f t="shared" si="55"/>
        <v>2032</v>
      </c>
      <c r="D234" s="225">
        <f>'Расчёт (кг)'!C238</f>
        <v>48335</v>
      </c>
      <c r="E234" s="200">
        <f>'Расчёт (кг)'!D238</f>
        <v>19</v>
      </c>
      <c r="F234" s="206">
        <f>'Расчёт (кг)'!AH238/'Расчёт (кг)'!D238</f>
        <v>0</v>
      </c>
      <c r="G234" s="206">
        <f>'Расчёт (кг)'!AL238/'Расчёт (кг)'!D238</f>
        <v>0</v>
      </c>
      <c r="H234" s="206">
        <f>'Расчёт (ТН)'!AH238/'Расчёт (ТН)'!D238</f>
        <v>0</v>
      </c>
      <c r="I234" s="206">
        <f>'Расчёт (ТН)'!AL238/'Расчёт (ТН)'!D238</f>
        <v>0</v>
      </c>
      <c r="J234" s="206">
        <f t="shared" si="56"/>
        <v>0</v>
      </c>
      <c r="K234" s="206">
        <f t="shared" si="57"/>
        <v>0</v>
      </c>
    </row>
    <row r="235" spans="1:11">
      <c r="A235" s="134" t="str">
        <f t="shared" si="54"/>
        <v>июн</v>
      </c>
      <c r="B235" s="199" t="str">
        <f>'Расчёт (кг)'!B239</f>
        <v>-</v>
      </c>
      <c r="C235" s="199">
        <f t="shared" si="55"/>
        <v>2032</v>
      </c>
      <c r="D235" s="225">
        <f>'Расчёт (кг)'!C239</f>
        <v>48366</v>
      </c>
      <c r="E235" s="200">
        <f>'Расчёт (кг)'!D239</f>
        <v>21</v>
      </c>
      <c r="F235" s="206">
        <f>'Расчёт (кг)'!AH239/'Расчёт (кг)'!D239</f>
        <v>0</v>
      </c>
      <c r="G235" s="206">
        <f>'Расчёт (кг)'!AL239/'Расчёт (кг)'!D239</f>
        <v>0</v>
      </c>
      <c r="H235" s="206">
        <f>'Расчёт (ТН)'!AH239/'Расчёт (ТН)'!D239</f>
        <v>0</v>
      </c>
      <c r="I235" s="206">
        <f>'Расчёт (ТН)'!AL239/'Расчёт (ТН)'!D239</f>
        <v>0</v>
      </c>
      <c r="J235" s="206">
        <f t="shared" si="56"/>
        <v>0</v>
      </c>
      <c r="K235" s="206">
        <f t="shared" si="57"/>
        <v>0</v>
      </c>
    </row>
    <row r="236" spans="1:11">
      <c r="A236" s="134" t="str">
        <f t="shared" si="54"/>
        <v>июл</v>
      </c>
      <c r="B236" s="199" t="str">
        <f>'Расчёт (кг)'!B240</f>
        <v>-</v>
      </c>
      <c r="C236" s="199">
        <f t="shared" si="55"/>
        <v>2032</v>
      </c>
      <c r="D236" s="225">
        <f>'Расчёт (кг)'!C240</f>
        <v>48396</v>
      </c>
      <c r="E236" s="200">
        <f>'Расчёт (кг)'!D240</f>
        <v>22</v>
      </c>
      <c r="F236" s="206">
        <f>'Расчёт (кг)'!AH240/'Расчёт (кг)'!D240</f>
        <v>0</v>
      </c>
      <c r="G236" s="206">
        <f>'Расчёт (кг)'!AL240/'Расчёт (кг)'!D240</f>
        <v>0</v>
      </c>
      <c r="H236" s="206">
        <f>'Расчёт (ТН)'!AH240/'Расчёт (ТН)'!D240</f>
        <v>0</v>
      </c>
      <c r="I236" s="206">
        <f>'Расчёт (ТН)'!AL240/'Расчёт (ТН)'!D240</f>
        <v>0</v>
      </c>
      <c r="J236" s="206">
        <f t="shared" si="56"/>
        <v>0</v>
      </c>
      <c r="K236" s="206">
        <f t="shared" si="57"/>
        <v>0</v>
      </c>
    </row>
    <row r="237" spans="1:11">
      <c r="A237" s="134" t="str">
        <f t="shared" si="54"/>
        <v>авг</v>
      </c>
      <c r="B237" s="199" t="str">
        <f>'Расчёт (кг)'!B241</f>
        <v>-</v>
      </c>
      <c r="C237" s="199">
        <f t="shared" si="55"/>
        <v>2032</v>
      </c>
      <c r="D237" s="225">
        <f>'Расчёт (кг)'!C241</f>
        <v>48427</v>
      </c>
      <c r="E237" s="200">
        <f>'Расчёт (кг)'!D241</f>
        <v>22</v>
      </c>
      <c r="F237" s="206">
        <f>'Расчёт (кг)'!AH241/'Расчёт (кг)'!D241</f>
        <v>0</v>
      </c>
      <c r="G237" s="206">
        <f>'Расчёт (кг)'!AL241/'Расчёт (кг)'!D241</f>
        <v>0</v>
      </c>
      <c r="H237" s="206">
        <f>'Расчёт (ТН)'!AH241/'Расчёт (ТН)'!D241</f>
        <v>0</v>
      </c>
      <c r="I237" s="206">
        <f>'Расчёт (ТН)'!AL241/'Расчёт (ТН)'!D241</f>
        <v>0</v>
      </c>
      <c r="J237" s="206">
        <f t="shared" si="56"/>
        <v>0</v>
      </c>
      <c r="K237" s="206">
        <f t="shared" si="57"/>
        <v>0</v>
      </c>
    </row>
    <row r="238" spans="1:11">
      <c r="A238" s="134" t="str">
        <f t="shared" si="54"/>
        <v>сен</v>
      </c>
      <c r="B238" s="199" t="str">
        <f>'Расчёт (кг)'!B242</f>
        <v>-</v>
      </c>
      <c r="C238" s="199">
        <f t="shared" si="55"/>
        <v>2032</v>
      </c>
      <c r="D238" s="225">
        <f>'Расчёт (кг)'!C242</f>
        <v>48458</v>
      </c>
      <c r="E238" s="200">
        <f>'Расчёт (кг)'!D242</f>
        <v>22</v>
      </c>
      <c r="F238" s="206">
        <f>'Расчёт (кг)'!AH242/'Расчёт (кг)'!D242</f>
        <v>0</v>
      </c>
      <c r="G238" s="206">
        <f>'Расчёт (кг)'!AL242/'Расчёт (кг)'!D242</f>
        <v>0</v>
      </c>
      <c r="H238" s="206">
        <f>'Расчёт (ТН)'!AH242/'Расчёт (ТН)'!D242</f>
        <v>0</v>
      </c>
      <c r="I238" s="206">
        <f>'Расчёт (ТН)'!AL242/'Расчёт (ТН)'!D242</f>
        <v>0</v>
      </c>
      <c r="J238" s="206">
        <f t="shared" si="56"/>
        <v>0</v>
      </c>
      <c r="K238" s="206">
        <f t="shared" si="57"/>
        <v>0</v>
      </c>
    </row>
    <row r="239" spans="1:11">
      <c r="A239" s="134" t="str">
        <f t="shared" si="54"/>
        <v>окт</v>
      </c>
      <c r="B239" s="199" t="str">
        <f>'Расчёт (кг)'!B243</f>
        <v>-</v>
      </c>
      <c r="C239" s="199">
        <f t="shared" si="55"/>
        <v>2032</v>
      </c>
      <c r="D239" s="225">
        <f>'Расчёт (кг)'!C243</f>
        <v>48488</v>
      </c>
      <c r="E239" s="200">
        <f>'Расчёт (кг)'!D243</f>
        <v>21</v>
      </c>
      <c r="F239" s="206">
        <f>'Расчёт (кг)'!AH243/'Расчёт (кг)'!D243</f>
        <v>0</v>
      </c>
      <c r="G239" s="206">
        <f>'Расчёт (кг)'!AL243/'Расчёт (кг)'!D243</f>
        <v>0</v>
      </c>
      <c r="H239" s="206">
        <f>'Расчёт (ТН)'!AH243/'Расчёт (ТН)'!D243</f>
        <v>0</v>
      </c>
      <c r="I239" s="206">
        <f>'Расчёт (ТН)'!AL243/'Расчёт (ТН)'!D243</f>
        <v>0</v>
      </c>
      <c r="J239" s="206">
        <f t="shared" si="56"/>
        <v>0</v>
      </c>
      <c r="K239" s="206">
        <f t="shared" si="57"/>
        <v>0</v>
      </c>
    </row>
    <row r="240" spans="1:11">
      <c r="A240" s="134" t="str">
        <f t="shared" si="54"/>
        <v>ноя</v>
      </c>
      <c r="B240" s="199" t="str">
        <f>'Расчёт (кг)'!B244</f>
        <v>-</v>
      </c>
      <c r="C240" s="199">
        <f t="shared" si="55"/>
        <v>2032</v>
      </c>
      <c r="D240" s="225">
        <f>'Расчёт (кг)'!C244</f>
        <v>48519</v>
      </c>
      <c r="E240" s="200">
        <f>'Расчёт (кг)'!D244</f>
        <v>20</v>
      </c>
      <c r="F240" s="206">
        <f>'Расчёт (кг)'!AH244/'Расчёт (кг)'!D244</f>
        <v>0</v>
      </c>
      <c r="G240" s="206">
        <f>'Расчёт (кг)'!AL244/'Расчёт (кг)'!D244</f>
        <v>0</v>
      </c>
      <c r="H240" s="206">
        <f>'Расчёт (ТН)'!AH244/'Расчёт (ТН)'!D244</f>
        <v>0</v>
      </c>
      <c r="I240" s="206">
        <f>'Расчёт (ТН)'!AL244/'Расчёт (ТН)'!D244</f>
        <v>0</v>
      </c>
      <c r="J240" s="206">
        <f t="shared" si="56"/>
        <v>0</v>
      </c>
      <c r="K240" s="206">
        <f t="shared" si="57"/>
        <v>0</v>
      </c>
    </row>
    <row r="241" spans="1:11">
      <c r="A241" s="134" t="str">
        <f t="shared" si="54"/>
        <v>дек</v>
      </c>
      <c r="B241" s="199" t="str">
        <f>'Расчёт (кг)'!B245</f>
        <v>-</v>
      </c>
      <c r="C241" s="199">
        <f t="shared" si="55"/>
        <v>2032</v>
      </c>
      <c r="D241" s="225">
        <f>'Расчёт (кг)'!C245</f>
        <v>48549</v>
      </c>
      <c r="E241" s="200">
        <f>'Расчёт (кг)'!D245</f>
        <v>22</v>
      </c>
      <c r="F241" s="206">
        <f>'Расчёт (кг)'!AH245/'Расчёт (кг)'!D245</f>
        <v>0</v>
      </c>
      <c r="G241" s="206">
        <f>'Расчёт (кг)'!AL245/'Расчёт (кг)'!D245</f>
        <v>0</v>
      </c>
      <c r="H241" s="206">
        <f>'Расчёт (ТН)'!AH245/'Расчёт (ТН)'!D245</f>
        <v>0</v>
      </c>
      <c r="I241" s="206">
        <f>'Расчёт (ТН)'!AL245/'Расчёт (ТН)'!D245</f>
        <v>0</v>
      </c>
      <c r="J241" s="206">
        <f t="shared" si="56"/>
        <v>0</v>
      </c>
      <c r="K241" s="206">
        <f t="shared" si="57"/>
        <v>0</v>
      </c>
    </row>
    <row r="242" spans="1:11">
      <c r="A242" s="134" t="str">
        <f t="shared" si="54"/>
        <v>янв</v>
      </c>
      <c r="B242" s="199" t="str">
        <f>'Расчёт (кг)'!B246</f>
        <v>-</v>
      </c>
      <c r="C242" s="199">
        <f t="shared" si="55"/>
        <v>2033</v>
      </c>
      <c r="D242" s="225">
        <f>'Расчёт (кг)'!C246</f>
        <v>48580</v>
      </c>
      <c r="E242" s="200">
        <f>'Расчёт (кг)'!D246</f>
        <v>16</v>
      </c>
      <c r="F242" s="206">
        <f>'Расчёт (кг)'!AH246/'Расчёт (кг)'!D246</f>
        <v>0</v>
      </c>
      <c r="G242" s="206">
        <f>'Расчёт (кг)'!AL246/'Расчёт (кг)'!D246</f>
        <v>0</v>
      </c>
      <c r="H242" s="206">
        <f>'Расчёт (ТН)'!AH246/'Расчёт (ТН)'!D246</f>
        <v>0</v>
      </c>
      <c r="I242" s="206">
        <f>'Расчёт (ТН)'!AL246/'Расчёт (ТН)'!D246</f>
        <v>0</v>
      </c>
      <c r="J242" s="206">
        <f t="shared" si="56"/>
        <v>0</v>
      </c>
      <c r="K242" s="206">
        <f t="shared" si="57"/>
        <v>0</v>
      </c>
    </row>
    <row r="243" spans="1:11">
      <c r="A243" s="134" t="str">
        <f t="shared" si="54"/>
        <v>фев</v>
      </c>
      <c r="B243" s="199" t="str">
        <f>'Расчёт (кг)'!B247</f>
        <v>-</v>
      </c>
      <c r="C243" s="199">
        <f t="shared" si="55"/>
        <v>2033</v>
      </c>
      <c r="D243" s="225">
        <f>'Расчёт (кг)'!C247</f>
        <v>48611</v>
      </c>
      <c r="E243" s="200">
        <f>'Расчёт (кг)'!D247</f>
        <v>19</v>
      </c>
      <c r="F243" s="206">
        <f>'Расчёт (кг)'!AH247/'Расчёт (кг)'!D247</f>
        <v>0</v>
      </c>
      <c r="G243" s="206">
        <f>'Расчёт (кг)'!AL247/'Расчёт (кг)'!D247</f>
        <v>0</v>
      </c>
      <c r="H243" s="206">
        <f>'Расчёт (ТН)'!AH247/'Расчёт (ТН)'!D247</f>
        <v>0</v>
      </c>
      <c r="I243" s="206">
        <f>'Расчёт (ТН)'!AL247/'Расчёт (ТН)'!D247</f>
        <v>0</v>
      </c>
      <c r="J243" s="206">
        <f t="shared" si="56"/>
        <v>0</v>
      </c>
      <c r="K243" s="206">
        <f t="shared" si="57"/>
        <v>0</v>
      </c>
    </row>
    <row r="244" spans="1:11">
      <c r="A244" s="134" t="str">
        <f t="shared" si="54"/>
        <v>мар</v>
      </c>
      <c r="B244" s="199" t="str">
        <f>'Расчёт (кг)'!B248</f>
        <v>-</v>
      </c>
      <c r="C244" s="199">
        <f t="shared" si="55"/>
        <v>2033</v>
      </c>
      <c r="D244" s="225">
        <f>'Расчёт (кг)'!C248</f>
        <v>48639</v>
      </c>
      <c r="E244" s="200">
        <f>'Расчёт (кг)'!D248</f>
        <v>22</v>
      </c>
      <c r="F244" s="206">
        <f>'Расчёт (кг)'!AH248/'Расчёт (кг)'!D248</f>
        <v>0</v>
      </c>
      <c r="G244" s="206">
        <f>'Расчёт (кг)'!AL248/'Расчёт (кг)'!D248</f>
        <v>0</v>
      </c>
      <c r="H244" s="206">
        <f>'Расчёт (ТН)'!AH248/'Расчёт (ТН)'!D248</f>
        <v>0</v>
      </c>
      <c r="I244" s="206">
        <f>'Расчёт (ТН)'!AL248/'Расчёт (ТН)'!D248</f>
        <v>0</v>
      </c>
      <c r="J244" s="206">
        <f t="shared" si="56"/>
        <v>0</v>
      </c>
      <c r="K244" s="206">
        <f t="shared" si="57"/>
        <v>0</v>
      </c>
    </row>
    <row r="245" spans="1:11">
      <c r="A245" s="134" t="str">
        <f t="shared" si="54"/>
        <v>апр</v>
      </c>
      <c r="B245" s="199" t="str">
        <f>'Расчёт (кг)'!B249</f>
        <v>-</v>
      </c>
      <c r="C245" s="199">
        <f t="shared" si="55"/>
        <v>2033</v>
      </c>
      <c r="D245" s="225">
        <f>'Расчёт (кг)'!C249</f>
        <v>48670</v>
      </c>
      <c r="E245" s="200">
        <f>'Расчёт (кг)'!D249</f>
        <v>21</v>
      </c>
      <c r="F245" s="206">
        <f>'Расчёт (кг)'!AH249/'Расчёт (кг)'!D249</f>
        <v>0</v>
      </c>
      <c r="G245" s="206">
        <f>'Расчёт (кг)'!AL249/'Расчёт (кг)'!D249</f>
        <v>0</v>
      </c>
      <c r="H245" s="206">
        <f>'Расчёт (ТН)'!AH249/'Расчёт (ТН)'!D249</f>
        <v>0</v>
      </c>
      <c r="I245" s="206">
        <f>'Расчёт (ТН)'!AL249/'Расчёт (ТН)'!D249</f>
        <v>0</v>
      </c>
      <c r="J245" s="206">
        <f t="shared" si="56"/>
        <v>0</v>
      </c>
      <c r="K245" s="206">
        <f t="shared" si="57"/>
        <v>0</v>
      </c>
    </row>
    <row r="246" spans="1:11">
      <c r="A246" s="134" t="str">
        <f t="shared" si="54"/>
        <v>май</v>
      </c>
      <c r="B246" s="199" t="str">
        <f>'Расчёт (кг)'!B250</f>
        <v>-</v>
      </c>
      <c r="C246" s="199">
        <f t="shared" si="55"/>
        <v>2033</v>
      </c>
      <c r="D246" s="225">
        <f>'Расчёт (кг)'!C250</f>
        <v>48700</v>
      </c>
      <c r="E246" s="200">
        <f>'Расчёт (кг)'!D250</f>
        <v>18</v>
      </c>
      <c r="F246" s="206">
        <f>'Расчёт (кг)'!AH250/'Расчёт (кг)'!D250</f>
        <v>0</v>
      </c>
      <c r="G246" s="206">
        <f>'Расчёт (кг)'!AL250/'Расчёт (кг)'!D250</f>
        <v>0</v>
      </c>
      <c r="H246" s="206">
        <f>'Расчёт (ТН)'!AH250/'Расчёт (ТН)'!D250</f>
        <v>0</v>
      </c>
      <c r="I246" s="206">
        <f>'Расчёт (ТН)'!AL250/'Расчёт (ТН)'!D250</f>
        <v>0</v>
      </c>
      <c r="J246" s="206">
        <f t="shared" si="56"/>
        <v>0</v>
      </c>
      <c r="K246" s="206">
        <f t="shared" si="57"/>
        <v>0</v>
      </c>
    </row>
    <row r="247" spans="1:11">
      <c r="A247" s="134" t="str">
        <f t="shared" si="54"/>
        <v>июн</v>
      </c>
      <c r="B247" s="199" t="str">
        <f>'Расчёт (кг)'!B251</f>
        <v>-</v>
      </c>
      <c r="C247" s="199">
        <f t="shared" si="55"/>
        <v>2033</v>
      </c>
      <c r="D247" s="225">
        <f>'Расчёт (кг)'!C251</f>
        <v>48731</v>
      </c>
      <c r="E247" s="200">
        <f>'Расчёт (кг)'!D251</f>
        <v>21</v>
      </c>
      <c r="F247" s="206">
        <f>'Расчёт (кг)'!AH251/'Расчёт (кг)'!D251</f>
        <v>0</v>
      </c>
      <c r="G247" s="206">
        <f>'Расчёт (кг)'!AL251/'Расчёт (кг)'!D251</f>
        <v>0</v>
      </c>
      <c r="H247" s="206">
        <f>'Расчёт (ТН)'!AH251/'Расчёт (ТН)'!D251</f>
        <v>0</v>
      </c>
      <c r="I247" s="206">
        <f>'Расчёт (ТН)'!AL251/'Расчёт (ТН)'!D251</f>
        <v>0</v>
      </c>
      <c r="J247" s="206">
        <f t="shared" si="56"/>
        <v>0</v>
      </c>
      <c r="K247" s="206">
        <f t="shared" si="57"/>
        <v>0</v>
      </c>
    </row>
    <row r="248" spans="1:11">
      <c r="A248" s="134" t="str">
        <f t="shared" si="54"/>
        <v>июл</v>
      </c>
      <c r="B248" s="199" t="str">
        <f>'Расчёт (кг)'!B252</f>
        <v>-</v>
      </c>
      <c r="C248" s="199">
        <f t="shared" si="55"/>
        <v>2033</v>
      </c>
      <c r="D248" s="225">
        <f>'Расчёт (кг)'!C252</f>
        <v>48761</v>
      </c>
      <c r="E248" s="200">
        <f>'Расчёт (кг)'!D252</f>
        <v>21</v>
      </c>
      <c r="F248" s="206">
        <f>'Расчёт (кг)'!AH252/'Расчёт (кг)'!D252</f>
        <v>0</v>
      </c>
      <c r="G248" s="206">
        <f>'Расчёт (кг)'!AL252/'Расчёт (кг)'!D252</f>
        <v>0</v>
      </c>
      <c r="H248" s="206">
        <f>'Расчёт (ТН)'!AH252/'Расчёт (ТН)'!D252</f>
        <v>0</v>
      </c>
      <c r="I248" s="206">
        <f>'Расчёт (ТН)'!AL252/'Расчёт (ТН)'!D252</f>
        <v>0</v>
      </c>
      <c r="J248" s="206">
        <f t="shared" si="56"/>
        <v>0</v>
      </c>
      <c r="K248" s="206">
        <f t="shared" si="57"/>
        <v>0</v>
      </c>
    </row>
    <row r="249" spans="1:11">
      <c r="A249" s="134" t="str">
        <f t="shared" si="54"/>
        <v>авг</v>
      </c>
      <c r="B249" s="199" t="str">
        <f>'Расчёт (кг)'!B253</f>
        <v>-</v>
      </c>
      <c r="C249" s="199">
        <f t="shared" si="55"/>
        <v>2033</v>
      </c>
      <c r="D249" s="225">
        <f>'Расчёт (кг)'!C253</f>
        <v>48792</v>
      </c>
      <c r="E249" s="200">
        <f>'Расчёт (кг)'!D253</f>
        <v>23</v>
      </c>
      <c r="F249" s="206">
        <f>'Расчёт (кг)'!AH253/'Расчёт (кг)'!D253</f>
        <v>0</v>
      </c>
      <c r="G249" s="206">
        <f>'Расчёт (кг)'!AL253/'Расчёт (кг)'!D253</f>
        <v>0</v>
      </c>
      <c r="H249" s="206">
        <f>'Расчёт (ТН)'!AH253/'Расчёт (ТН)'!D253</f>
        <v>0</v>
      </c>
      <c r="I249" s="206">
        <f>'Расчёт (ТН)'!AL253/'Расчёт (ТН)'!D253</f>
        <v>0</v>
      </c>
      <c r="J249" s="206">
        <f t="shared" si="56"/>
        <v>0</v>
      </c>
      <c r="K249" s="206">
        <f t="shared" si="57"/>
        <v>0</v>
      </c>
    </row>
    <row r="250" spans="1:11">
      <c r="A250" s="134" t="str">
        <f t="shared" si="54"/>
        <v>сен</v>
      </c>
      <c r="B250" s="199" t="str">
        <f>'Расчёт (кг)'!B254</f>
        <v>-</v>
      </c>
      <c r="C250" s="199">
        <f t="shared" si="55"/>
        <v>2033</v>
      </c>
      <c r="D250" s="225">
        <f>'Расчёт (кг)'!C254</f>
        <v>48823</v>
      </c>
      <c r="E250" s="200">
        <f>'Расчёт (кг)'!D254</f>
        <v>22</v>
      </c>
      <c r="F250" s="206">
        <f>'Расчёт (кг)'!AH254/'Расчёт (кг)'!D254</f>
        <v>0</v>
      </c>
      <c r="G250" s="206">
        <f>'Расчёт (кг)'!AL254/'Расчёт (кг)'!D254</f>
        <v>0</v>
      </c>
      <c r="H250" s="206">
        <f>'Расчёт (ТН)'!AH254/'Расчёт (ТН)'!D254</f>
        <v>0</v>
      </c>
      <c r="I250" s="206">
        <f>'Расчёт (ТН)'!AL254/'Расчёт (ТН)'!D254</f>
        <v>0</v>
      </c>
      <c r="J250" s="206">
        <f t="shared" si="56"/>
        <v>0</v>
      </c>
      <c r="K250" s="206">
        <f t="shared" si="57"/>
        <v>0</v>
      </c>
    </row>
    <row r="251" spans="1:11">
      <c r="A251" s="134" t="str">
        <f t="shared" si="54"/>
        <v>окт</v>
      </c>
      <c r="B251" s="199" t="str">
        <f>'Расчёт (кг)'!B255</f>
        <v>-</v>
      </c>
      <c r="C251" s="199">
        <f t="shared" si="55"/>
        <v>2033</v>
      </c>
      <c r="D251" s="225">
        <f>'Расчёт (кг)'!C255</f>
        <v>48853</v>
      </c>
      <c r="E251" s="200">
        <f>'Расчёт (кг)'!D255</f>
        <v>21</v>
      </c>
      <c r="F251" s="206">
        <f>'Расчёт (кг)'!AH255/'Расчёт (кг)'!D255</f>
        <v>0</v>
      </c>
      <c r="G251" s="206">
        <f>'Расчёт (кг)'!AL255/'Расчёт (кг)'!D255</f>
        <v>0</v>
      </c>
      <c r="H251" s="206">
        <f>'Расчёт (ТН)'!AH255/'Расчёт (ТН)'!D255</f>
        <v>0</v>
      </c>
      <c r="I251" s="206">
        <f>'Расчёт (ТН)'!AL255/'Расчёт (ТН)'!D255</f>
        <v>0</v>
      </c>
      <c r="J251" s="206">
        <f t="shared" si="56"/>
        <v>0</v>
      </c>
      <c r="K251" s="206">
        <f t="shared" si="57"/>
        <v>0</v>
      </c>
    </row>
    <row r="252" spans="1:11">
      <c r="A252" s="134" t="str">
        <f t="shared" ref="A252:A265" si="58">TEXT(D252,"МММ")</f>
        <v>ноя</v>
      </c>
      <c r="B252" s="199" t="str">
        <f>'Расчёт (кг)'!B256</f>
        <v>-</v>
      </c>
      <c r="C252" s="199">
        <f t="shared" ref="C252:C265" si="59">YEAR(D252)</f>
        <v>2033</v>
      </c>
      <c r="D252" s="225">
        <f>'Расчёт (кг)'!C256</f>
        <v>48884</v>
      </c>
      <c r="E252" s="200">
        <f>'Расчёт (кг)'!D256</f>
        <v>21</v>
      </c>
      <c r="F252" s="206">
        <f>'Расчёт (кг)'!AH256/'Расчёт (кг)'!D256</f>
        <v>0</v>
      </c>
      <c r="G252" s="206">
        <f>'Расчёт (кг)'!AL256/'Расчёт (кг)'!D256</f>
        <v>0</v>
      </c>
      <c r="H252" s="206">
        <f>'Расчёт (ТН)'!AH256/'Расчёт (ТН)'!D256</f>
        <v>0</v>
      </c>
      <c r="I252" s="206">
        <f>'Расчёт (ТН)'!AL256/'Расчёт (ТН)'!D256</f>
        <v>0</v>
      </c>
      <c r="J252" s="206">
        <f t="shared" ref="J252:J265" si="60">IFERROR(F252/H252,0)</f>
        <v>0</v>
      </c>
      <c r="K252" s="206">
        <f t="shared" ref="K252:K265" si="61">IFERROR(G252/I252,0)</f>
        <v>0</v>
      </c>
    </row>
    <row r="253" spans="1:11">
      <c r="A253" s="134" t="str">
        <f t="shared" si="58"/>
        <v>дек</v>
      </c>
      <c r="B253" s="199" t="str">
        <f>'Расчёт (кг)'!B257</f>
        <v>-</v>
      </c>
      <c r="C253" s="199">
        <f t="shared" si="59"/>
        <v>2033</v>
      </c>
      <c r="D253" s="225">
        <f>'Расчёт (кг)'!C257</f>
        <v>48914</v>
      </c>
      <c r="E253" s="200">
        <f>'Расчёт (кг)'!D257</f>
        <v>22</v>
      </c>
      <c r="F253" s="206">
        <f>'Расчёт (кг)'!AH257/'Расчёт (кг)'!D257</f>
        <v>0</v>
      </c>
      <c r="G253" s="206">
        <f>'Расчёт (кг)'!AL257/'Расчёт (кг)'!D257</f>
        <v>0</v>
      </c>
      <c r="H253" s="206">
        <f>'Расчёт (ТН)'!AH257/'Расчёт (ТН)'!D257</f>
        <v>0</v>
      </c>
      <c r="I253" s="206">
        <f>'Расчёт (ТН)'!AL257/'Расчёт (ТН)'!D257</f>
        <v>0</v>
      </c>
      <c r="J253" s="206">
        <f t="shared" si="60"/>
        <v>0</v>
      </c>
      <c r="K253" s="206">
        <f t="shared" si="61"/>
        <v>0</v>
      </c>
    </row>
    <row r="254" spans="1:11">
      <c r="A254" s="134" t="str">
        <f t="shared" si="58"/>
        <v>янв</v>
      </c>
      <c r="B254" s="199" t="str">
        <f>'Расчёт (кг)'!B258</f>
        <v>-</v>
      </c>
      <c r="C254" s="199">
        <f t="shared" si="59"/>
        <v>2034</v>
      </c>
      <c r="D254" s="225">
        <f>'Расчёт (кг)'!C258</f>
        <v>48945</v>
      </c>
      <c r="E254" s="200">
        <f>'Расчёт (кг)'!D258</f>
        <v>17</v>
      </c>
      <c r="F254" s="206">
        <f>'Расчёт (кг)'!AH258/'Расчёт (кг)'!D258</f>
        <v>0</v>
      </c>
      <c r="G254" s="206">
        <f>'Расчёт (кг)'!AL258/'Расчёт (кг)'!D258</f>
        <v>0</v>
      </c>
      <c r="H254" s="206">
        <f>'Расчёт (ТН)'!AH258/'Расчёт (ТН)'!D258</f>
        <v>0</v>
      </c>
      <c r="I254" s="206">
        <f>'Расчёт (ТН)'!AL258/'Расчёт (ТН)'!D258</f>
        <v>0</v>
      </c>
      <c r="J254" s="206">
        <f t="shared" si="60"/>
        <v>0</v>
      </c>
      <c r="K254" s="206">
        <f t="shared" si="61"/>
        <v>0</v>
      </c>
    </row>
    <row r="255" spans="1:11">
      <c r="A255" s="134" t="str">
        <f t="shared" si="58"/>
        <v>фев</v>
      </c>
      <c r="B255" s="199" t="str">
        <f>'Расчёт (кг)'!B259</f>
        <v>-</v>
      </c>
      <c r="C255" s="199">
        <f t="shared" si="59"/>
        <v>2034</v>
      </c>
      <c r="D255" s="225">
        <f>'Расчёт (кг)'!C259</f>
        <v>48976</v>
      </c>
      <c r="E255" s="200">
        <f>'Расчёт (кг)'!D259</f>
        <v>18</v>
      </c>
      <c r="F255" s="206">
        <f>'Расчёт (кг)'!AH259/'Расчёт (кг)'!D259</f>
        <v>0</v>
      </c>
      <c r="G255" s="206">
        <f>'Расчёт (кг)'!AL259/'Расчёт (кг)'!D259</f>
        <v>0</v>
      </c>
      <c r="H255" s="206">
        <f>'Расчёт (ТН)'!AH259/'Расчёт (ТН)'!D259</f>
        <v>0</v>
      </c>
      <c r="I255" s="206">
        <f>'Расчёт (ТН)'!AL259/'Расчёт (ТН)'!D259</f>
        <v>0</v>
      </c>
      <c r="J255" s="206">
        <f t="shared" si="60"/>
        <v>0</v>
      </c>
      <c r="K255" s="206">
        <f t="shared" si="61"/>
        <v>0</v>
      </c>
    </row>
    <row r="256" spans="1:11">
      <c r="A256" s="134" t="str">
        <f t="shared" si="58"/>
        <v>мар</v>
      </c>
      <c r="B256" s="199" t="str">
        <f>'Расчёт (кг)'!B260</f>
        <v>-</v>
      </c>
      <c r="C256" s="199">
        <f t="shared" si="59"/>
        <v>2034</v>
      </c>
      <c r="D256" s="225">
        <f>'Расчёт (кг)'!C260</f>
        <v>49004</v>
      </c>
      <c r="E256" s="200">
        <f>'Расчёт (кг)'!D260</f>
        <v>22</v>
      </c>
      <c r="F256" s="206">
        <f>'Расчёт (кг)'!AH260/'Расчёт (кг)'!D260</f>
        <v>0</v>
      </c>
      <c r="G256" s="206">
        <f>'Расчёт (кг)'!AL260/'Расчёт (кг)'!D260</f>
        <v>0</v>
      </c>
      <c r="H256" s="206">
        <f>'Расчёт (ТН)'!AH260/'Расчёт (ТН)'!D260</f>
        <v>0</v>
      </c>
      <c r="I256" s="206">
        <f>'Расчёт (ТН)'!AL260/'Расчёт (ТН)'!D260</f>
        <v>0</v>
      </c>
      <c r="J256" s="206">
        <f t="shared" si="60"/>
        <v>0</v>
      </c>
      <c r="K256" s="206">
        <f t="shared" si="61"/>
        <v>0</v>
      </c>
    </row>
    <row r="257" spans="1:11">
      <c r="A257" s="134" t="str">
        <f t="shared" si="58"/>
        <v>апр</v>
      </c>
      <c r="B257" s="199" t="str">
        <f>'Расчёт (кг)'!B261</f>
        <v>-</v>
      </c>
      <c r="C257" s="199">
        <f t="shared" si="59"/>
        <v>2034</v>
      </c>
      <c r="D257" s="225">
        <f>'Расчёт (кг)'!C261</f>
        <v>49035</v>
      </c>
      <c r="E257" s="200">
        <f>'Расчёт (кг)'!D261</f>
        <v>20</v>
      </c>
      <c r="F257" s="206">
        <f>'Расчёт (кг)'!AH261/'Расчёт (кг)'!D261</f>
        <v>0</v>
      </c>
      <c r="G257" s="206">
        <f>'Расчёт (кг)'!AL261/'Расчёт (кг)'!D261</f>
        <v>0</v>
      </c>
      <c r="H257" s="206">
        <f>'Расчёт (ТН)'!AH261/'Расчёт (ТН)'!D261</f>
        <v>0</v>
      </c>
      <c r="I257" s="206">
        <f>'Расчёт (ТН)'!AL261/'Расчёт (ТН)'!D261</f>
        <v>0</v>
      </c>
      <c r="J257" s="206">
        <f t="shared" si="60"/>
        <v>0</v>
      </c>
      <c r="K257" s="206">
        <f t="shared" si="61"/>
        <v>0</v>
      </c>
    </row>
    <row r="258" spans="1:11">
      <c r="A258" s="134" t="str">
        <f t="shared" si="58"/>
        <v>май</v>
      </c>
      <c r="B258" s="199" t="str">
        <f>'Расчёт (кг)'!B262</f>
        <v>-</v>
      </c>
      <c r="C258" s="199">
        <f t="shared" si="59"/>
        <v>2034</v>
      </c>
      <c r="D258" s="225">
        <f>'Расчёт (кг)'!C262</f>
        <v>49065</v>
      </c>
      <c r="E258" s="200">
        <f>'Расчёт (кг)'!D262</f>
        <v>20</v>
      </c>
      <c r="F258" s="206">
        <f>'Расчёт (кг)'!AH262/'Расчёт (кг)'!D262</f>
        <v>0</v>
      </c>
      <c r="G258" s="206">
        <f>'Расчёт (кг)'!AL262/'Расчёт (кг)'!D262</f>
        <v>0</v>
      </c>
      <c r="H258" s="206">
        <f>'Расчёт (ТН)'!AH262/'Расчёт (ТН)'!D262</f>
        <v>0</v>
      </c>
      <c r="I258" s="206">
        <f>'Расчёт (ТН)'!AL262/'Расчёт (ТН)'!D262</f>
        <v>0</v>
      </c>
      <c r="J258" s="206">
        <f t="shared" si="60"/>
        <v>0</v>
      </c>
      <c r="K258" s="206">
        <f t="shared" si="61"/>
        <v>0</v>
      </c>
    </row>
    <row r="259" spans="1:11">
      <c r="A259" s="134" t="str">
        <f t="shared" si="58"/>
        <v>июн</v>
      </c>
      <c r="B259" s="199" t="str">
        <f>'Расчёт (кг)'!B263</f>
        <v>-</v>
      </c>
      <c r="C259" s="199">
        <f t="shared" si="59"/>
        <v>2034</v>
      </c>
      <c r="D259" s="225">
        <f>'Расчёт (кг)'!C263</f>
        <v>49096</v>
      </c>
      <c r="E259" s="200">
        <f>'Расчёт (кг)'!D263</f>
        <v>21</v>
      </c>
      <c r="F259" s="206">
        <f>'Расчёт (кг)'!AH263/'Расчёт (кг)'!D263</f>
        <v>0</v>
      </c>
      <c r="G259" s="206">
        <f>'Расчёт (кг)'!AL263/'Расчёт (кг)'!D263</f>
        <v>0</v>
      </c>
      <c r="H259" s="206">
        <f>'Расчёт (ТН)'!AH263/'Расчёт (ТН)'!D263</f>
        <v>0</v>
      </c>
      <c r="I259" s="206">
        <f>'Расчёт (ТН)'!AL263/'Расчёт (ТН)'!D263</f>
        <v>0</v>
      </c>
      <c r="J259" s="206">
        <f t="shared" si="60"/>
        <v>0</v>
      </c>
      <c r="K259" s="206">
        <f t="shared" si="61"/>
        <v>0</v>
      </c>
    </row>
    <row r="260" spans="1:11">
      <c r="A260" s="134" t="str">
        <f t="shared" si="58"/>
        <v>июл</v>
      </c>
      <c r="B260" s="199" t="str">
        <f>'Расчёт (кг)'!B264</f>
        <v>-</v>
      </c>
      <c r="C260" s="199">
        <f t="shared" si="59"/>
        <v>2034</v>
      </c>
      <c r="D260" s="225">
        <f>'Расчёт (кг)'!C264</f>
        <v>49126</v>
      </c>
      <c r="E260" s="200">
        <f>'Расчёт (кг)'!D264</f>
        <v>21</v>
      </c>
      <c r="F260" s="206">
        <f>'Расчёт (кг)'!AH264/'Расчёт (кг)'!D264</f>
        <v>0</v>
      </c>
      <c r="G260" s="206">
        <f>'Расчёт (кг)'!AL264/'Расчёт (кг)'!D264</f>
        <v>0</v>
      </c>
      <c r="H260" s="206">
        <f>'Расчёт (ТН)'!AH264/'Расчёт (ТН)'!D264</f>
        <v>0</v>
      </c>
      <c r="I260" s="206">
        <f>'Расчёт (ТН)'!AL264/'Расчёт (ТН)'!D264</f>
        <v>0</v>
      </c>
      <c r="J260" s="206">
        <f t="shared" si="60"/>
        <v>0</v>
      </c>
      <c r="K260" s="206">
        <f t="shared" si="61"/>
        <v>0</v>
      </c>
    </row>
    <row r="261" spans="1:11">
      <c r="A261" s="134" t="str">
        <f t="shared" si="58"/>
        <v>авг</v>
      </c>
      <c r="B261" s="199" t="str">
        <f>'Расчёт (кг)'!B265</f>
        <v>-</v>
      </c>
      <c r="C261" s="199">
        <f t="shared" si="59"/>
        <v>2034</v>
      </c>
      <c r="D261" s="225">
        <f>'Расчёт (кг)'!C265</f>
        <v>49157</v>
      </c>
      <c r="E261" s="200">
        <f>'Расчёт (кг)'!D265</f>
        <v>23</v>
      </c>
      <c r="F261" s="206">
        <f>'Расчёт (кг)'!AH265/'Расчёт (кг)'!D265</f>
        <v>0</v>
      </c>
      <c r="G261" s="206">
        <f>'Расчёт (кг)'!AL265/'Расчёт (кг)'!D265</f>
        <v>0</v>
      </c>
      <c r="H261" s="206">
        <f>'Расчёт (ТН)'!AH265/'Расчёт (ТН)'!D265</f>
        <v>0</v>
      </c>
      <c r="I261" s="206">
        <f>'Расчёт (ТН)'!AL265/'Расчёт (ТН)'!D265</f>
        <v>0</v>
      </c>
      <c r="J261" s="206">
        <f t="shared" si="60"/>
        <v>0</v>
      </c>
      <c r="K261" s="206">
        <f t="shared" si="61"/>
        <v>0</v>
      </c>
    </row>
    <row r="262" spans="1:11">
      <c r="A262" s="134" t="str">
        <f t="shared" si="58"/>
        <v>сен</v>
      </c>
      <c r="B262" s="199" t="str">
        <f>'Расчёт (кг)'!B266</f>
        <v>-</v>
      </c>
      <c r="C262" s="199">
        <f t="shared" si="59"/>
        <v>2034</v>
      </c>
      <c r="D262" s="225">
        <f>'Расчёт (кг)'!C266</f>
        <v>49188</v>
      </c>
      <c r="E262" s="200">
        <f>'Расчёт (кг)'!D266</f>
        <v>21</v>
      </c>
      <c r="F262" s="206">
        <f>'Расчёт (кг)'!AH266/'Расчёт (кг)'!D266</f>
        <v>0</v>
      </c>
      <c r="G262" s="206">
        <f>'Расчёт (кг)'!AL266/'Расчёт (кг)'!D266</f>
        <v>0</v>
      </c>
      <c r="H262" s="206">
        <f>'Расчёт (ТН)'!AH266/'Расчёт (ТН)'!D266</f>
        <v>0</v>
      </c>
      <c r="I262" s="206">
        <f>'Расчёт (ТН)'!AL266/'Расчёт (ТН)'!D266</f>
        <v>0</v>
      </c>
      <c r="J262" s="206">
        <f t="shared" si="60"/>
        <v>0</v>
      </c>
      <c r="K262" s="206">
        <f t="shared" si="61"/>
        <v>0</v>
      </c>
    </row>
    <row r="263" spans="1:11">
      <c r="A263" s="134" t="str">
        <f t="shared" si="58"/>
        <v>окт</v>
      </c>
      <c r="B263" s="199" t="str">
        <f>'Расчёт (кг)'!B267</f>
        <v>-</v>
      </c>
      <c r="C263" s="199">
        <f t="shared" si="59"/>
        <v>2034</v>
      </c>
      <c r="D263" s="225">
        <f>'Расчёт (кг)'!C267</f>
        <v>49218</v>
      </c>
      <c r="E263" s="200">
        <f>'Расчёт (кг)'!D267</f>
        <v>22</v>
      </c>
      <c r="F263" s="206">
        <f>'Расчёт (кг)'!AH267/'Расчёт (кг)'!D267</f>
        <v>0</v>
      </c>
      <c r="G263" s="206">
        <f>'Расчёт (кг)'!AL267/'Расчёт (кг)'!D267</f>
        <v>0</v>
      </c>
      <c r="H263" s="206">
        <f>'Расчёт (ТН)'!AH267/'Расчёт (ТН)'!D267</f>
        <v>0</v>
      </c>
      <c r="I263" s="206">
        <f>'Расчёт (ТН)'!AL267/'Расчёт (ТН)'!D267</f>
        <v>0</v>
      </c>
      <c r="J263" s="206">
        <f t="shared" si="60"/>
        <v>0</v>
      </c>
      <c r="K263" s="206">
        <f t="shared" si="61"/>
        <v>0</v>
      </c>
    </row>
    <row r="264" spans="1:11">
      <c r="A264" s="134" t="str">
        <f t="shared" si="58"/>
        <v>ноя</v>
      </c>
      <c r="B264" s="199" t="str">
        <f>'Расчёт (кг)'!B268</f>
        <v>-</v>
      </c>
      <c r="C264" s="199">
        <f t="shared" si="59"/>
        <v>2034</v>
      </c>
      <c r="D264" s="225">
        <f>'Расчёт (кг)'!C268</f>
        <v>49249</v>
      </c>
      <c r="E264" s="200">
        <f>'Расчёт (кг)'!D268</f>
        <v>21</v>
      </c>
      <c r="F264" s="206">
        <f>'Расчёт (кг)'!AH268/'Расчёт (кг)'!D268</f>
        <v>0</v>
      </c>
      <c r="G264" s="206">
        <f>'Расчёт (кг)'!AL268/'Расчёт (кг)'!D268</f>
        <v>0</v>
      </c>
      <c r="H264" s="206">
        <f>'Расчёт (ТН)'!AH268/'Расчёт (ТН)'!D268</f>
        <v>0</v>
      </c>
      <c r="I264" s="206">
        <f>'Расчёт (ТН)'!AL268/'Расчёт (ТН)'!D268</f>
        <v>0</v>
      </c>
      <c r="J264" s="206">
        <f t="shared" si="60"/>
        <v>0</v>
      </c>
      <c r="K264" s="206">
        <f t="shared" si="61"/>
        <v>0</v>
      </c>
    </row>
    <row r="265" spans="1:11">
      <c r="A265" s="134" t="str">
        <f t="shared" si="58"/>
        <v>дек</v>
      </c>
      <c r="B265" s="199" t="str">
        <f>'Расчёт (кг)'!B269</f>
        <v>-</v>
      </c>
      <c r="C265" s="199">
        <f t="shared" si="59"/>
        <v>2034</v>
      </c>
      <c r="D265" s="225">
        <f>'Расчёт (кг)'!C269</f>
        <v>49279</v>
      </c>
      <c r="E265" s="200">
        <f>'Расчёт (кг)'!D269</f>
        <v>21</v>
      </c>
      <c r="F265" s="206">
        <f>'Расчёт (кг)'!AH269/'Расчёт (кг)'!D269</f>
        <v>0</v>
      </c>
      <c r="G265" s="206">
        <f>'Расчёт (кг)'!AL269/'Расчёт (кг)'!D269</f>
        <v>0</v>
      </c>
      <c r="H265" s="206">
        <f>'Расчёт (ТН)'!AH269/'Расчёт (ТН)'!D269</f>
        <v>0</v>
      </c>
      <c r="I265" s="206">
        <f>'Расчёт (ТН)'!AL269/'Расчёт (ТН)'!D269</f>
        <v>0</v>
      </c>
      <c r="J265" s="206">
        <f t="shared" si="60"/>
        <v>0</v>
      </c>
      <c r="K265" s="206">
        <f t="shared" si="61"/>
        <v>0</v>
      </c>
    </row>
    <row r="266" spans="1:11">
      <c r="A266" s="134" t="str">
        <f t="shared" ref="A266:A281" si="62">TEXT(D266,"МММ")</f>
        <v>янв</v>
      </c>
      <c r="B266" s="199" t="str">
        <f>'Расчёт (кг)'!B270</f>
        <v>-</v>
      </c>
      <c r="C266" s="199">
        <f t="shared" ref="C266:C281" si="63">YEAR(D266)</f>
        <v>2035</v>
      </c>
      <c r="D266" s="225">
        <f>'Расчёт (кг)'!C270</f>
        <v>49310</v>
      </c>
      <c r="E266" s="200">
        <f>'Расчёт (кг)'!D270</f>
        <v>17</v>
      </c>
      <c r="F266" s="206">
        <f>'Расчёт (кг)'!AH270/'Расчёт (кг)'!D270</f>
        <v>0</v>
      </c>
      <c r="G266" s="206">
        <f>'Расчёт (кг)'!AL270/'Расчёт (кг)'!D270</f>
        <v>0</v>
      </c>
      <c r="H266" s="206">
        <f>'Расчёт (ТН)'!AH270/'Расчёт (ТН)'!D270</f>
        <v>0</v>
      </c>
      <c r="I266" s="206">
        <f>'Расчёт (ТН)'!AL270/'Расчёт (ТН)'!D270</f>
        <v>0</v>
      </c>
      <c r="J266" s="206">
        <f t="shared" ref="J266:J281" si="64">IFERROR(F266/H266,0)</f>
        <v>0</v>
      </c>
      <c r="K266" s="206">
        <f t="shared" ref="K266:K281" si="65">IFERROR(G266/I266,0)</f>
        <v>0</v>
      </c>
    </row>
    <row r="267" spans="1:11">
      <c r="A267" s="134" t="str">
        <f t="shared" si="62"/>
        <v>фев</v>
      </c>
      <c r="B267" s="199" t="str">
        <f>'Расчёт (кг)'!B271</f>
        <v>-</v>
      </c>
      <c r="C267" s="199">
        <f t="shared" si="63"/>
        <v>2035</v>
      </c>
      <c r="D267" s="225">
        <f>'Расчёт (кг)'!C271</f>
        <v>49341</v>
      </c>
      <c r="E267" s="200">
        <f>'Расчёт (кг)'!D271</f>
        <v>19</v>
      </c>
      <c r="F267" s="206">
        <f>'Расчёт (кг)'!AH271/'Расчёт (кг)'!D271</f>
        <v>0</v>
      </c>
      <c r="G267" s="206">
        <f>'Расчёт (кг)'!AL271/'Расчёт (кг)'!D271</f>
        <v>0</v>
      </c>
      <c r="H267" s="206">
        <f>'Расчёт (ТН)'!AH271/'Расчёт (ТН)'!D271</f>
        <v>0</v>
      </c>
      <c r="I267" s="206">
        <f>'Расчёт (ТН)'!AL271/'Расчёт (ТН)'!D271</f>
        <v>0</v>
      </c>
      <c r="J267" s="206">
        <f t="shared" si="64"/>
        <v>0</v>
      </c>
      <c r="K267" s="206">
        <f t="shared" si="65"/>
        <v>0</v>
      </c>
    </row>
    <row r="268" spans="1:11">
      <c r="A268" s="134" t="str">
        <f t="shared" si="62"/>
        <v>мар</v>
      </c>
      <c r="B268" s="199" t="str">
        <f>'Расчёт (кг)'!B272</f>
        <v>-</v>
      </c>
      <c r="C268" s="199">
        <f t="shared" si="63"/>
        <v>2035</v>
      </c>
      <c r="D268" s="225">
        <f>'Расчёт (кг)'!C272</f>
        <v>49369</v>
      </c>
      <c r="E268" s="200">
        <f>'Расчёт (кг)'!D272</f>
        <v>20</v>
      </c>
      <c r="F268" s="206">
        <f>'Расчёт (кг)'!AH272/'Расчёт (кг)'!D272</f>
        <v>0</v>
      </c>
      <c r="G268" s="206">
        <f>'Расчёт (кг)'!AL272/'Расчёт (кг)'!D272</f>
        <v>0</v>
      </c>
      <c r="H268" s="206">
        <f>'Расчёт (ТН)'!AH272/'Расчёт (ТН)'!D272</f>
        <v>0</v>
      </c>
      <c r="I268" s="206">
        <f>'Расчёт (ТН)'!AL272/'Расчёт (ТН)'!D272</f>
        <v>0</v>
      </c>
      <c r="J268" s="206">
        <f t="shared" si="64"/>
        <v>0</v>
      </c>
      <c r="K268" s="206">
        <f t="shared" si="65"/>
        <v>0</v>
      </c>
    </row>
    <row r="269" spans="1:11">
      <c r="A269" s="134" t="str">
        <f t="shared" si="62"/>
        <v>апр</v>
      </c>
      <c r="B269" s="199" t="str">
        <f>'Расчёт (кг)'!B273</f>
        <v>-</v>
      </c>
      <c r="C269" s="199">
        <f t="shared" si="63"/>
        <v>2035</v>
      </c>
      <c r="D269" s="225">
        <f>'Расчёт (кг)'!C273</f>
        <v>49400</v>
      </c>
      <c r="E269" s="200">
        <f>'Расчёт (кг)'!D273</f>
        <v>21</v>
      </c>
      <c r="F269" s="206">
        <f>'Расчёт (кг)'!AH273/'Расчёт (кг)'!D273</f>
        <v>0</v>
      </c>
      <c r="G269" s="206">
        <f>'Расчёт (кг)'!AL273/'Расчёт (кг)'!D273</f>
        <v>0</v>
      </c>
      <c r="H269" s="206">
        <f>'Расчёт (ТН)'!AH273/'Расчёт (ТН)'!D273</f>
        <v>0</v>
      </c>
      <c r="I269" s="206">
        <f>'Расчёт (ТН)'!AL273/'Расчёт (ТН)'!D273</f>
        <v>0</v>
      </c>
      <c r="J269" s="206">
        <f t="shared" si="64"/>
        <v>0</v>
      </c>
      <c r="K269" s="206">
        <f t="shared" si="65"/>
        <v>0</v>
      </c>
    </row>
    <row r="270" spans="1:11">
      <c r="A270" s="134" t="str">
        <f t="shared" si="62"/>
        <v>май</v>
      </c>
      <c r="B270" s="199" t="str">
        <f>'Расчёт (кг)'!B274</f>
        <v>-</v>
      </c>
      <c r="C270" s="199">
        <f t="shared" si="63"/>
        <v>2035</v>
      </c>
      <c r="D270" s="225">
        <f>'Расчёт (кг)'!C274</f>
        <v>49430</v>
      </c>
      <c r="E270" s="200">
        <f>'Расчёт (кг)'!D274</f>
        <v>20</v>
      </c>
      <c r="F270" s="206">
        <f>'Расчёт (кг)'!AH274/'Расчёт (кг)'!D274</f>
        <v>0</v>
      </c>
      <c r="G270" s="206">
        <f>'Расчёт (кг)'!AL274/'Расчёт (кг)'!D274</f>
        <v>0</v>
      </c>
      <c r="H270" s="206">
        <f>'Расчёт (ТН)'!AH274/'Расчёт (ТН)'!D274</f>
        <v>0</v>
      </c>
      <c r="I270" s="206">
        <f>'Расчёт (ТН)'!AL274/'Расчёт (ТН)'!D274</f>
        <v>0</v>
      </c>
      <c r="J270" s="206">
        <f t="shared" si="64"/>
        <v>0</v>
      </c>
      <c r="K270" s="206">
        <f t="shared" si="65"/>
        <v>0</v>
      </c>
    </row>
    <row r="271" spans="1:11">
      <c r="A271" s="134" t="str">
        <f t="shared" si="62"/>
        <v>июн</v>
      </c>
      <c r="B271" s="199" t="str">
        <f>'Расчёт (кг)'!B275</f>
        <v>-</v>
      </c>
      <c r="C271" s="199">
        <f t="shared" si="63"/>
        <v>2035</v>
      </c>
      <c r="D271" s="225">
        <f>'Расчёт (кг)'!C275</f>
        <v>49461</v>
      </c>
      <c r="E271" s="200">
        <f>'Расчёт (кг)'!D275</f>
        <v>20</v>
      </c>
      <c r="F271" s="206">
        <f>'Расчёт (кг)'!AH275/'Расчёт (кг)'!D275</f>
        <v>0</v>
      </c>
      <c r="G271" s="206">
        <f>'Расчёт (кг)'!AL275/'Расчёт (кг)'!D275</f>
        <v>0</v>
      </c>
      <c r="H271" s="206">
        <f>'Расчёт (ТН)'!AH275/'Расчёт (ТН)'!D275</f>
        <v>0</v>
      </c>
      <c r="I271" s="206">
        <f>'Расчёт (ТН)'!AL275/'Расчёт (ТН)'!D275</f>
        <v>0</v>
      </c>
      <c r="J271" s="206">
        <f t="shared" si="64"/>
        <v>0</v>
      </c>
      <c r="K271" s="206">
        <f t="shared" si="65"/>
        <v>0</v>
      </c>
    </row>
    <row r="272" spans="1:11">
      <c r="A272" s="134" t="str">
        <f t="shared" si="62"/>
        <v>июл</v>
      </c>
      <c r="B272" s="199" t="str">
        <f>'Расчёт (кг)'!B276</f>
        <v>-</v>
      </c>
      <c r="C272" s="199">
        <f t="shared" si="63"/>
        <v>2035</v>
      </c>
      <c r="D272" s="225">
        <f>'Расчёт (кг)'!C276</f>
        <v>49491</v>
      </c>
      <c r="E272" s="200">
        <f>'Расчёт (кг)'!D276</f>
        <v>22</v>
      </c>
      <c r="F272" s="206">
        <f>'Расчёт (кг)'!AH276/'Расчёт (кг)'!D276</f>
        <v>0</v>
      </c>
      <c r="G272" s="206">
        <f>'Расчёт (кг)'!AL276/'Расчёт (кг)'!D276</f>
        <v>0</v>
      </c>
      <c r="H272" s="206">
        <f>'Расчёт (ТН)'!AH276/'Расчёт (ТН)'!D276</f>
        <v>0</v>
      </c>
      <c r="I272" s="206">
        <f>'Расчёт (ТН)'!AL276/'Расчёт (ТН)'!D276</f>
        <v>0</v>
      </c>
      <c r="J272" s="206">
        <f t="shared" si="64"/>
        <v>0</v>
      </c>
      <c r="K272" s="206">
        <f t="shared" si="65"/>
        <v>0</v>
      </c>
    </row>
    <row r="273" spans="1:11">
      <c r="A273" s="134" t="str">
        <f t="shared" si="62"/>
        <v>авг</v>
      </c>
      <c r="B273" s="199" t="str">
        <f>'Расчёт (кг)'!B277</f>
        <v>-</v>
      </c>
      <c r="C273" s="199">
        <f t="shared" si="63"/>
        <v>2035</v>
      </c>
      <c r="D273" s="225">
        <f>'Расчёт (кг)'!C277</f>
        <v>49522</v>
      </c>
      <c r="E273" s="200">
        <f>'Расчёт (кг)'!D277</f>
        <v>23</v>
      </c>
      <c r="F273" s="206">
        <f>'Расчёт (кг)'!AH277/'Расчёт (кг)'!D277</f>
        <v>0</v>
      </c>
      <c r="G273" s="206">
        <f>'Расчёт (кг)'!AL277/'Расчёт (кг)'!D277</f>
        <v>0</v>
      </c>
      <c r="H273" s="206">
        <f>'Расчёт (ТН)'!AH277/'Расчёт (ТН)'!D277</f>
        <v>0</v>
      </c>
      <c r="I273" s="206">
        <f>'Расчёт (ТН)'!AL277/'Расчёт (ТН)'!D277</f>
        <v>0</v>
      </c>
      <c r="J273" s="206">
        <f t="shared" si="64"/>
        <v>0</v>
      </c>
      <c r="K273" s="206">
        <f t="shared" si="65"/>
        <v>0</v>
      </c>
    </row>
    <row r="274" spans="1:11">
      <c r="A274" s="134" t="str">
        <f t="shared" si="62"/>
        <v>сен</v>
      </c>
      <c r="B274" s="199" t="str">
        <f>'Расчёт (кг)'!B278</f>
        <v>-</v>
      </c>
      <c r="C274" s="199">
        <f t="shared" si="63"/>
        <v>2035</v>
      </c>
      <c r="D274" s="225">
        <f>'Расчёт (кг)'!C278</f>
        <v>49553</v>
      </c>
      <c r="E274" s="200">
        <f>'Расчёт (кг)'!D278</f>
        <v>20</v>
      </c>
      <c r="F274" s="206">
        <f>'Расчёт (кг)'!AH278/'Расчёт (кг)'!D278</f>
        <v>0</v>
      </c>
      <c r="G274" s="206">
        <f>'Расчёт (кг)'!AL278/'Расчёт (кг)'!D278</f>
        <v>0</v>
      </c>
      <c r="H274" s="206">
        <f>'Расчёт (ТН)'!AH278/'Расчёт (ТН)'!D278</f>
        <v>0</v>
      </c>
      <c r="I274" s="206">
        <f>'Расчёт (ТН)'!AL278/'Расчёт (ТН)'!D278</f>
        <v>0</v>
      </c>
      <c r="J274" s="206">
        <f t="shared" si="64"/>
        <v>0</v>
      </c>
      <c r="K274" s="206">
        <f t="shared" si="65"/>
        <v>0</v>
      </c>
    </row>
    <row r="275" spans="1:11">
      <c r="A275" s="134" t="str">
        <f t="shared" si="62"/>
        <v>окт</v>
      </c>
      <c r="B275" s="199" t="str">
        <f>'Расчёт (кг)'!B279</f>
        <v>-</v>
      </c>
      <c r="C275" s="199">
        <f t="shared" si="63"/>
        <v>2035</v>
      </c>
      <c r="D275" s="225">
        <f>'Расчёт (кг)'!C279</f>
        <v>49583</v>
      </c>
      <c r="E275" s="200">
        <f>'Расчёт (кг)'!D279</f>
        <v>23</v>
      </c>
      <c r="F275" s="206">
        <f>'Расчёт (кг)'!AH279/'Расчёт (кг)'!D279</f>
        <v>0</v>
      </c>
      <c r="G275" s="206">
        <f>'Расчёт (кг)'!AL279/'Расчёт (кг)'!D279</f>
        <v>0</v>
      </c>
      <c r="H275" s="206">
        <f>'Расчёт (ТН)'!AH279/'Расчёт (ТН)'!D279</f>
        <v>0</v>
      </c>
      <c r="I275" s="206">
        <f>'Расчёт (ТН)'!AL279/'Расчёт (ТН)'!D279</f>
        <v>0</v>
      </c>
      <c r="J275" s="206">
        <f t="shared" si="64"/>
        <v>0</v>
      </c>
      <c r="K275" s="206">
        <f t="shared" si="65"/>
        <v>0</v>
      </c>
    </row>
    <row r="276" spans="1:11">
      <c r="A276" s="134" t="str">
        <f t="shared" si="62"/>
        <v>ноя</v>
      </c>
      <c r="B276" s="199" t="str">
        <f>'Расчёт (кг)'!B280</f>
        <v>-</v>
      </c>
      <c r="C276" s="199">
        <f t="shared" si="63"/>
        <v>2035</v>
      </c>
      <c r="D276" s="225">
        <f>'Расчёт (кг)'!C280</f>
        <v>49614</v>
      </c>
      <c r="E276" s="200">
        <f>'Расчёт (кг)'!D280</f>
        <v>21</v>
      </c>
      <c r="F276" s="206">
        <f>'Расчёт (кг)'!AH280/'Расчёт (кг)'!D280</f>
        <v>0</v>
      </c>
      <c r="G276" s="206">
        <f>'Расчёт (кг)'!AL280/'Расчёт (кг)'!D280</f>
        <v>0</v>
      </c>
      <c r="H276" s="206">
        <f>'Расчёт (ТН)'!AH280/'Расчёт (ТН)'!D280</f>
        <v>0</v>
      </c>
      <c r="I276" s="206">
        <f>'Расчёт (ТН)'!AL280/'Расчёт (ТН)'!D280</f>
        <v>0</v>
      </c>
      <c r="J276" s="206">
        <f t="shared" si="64"/>
        <v>0</v>
      </c>
      <c r="K276" s="206">
        <f t="shared" si="65"/>
        <v>0</v>
      </c>
    </row>
    <row r="277" spans="1:11">
      <c r="A277" s="134" t="str">
        <f t="shared" si="62"/>
        <v>дек</v>
      </c>
      <c r="B277" s="199" t="str">
        <f>'Расчёт (кг)'!B281</f>
        <v>-</v>
      </c>
      <c r="C277" s="199">
        <f t="shared" si="63"/>
        <v>2035</v>
      </c>
      <c r="D277" s="225">
        <f>'Расчёт (кг)'!C281</f>
        <v>49644</v>
      </c>
      <c r="E277" s="200">
        <f>'Расчёт (кг)'!D281</f>
        <v>21</v>
      </c>
      <c r="F277" s="206">
        <f>'Расчёт (кг)'!AH281/'Расчёт (кг)'!D281</f>
        <v>0</v>
      </c>
      <c r="G277" s="206">
        <f>'Расчёт (кг)'!AL281/'Расчёт (кг)'!D281</f>
        <v>0</v>
      </c>
      <c r="H277" s="206">
        <f>'Расчёт (ТН)'!AH281/'Расчёт (ТН)'!D281</f>
        <v>0</v>
      </c>
      <c r="I277" s="206">
        <f>'Расчёт (ТН)'!AL281/'Расчёт (ТН)'!D281</f>
        <v>0</v>
      </c>
      <c r="J277" s="206">
        <f t="shared" si="64"/>
        <v>0</v>
      </c>
      <c r="K277" s="206">
        <f t="shared" si="65"/>
        <v>0</v>
      </c>
    </row>
    <row r="278" spans="1:11">
      <c r="A278" s="134" t="str">
        <f t="shared" si="62"/>
        <v>янв</v>
      </c>
      <c r="B278" s="199" t="str">
        <f>'Расчёт (кг)'!B282</f>
        <v>-</v>
      </c>
      <c r="C278" s="199">
        <f t="shared" si="63"/>
        <v>2036</v>
      </c>
      <c r="D278" s="225">
        <f>'Расчёт (кг)'!C282</f>
        <v>49675</v>
      </c>
      <c r="E278" s="200">
        <f>'Расчёт (кг)'!D282</f>
        <v>17</v>
      </c>
      <c r="F278" s="206">
        <f>'Расчёт (кг)'!AH282/'Расчёт (кг)'!D282</f>
        <v>0</v>
      </c>
      <c r="G278" s="206">
        <f>'Расчёт (кг)'!AL282/'Расчёт (кг)'!D282</f>
        <v>0</v>
      </c>
      <c r="H278" s="206">
        <f>'Расчёт (ТН)'!AH282/'Расчёт (ТН)'!D282</f>
        <v>0</v>
      </c>
      <c r="I278" s="206">
        <f>'Расчёт (ТН)'!AL282/'Расчёт (ТН)'!D282</f>
        <v>0</v>
      </c>
      <c r="J278" s="206">
        <f t="shared" si="64"/>
        <v>0</v>
      </c>
      <c r="K278" s="206">
        <f t="shared" si="65"/>
        <v>0</v>
      </c>
    </row>
    <row r="279" spans="1:11">
      <c r="A279" s="134" t="str">
        <f t="shared" si="62"/>
        <v>фев</v>
      </c>
      <c r="B279" s="199" t="str">
        <f>'Расчёт (кг)'!B283</f>
        <v>-</v>
      </c>
      <c r="C279" s="199">
        <f t="shared" si="63"/>
        <v>2036</v>
      </c>
      <c r="D279" s="225">
        <f>'Расчёт (кг)'!C283</f>
        <v>49706</v>
      </c>
      <c r="E279" s="200">
        <f>'Расчёт (кг)'!D283</f>
        <v>21</v>
      </c>
      <c r="F279" s="206">
        <f>'Расчёт (кг)'!AH283/'Расчёт (кг)'!D283</f>
        <v>0</v>
      </c>
      <c r="G279" s="206">
        <f>'Расчёт (кг)'!AL283/'Расчёт (кг)'!D283</f>
        <v>0</v>
      </c>
      <c r="H279" s="206">
        <f>'Расчёт (ТН)'!AH283/'Расчёт (ТН)'!D283</f>
        <v>0</v>
      </c>
      <c r="I279" s="206">
        <f>'Расчёт (ТН)'!AL283/'Расчёт (ТН)'!D283</f>
        <v>0</v>
      </c>
      <c r="J279" s="206">
        <f t="shared" si="64"/>
        <v>0</v>
      </c>
      <c r="K279" s="206">
        <f t="shared" si="65"/>
        <v>0</v>
      </c>
    </row>
    <row r="280" spans="1:11">
      <c r="A280" s="134" t="str">
        <f t="shared" si="62"/>
        <v>мар</v>
      </c>
      <c r="B280" s="199" t="str">
        <f>'Расчёт (кг)'!B284</f>
        <v>-</v>
      </c>
      <c r="C280" s="199">
        <f t="shared" si="63"/>
        <v>2036</v>
      </c>
      <c r="D280" s="225">
        <f>'Расчёт (кг)'!C284</f>
        <v>49735</v>
      </c>
      <c r="E280" s="200">
        <f>'Расчёт (кг)'!D284</f>
        <v>20</v>
      </c>
      <c r="F280" s="206">
        <f>'Расчёт (кг)'!AH284/'Расчёт (кг)'!D284</f>
        <v>0</v>
      </c>
      <c r="G280" s="206">
        <f>'Расчёт (кг)'!AL284/'Расчёт (кг)'!D284</f>
        <v>0</v>
      </c>
      <c r="H280" s="206">
        <f>'Расчёт (ТН)'!AH284/'Расчёт (ТН)'!D284</f>
        <v>0</v>
      </c>
      <c r="I280" s="206">
        <f>'Расчёт (ТН)'!AL284/'Расчёт (ТН)'!D284</f>
        <v>0</v>
      </c>
      <c r="J280" s="206">
        <f t="shared" si="64"/>
        <v>0</v>
      </c>
      <c r="K280" s="206">
        <f t="shared" si="65"/>
        <v>0</v>
      </c>
    </row>
    <row r="281" spans="1:11">
      <c r="A281" s="134" t="str">
        <f t="shared" si="62"/>
        <v>апр</v>
      </c>
      <c r="B281" s="199" t="str">
        <f>'Расчёт (кг)'!B285</f>
        <v>-</v>
      </c>
      <c r="C281" s="199">
        <f t="shared" si="63"/>
        <v>2036</v>
      </c>
      <c r="D281" s="225">
        <f>'Расчёт (кг)'!C285</f>
        <v>49766</v>
      </c>
      <c r="E281" s="200">
        <f>'Расчёт (кг)'!D285</f>
        <v>22</v>
      </c>
      <c r="F281" s="206">
        <f>'Расчёт (кг)'!AH285/'Расчёт (кг)'!D285</f>
        <v>0</v>
      </c>
      <c r="G281" s="206">
        <f>'Расчёт (кг)'!AL285/'Расчёт (кг)'!D285</f>
        <v>0</v>
      </c>
      <c r="H281" s="206">
        <f>'Расчёт (ТН)'!AH285/'Расчёт (ТН)'!D285</f>
        <v>0</v>
      </c>
      <c r="I281" s="206">
        <f>'Расчёт (ТН)'!AL285/'Расчёт (ТН)'!D285</f>
        <v>0</v>
      </c>
      <c r="J281" s="206">
        <f t="shared" si="64"/>
        <v>0</v>
      </c>
      <c r="K281" s="206">
        <f t="shared" si="65"/>
        <v>0</v>
      </c>
    </row>
    <row r="282" spans="1:11">
      <c r="A282" s="134" t="str">
        <f t="shared" ref="A282:A289" si="66">TEXT(D282,"МММ")</f>
        <v>май</v>
      </c>
      <c r="B282" s="199" t="str">
        <f>'Расчёт (кг)'!B286</f>
        <v>-</v>
      </c>
      <c r="C282" s="199">
        <f t="shared" ref="C282:C289" si="67">YEAR(D282)</f>
        <v>2036</v>
      </c>
      <c r="D282" s="225">
        <f>'Расчёт (кг)'!C286</f>
        <v>49796</v>
      </c>
      <c r="E282" s="200">
        <f>'Расчёт (кг)'!D286</f>
        <v>20</v>
      </c>
      <c r="F282" s="206">
        <f>'Расчёт (кг)'!AH286/'Расчёт (кг)'!D286</f>
        <v>0</v>
      </c>
      <c r="G282" s="206">
        <f>'Расчёт (кг)'!AL286/'Расчёт (кг)'!D286</f>
        <v>0</v>
      </c>
      <c r="H282" s="206">
        <f>'Расчёт (ТН)'!AH286/'Расчёт (ТН)'!D286</f>
        <v>0</v>
      </c>
      <c r="I282" s="206">
        <f>'Расчёт (ТН)'!AL286/'Расчёт (ТН)'!D286</f>
        <v>0</v>
      </c>
      <c r="J282" s="206">
        <f t="shared" ref="J282:J289" si="68">IFERROR(F282/H282,0)</f>
        <v>0</v>
      </c>
      <c r="K282" s="206">
        <f t="shared" ref="K282:K289" si="69">IFERROR(G282/I282,0)</f>
        <v>0</v>
      </c>
    </row>
    <row r="283" spans="1:11">
      <c r="A283" s="134" t="str">
        <f t="shared" si="66"/>
        <v>июн</v>
      </c>
      <c r="B283" s="199" t="str">
        <f>'Расчёт (кг)'!B287</f>
        <v>-</v>
      </c>
      <c r="C283" s="199">
        <f t="shared" si="67"/>
        <v>2036</v>
      </c>
      <c r="D283" s="225">
        <f>'Расчёт (кг)'!C287</f>
        <v>49827</v>
      </c>
      <c r="E283" s="200">
        <f>'Расчёт (кг)'!D287</f>
        <v>20</v>
      </c>
      <c r="F283" s="206">
        <f>'Расчёт (кг)'!AH287/'Расчёт (кг)'!D287</f>
        <v>0</v>
      </c>
      <c r="G283" s="206">
        <f>'Расчёт (кг)'!AL287/'Расчёт (кг)'!D287</f>
        <v>0</v>
      </c>
      <c r="H283" s="206">
        <f>'Расчёт (ТН)'!AH287/'Расчёт (ТН)'!D287</f>
        <v>0</v>
      </c>
      <c r="I283" s="206">
        <f>'Расчёт (ТН)'!AL287/'Расчёт (ТН)'!D287</f>
        <v>0</v>
      </c>
      <c r="J283" s="206">
        <f t="shared" si="68"/>
        <v>0</v>
      </c>
      <c r="K283" s="206">
        <f t="shared" si="69"/>
        <v>0</v>
      </c>
    </row>
    <row r="284" spans="1:11">
      <c r="A284" s="134" t="str">
        <f t="shared" si="66"/>
        <v>июл</v>
      </c>
      <c r="B284" s="199" t="str">
        <f>'Расчёт (кг)'!B288</f>
        <v>-</v>
      </c>
      <c r="C284" s="199">
        <f t="shared" si="67"/>
        <v>2036</v>
      </c>
      <c r="D284" s="225">
        <f>'Расчёт (кг)'!C288</f>
        <v>49857</v>
      </c>
      <c r="E284" s="200">
        <f>'Расчёт (кг)'!D288</f>
        <v>23</v>
      </c>
      <c r="F284" s="206">
        <f>'Расчёт (кг)'!AH288/'Расчёт (кг)'!D288</f>
        <v>0</v>
      </c>
      <c r="G284" s="206">
        <f>'Расчёт (кг)'!AL288/'Расчёт (кг)'!D288</f>
        <v>0</v>
      </c>
      <c r="H284" s="206">
        <f>'Расчёт (ТН)'!AH288/'Расчёт (ТН)'!D288</f>
        <v>0</v>
      </c>
      <c r="I284" s="206">
        <f>'Расчёт (ТН)'!AL288/'Расчёт (ТН)'!D288</f>
        <v>0</v>
      </c>
      <c r="J284" s="206">
        <f t="shared" si="68"/>
        <v>0</v>
      </c>
      <c r="K284" s="206">
        <f t="shared" si="69"/>
        <v>0</v>
      </c>
    </row>
    <row r="285" spans="1:11">
      <c r="A285" s="134" t="str">
        <f t="shared" si="66"/>
        <v>авг</v>
      </c>
      <c r="B285" s="199" t="str">
        <f>'Расчёт (кг)'!B289</f>
        <v>-</v>
      </c>
      <c r="C285" s="199">
        <f t="shared" si="67"/>
        <v>2036</v>
      </c>
      <c r="D285" s="225">
        <f>'Расчёт (кг)'!C289</f>
        <v>49888</v>
      </c>
      <c r="E285" s="200">
        <f>'Расчёт (кг)'!D289</f>
        <v>21</v>
      </c>
      <c r="F285" s="206">
        <f>'Расчёт (кг)'!AH289/'Расчёт (кг)'!D289</f>
        <v>0</v>
      </c>
      <c r="G285" s="206">
        <f>'Расчёт (кг)'!AL289/'Расчёт (кг)'!D289</f>
        <v>0</v>
      </c>
      <c r="H285" s="206">
        <f>'Расчёт (ТН)'!AH289/'Расчёт (ТН)'!D289</f>
        <v>0</v>
      </c>
      <c r="I285" s="206">
        <f>'Расчёт (ТН)'!AL289/'Расчёт (ТН)'!D289</f>
        <v>0</v>
      </c>
      <c r="J285" s="206">
        <f t="shared" si="68"/>
        <v>0</v>
      </c>
      <c r="K285" s="206">
        <f t="shared" si="69"/>
        <v>0</v>
      </c>
    </row>
    <row r="286" spans="1:11">
      <c r="A286" s="134" t="str">
        <f t="shared" si="66"/>
        <v>сен</v>
      </c>
      <c r="B286" s="199" t="str">
        <f>'Расчёт (кг)'!B290</f>
        <v>-</v>
      </c>
      <c r="C286" s="199">
        <f t="shared" si="67"/>
        <v>2036</v>
      </c>
      <c r="D286" s="225">
        <f>'Расчёт (кг)'!C290</f>
        <v>49919</v>
      </c>
      <c r="E286" s="200">
        <f>'Расчёт (кг)'!D290</f>
        <v>22</v>
      </c>
      <c r="F286" s="206">
        <f>'Расчёт (кг)'!AH290/'Расчёт (кг)'!D290</f>
        <v>0</v>
      </c>
      <c r="G286" s="206">
        <f>'Расчёт (кг)'!AL290/'Расчёт (кг)'!D290</f>
        <v>0</v>
      </c>
      <c r="H286" s="206">
        <f>'Расчёт (ТН)'!AH290/'Расчёт (ТН)'!D290</f>
        <v>0</v>
      </c>
      <c r="I286" s="206">
        <f>'Расчёт (ТН)'!AL290/'Расчёт (ТН)'!D290</f>
        <v>0</v>
      </c>
      <c r="J286" s="206">
        <f t="shared" si="68"/>
        <v>0</v>
      </c>
      <c r="K286" s="206">
        <f t="shared" si="69"/>
        <v>0</v>
      </c>
    </row>
    <row r="287" spans="1:11">
      <c r="A287" s="134" t="str">
        <f t="shared" si="66"/>
        <v>окт</v>
      </c>
      <c r="B287" s="199" t="str">
        <f>'Расчёт (кг)'!B291</f>
        <v>-</v>
      </c>
      <c r="C287" s="199">
        <f t="shared" si="67"/>
        <v>2036</v>
      </c>
      <c r="D287" s="225">
        <f>'Расчёт (кг)'!C291</f>
        <v>49949</v>
      </c>
      <c r="E287" s="200">
        <f>'Расчёт (кг)'!D291</f>
        <v>23</v>
      </c>
      <c r="F287" s="206">
        <f>'Расчёт (кг)'!AH291/'Расчёт (кг)'!D291</f>
        <v>0</v>
      </c>
      <c r="G287" s="206">
        <f>'Расчёт (кг)'!AL291/'Расчёт (кг)'!D291</f>
        <v>0</v>
      </c>
      <c r="H287" s="206">
        <f>'Расчёт (ТН)'!AH291/'Расчёт (ТН)'!D291</f>
        <v>0</v>
      </c>
      <c r="I287" s="206">
        <f>'Расчёт (ТН)'!AL291/'Расчёт (ТН)'!D291</f>
        <v>0</v>
      </c>
      <c r="J287" s="206">
        <f t="shared" si="68"/>
        <v>0</v>
      </c>
      <c r="K287" s="206">
        <f t="shared" si="69"/>
        <v>0</v>
      </c>
    </row>
    <row r="288" spans="1:11">
      <c r="A288" s="134" t="str">
        <f t="shared" si="66"/>
        <v>ноя</v>
      </c>
      <c r="B288" s="199" t="str">
        <f>'Расчёт (кг)'!B292</f>
        <v>-</v>
      </c>
      <c r="C288" s="199">
        <f t="shared" si="67"/>
        <v>2036</v>
      </c>
      <c r="D288" s="225">
        <f>'Расчёт (кг)'!C292</f>
        <v>49980</v>
      </c>
      <c r="E288" s="200">
        <f>'Расчёт (кг)'!D292</f>
        <v>19</v>
      </c>
      <c r="F288" s="206">
        <f>'Расчёт (кг)'!AH292/'Расчёт (кг)'!D292</f>
        <v>0</v>
      </c>
      <c r="G288" s="206">
        <f>'Расчёт (кг)'!AL292/'Расчёт (кг)'!D292</f>
        <v>0</v>
      </c>
      <c r="H288" s="206">
        <f>'Расчёт (ТН)'!AH292/'Расчёт (ТН)'!D292</f>
        <v>0</v>
      </c>
      <c r="I288" s="206">
        <f>'Расчёт (ТН)'!AL292/'Расчёт (ТН)'!D292</f>
        <v>0</v>
      </c>
      <c r="J288" s="206">
        <f t="shared" si="68"/>
        <v>0</v>
      </c>
      <c r="K288" s="206">
        <f t="shared" si="69"/>
        <v>0</v>
      </c>
    </row>
    <row r="289" spans="1:11">
      <c r="A289" s="134" t="str">
        <f t="shared" si="66"/>
        <v>дек</v>
      </c>
      <c r="B289" s="199" t="str">
        <f>'Расчёт (кг)'!B293</f>
        <v>-</v>
      </c>
      <c r="C289" s="199">
        <f t="shared" si="67"/>
        <v>2036</v>
      </c>
      <c r="D289" s="225">
        <f>'Расчёт (кг)'!C293</f>
        <v>50010</v>
      </c>
      <c r="E289" s="200">
        <f>'Расчёт (кг)'!D293</f>
        <v>23</v>
      </c>
      <c r="F289" s="206">
        <f>'Расчёт (кг)'!AH293/'Расчёт (кг)'!D293</f>
        <v>0</v>
      </c>
      <c r="G289" s="206">
        <f>'Расчёт (кг)'!AL293/'Расчёт (кг)'!D293</f>
        <v>0</v>
      </c>
      <c r="H289" s="206">
        <f>'Расчёт (ТН)'!AH293/'Расчёт (ТН)'!D293</f>
        <v>0</v>
      </c>
      <c r="I289" s="206">
        <f>'Расчёт (ТН)'!AL293/'Расчёт (ТН)'!D293</f>
        <v>0</v>
      </c>
      <c r="J289" s="206">
        <f t="shared" si="68"/>
        <v>0</v>
      </c>
      <c r="K289" s="206">
        <f t="shared" si="69"/>
        <v>0</v>
      </c>
    </row>
  </sheetData>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Лист7"/>
  <dimension ref="A1:H315"/>
  <sheetViews>
    <sheetView zoomScale="115" zoomScaleNormal="115" workbookViewId="0">
      <pane ySplit="2" topLeftCell="A150" activePane="bottomLeft" state="frozen"/>
      <selection pane="bottomLeft" activeCell="B159" sqref="B159:B278"/>
    </sheetView>
  </sheetViews>
  <sheetFormatPr defaultColWidth="9.109375" defaultRowHeight="10.199999999999999"/>
  <cols>
    <col min="1" max="1" width="6.6640625" style="113" bestFit="1" customWidth="1"/>
    <col min="2" max="2" width="3.33203125" style="113" bestFit="1" customWidth="1"/>
    <col min="3" max="3" width="9.109375" style="113"/>
    <col min="4" max="4" width="3" style="113" bestFit="1" customWidth="1"/>
    <col min="5" max="5" width="42.33203125" style="113" bestFit="1" customWidth="1"/>
    <col min="6" max="6" width="16.88671875" style="113" bestFit="1" customWidth="1"/>
    <col min="7" max="7" width="9.109375" style="113"/>
    <col min="8" max="8" width="20.109375" style="113" bestFit="1" customWidth="1"/>
    <col min="9" max="16384" width="9.109375" style="113"/>
  </cols>
  <sheetData>
    <row r="1" spans="1:8" ht="12.75" customHeight="1">
      <c r="D1" s="115"/>
      <c r="E1" s="64" t="s">
        <v>80</v>
      </c>
      <c r="F1" s="115"/>
    </row>
    <row r="2" spans="1:8">
      <c r="A2" s="64" t="s">
        <v>2</v>
      </c>
      <c r="B2" s="64" t="s">
        <v>1</v>
      </c>
      <c r="D2" s="64" t="s">
        <v>43</v>
      </c>
      <c r="E2" s="64" t="s">
        <v>82</v>
      </c>
      <c r="F2" s="64" t="s">
        <v>81</v>
      </c>
      <c r="H2" s="64" t="s">
        <v>126</v>
      </c>
    </row>
    <row r="3" spans="1:8">
      <c r="A3" s="219">
        <v>40544</v>
      </c>
      <c r="B3" s="191">
        <v>15</v>
      </c>
      <c r="D3" s="114">
        <v>1</v>
      </c>
      <c r="E3" s="113" t="s">
        <v>91</v>
      </c>
      <c r="F3" s="113" t="s">
        <v>83</v>
      </c>
      <c r="H3" s="116" t="s">
        <v>14</v>
      </c>
    </row>
    <row r="4" spans="1:8">
      <c r="A4" s="219">
        <v>40575</v>
      </c>
      <c r="B4" s="191">
        <v>19</v>
      </c>
      <c r="D4" s="114">
        <v>2</v>
      </c>
      <c r="E4" s="113" t="s">
        <v>99</v>
      </c>
      <c r="F4" s="113" t="s">
        <v>84</v>
      </c>
      <c r="H4" s="117" t="s">
        <v>13</v>
      </c>
    </row>
    <row r="5" spans="1:8">
      <c r="A5" s="219">
        <v>40603</v>
      </c>
      <c r="B5" s="191">
        <v>22</v>
      </c>
      <c r="D5" s="114">
        <v>3</v>
      </c>
      <c r="E5" s="113" t="s">
        <v>100</v>
      </c>
      <c r="F5" s="113" t="s">
        <v>85</v>
      </c>
      <c r="H5" s="118" t="s">
        <v>8</v>
      </c>
    </row>
    <row r="6" spans="1:8">
      <c r="A6" s="219">
        <v>40634</v>
      </c>
      <c r="B6" s="191">
        <v>21</v>
      </c>
      <c r="D6" s="114">
        <v>4</v>
      </c>
      <c r="E6" s="113" t="s">
        <v>86</v>
      </c>
      <c r="F6" s="113" t="s">
        <v>87</v>
      </c>
      <c r="H6" s="119" t="s">
        <v>9</v>
      </c>
    </row>
    <row r="7" spans="1:8">
      <c r="A7" s="219">
        <v>40664</v>
      </c>
      <c r="B7" s="191">
        <v>20</v>
      </c>
      <c r="D7" s="114">
        <v>5</v>
      </c>
      <c r="E7" s="113" t="s">
        <v>92</v>
      </c>
      <c r="F7" s="113" t="s">
        <v>90</v>
      </c>
      <c r="H7" s="120" t="s">
        <v>9</v>
      </c>
    </row>
    <row r="8" spans="1:8">
      <c r="A8" s="219">
        <v>40695</v>
      </c>
      <c r="B8" s="191">
        <v>21</v>
      </c>
      <c r="D8" s="114">
        <v>6</v>
      </c>
      <c r="E8" s="113" t="s">
        <v>93</v>
      </c>
      <c r="F8" s="113" t="s">
        <v>90</v>
      </c>
    </row>
    <row r="9" spans="1:8">
      <c r="A9" s="219">
        <v>40725</v>
      </c>
      <c r="B9" s="191">
        <v>21</v>
      </c>
      <c r="D9" s="114">
        <v>7</v>
      </c>
      <c r="E9" s="113" t="s">
        <v>104</v>
      </c>
      <c r="F9" s="113" t="s">
        <v>88</v>
      </c>
    </row>
    <row r="10" spans="1:8">
      <c r="A10" s="219">
        <v>40756</v>
      </c>
      <c r="B10" s="191">
        <v>23</v>
      </c>
      <c r="D10" s="114">
        <v>8</v>
      </c>
      <c r="E10" s="113" t="s">
        <v>89</v>
      </c>
      <c r="F10" s="113" t="s">
        <v>90</v>
      </c>
    </row>
    <row r="11" spans="1:8">
      <c r="A11" s="219">
        <v>40787</v>
      </c>
      <c r="B11" s="191">
        <v>22</v>
      </c>
    </row>
    <row r="12" spans="1:8">
      <c r="A12" s="219">
        <v>40817</v>
      </c>
      <c r="B12" s="191">
        <v>21</v>
      </c>
    </row>
    <row r="13" spans="1:8">
      <c r="A13" s="219">
        <v>40848</v>
      </c>
      <c r="B13" s="191">
        <v>21</v>
      </c>
    </row>
    <row r="14" spans="1:8">
      <c r="A14" s="219">
        <v>40878</v>
      </c>
      <c r="B14" s="191">
        <v>22</v>
      </c>
    </row>
    <row r="15" spans="1:8">
      <c r="A15" s="219">
        <v>40909</v>
      </c>
      <c r="B15" s="191">
        <v>16</v>
      </c>
    </row>
    <row r="16" spans="1:8">
      <c r="A16" s="219">
        <v>40940</v>
      </c>
      <c r="B16" s="191">
        <v>20</v>
      </c>
    </row>
    <row r="17" spans="1:2">
      <c r="A17" s="219">
        <v>40969</v>
      </c>
      <c r="B17" s="191">
        <v>21</v>
      </c>
    </row>
    <row r="18" spans="1:2">
      <c r="A18" s="219">
        <v>41000</v>
      </c>
      <c r="B18" s="191">
        <v>21</v>
      </c>
    </row>
    <row r="19" spans="1:2">
      <c r="A19" s="219">
        <v>41030</v>
      </c>
      <c r="B19" s="191">
        <v>21</v>
      </c>
    </row>
    <row r="20" spans="1:2">
      <c r="A20" s="219">
        <v>41061</v>
      </c>
      <c r="B20" s="191">
        <v>20</v>
      </c>
    </row>
    <row r="21" spans="1:2">
      <c r="A21" s="219">
        <v>41091</v>
      </c>
      <c r="B21" s="191">
        <v>22</v>
      </c>
    </row>
    <row r="22" spans="1:2">
      <c r="A22" s="219">
        <v>41122</v>
      </c>
      <c r="B22" s="191">
        <v>23</v>
      </c>
    </row>
    <row r="23" spans="1:2">
      <c r="A23" s="219">
        <v>41153</v>
      </c>
      <c r="B23" s="191">
        <v>20</v>
      </c>
    </row>
    <row r="24" spans="1:2">
      <c r="A24" s="219">
        <v>41183</v>
      </c>
      <c r="B24" s="191">
        <v>23</v>
      </c>
    </row>
    <row r="25" spans="1:2">
      <c r="A25" s="219">
        <v>41214</v>
      </c>
      <c r="B25" s="191">
        <v>21</v>
      </c>
    </row>
    <row r="26" spans="1:2">
      <c r="A26" s="219">
        <v>41244</v>
      </c>
      <c r="B26" s="191">
        <v>21</v>
      </c>
    </row>
    <row r="27" spans="1:2">
      <c r="A27" s="219">
        <v>41275</v>
      </c>
      <c r="B27" s="191">
        <v>17</v>
      </c>
    </row>
    <row r="28" spans="1:2">
      <c r="A28" s="219">
        <v>41306</v>
      </c>
      <c r="B28" s="191">
        <v>20</v>
      </c>
    </row>
    <row r="29" spans="1:2">
      <c r="A29" s="219">
        <v>41334</v>
      </c>
      <c r="B29" s="191">
        <v>20</v>
      </c>
    </row>
    <row r="30" spans="1:2">
      <c r="A30" s="219">
        <v>41365</v>
      </c>
      <c r="B30" s="191">
        <v>22</v>
      </c>
    </row>
    <row r="31" spans="1:2">
      <c r="A31" s="219">
        <v>41395</v>
      </c>
      <c r="B31" s="191">
        <v>18</v>
      </c>
    </row>
    <row r="32" spans="1:2">
      <c r="A32" s="219">
        <v>41426</v>
      </c>
      <c r="B32" s="191">
        <v>19</v>
      </c>
    </row>
    <row r="33" spans="1:2">
      <c r="A33" s="219">
        <v>41456</v>
      </c>
      <c r="B33" s="191">
        <v>23</v>
      </c>
    </row>
    <row r="34" spans="1:2">
      <c r="A34" s="219">
        <v>41487</v>
      </c>
      <c r="B34" s="191">
        <v>22</v>
      </c>
    </row>
    <row r="35" spans="1:2">
      <c r="A35" s="219">
        <v>41518</v>
      </c>
      <c r="B35" s="191">
        <v>21</v>
      </c>
    </row>
    <row r="36" spans="1:2">
      <c r="A36" s="219">
        <v>41548</v>
      </c>
      <c r="B36" s="191">
        <v>23</v>
      </c>
    </row>
    <row r="37" spans="1:2">
      <c r="A37" s="219">
        <v>41579</v>
      </c>
      <c r="B37" s="191">
        <v>20</v>
      </c>
    </row>
    <row r="38" spans="1:2">
      <c r="A38" s="219">
        <v>41609</v>
      </c>
      <c r="B38" s="191">
        <v>22</v>
      </c>
    </row>
    <row r="39" spans="1:2">
      <c r="A39" s="219">
        <v>41640</v>
      </c>
      <c r="B39" s="191">
        <v>17</v>
      </c>
    </row>
    <row r="40" spans="1:2">
      <c r="A40" s="219">
        <v>41671</v>
      </c>
      <c r="B40" s="191">
        <v>20</v>
      </c>
    </row>
    <row r="41" spans="1:2">
      <c r="A41" s="219">
        <v>41699</v>
      </c>
      <c r="B41" s="191">
        <v>20</v>
      </c>
    </row>
    <row r="42" spans="1:2">
      <c r="A42" s="219">
        <v>41730</v>
      </c>
      <c r="B42" s="191">
        <v>22</v>
      </c>
    </row>
    <row r="43" spans="1:2">
      <c r="A43" s="219">
        <v>41760</v>
      </c>
      <c r="B43" s="191">
        <v>19</v>
      </c>
    </row>
    <row r="44" spans="1:2">
      <c r="A44" s="219">
        <v>41791</v>
      </c>
      <c r="B44" s="191">
        <v>19</v>
      </c>
    </row>
    <row r="45" spans="1:2">
      <c r="A45" s="219">
        <v>41821</v>
      </c>
      <c r="B45" s="191">
        <v>23</v>
      </c>
    </row>
    <row r="46" spans="1:2">
      <c r="A46" s="219">
        <v>41852</v>
      </c>
      <c r="B46" s="191">
        <v>21</v>
      </c>
    </row>
    <row r="47" spans="1:2">
      <c r="A47" s="219">
        <v>41883</v>
      </c>
      <c r="B47" s="191">
        <v>22</v>
      </c>
    </row>
    <row r="48" spans="1:2">
      <c r="A48" s="219">
        <v>41913</v>
      </c>
      <c r="B48" s="191">
        <v>23</v>
      </c>
    </row>
    <row r="49" spans="1:2">
      <c r="A49" s="219">
        <v>41944</v>
      </c>
      <c r="B49" s="191">
        <v>18</v>
      </c>
    </row>
    <row r="50" spans="1:2">
      <c r="A50" s="219">
        <v>41974</v>
      </c>
      <c r="B50" s="191">
        <v>23</v>
      </c>
    </row>
    <row r="51" spans="1:2">
      <c r="A51" s="219">
        <v>42005</v>
      </c>
      <c r="B51" s="191">
        <v>15</v>
      </c>
    </row>
    <row r="52" spans="1:2">
      <c r="A52" s="219">
        <v>42036</v>
      </c>
      <c r="B52" s="191">
        <v>19</v>
      </c>
    </row>
    <row r="53" spans="1:2">
      <c r="A53" s="219">
        <v>42064</v>
      </c>
      <c r="B53" s="191">
        <v>21</v>
      </c>
    </row>
    <row r="54" spans="1:2">
      <c r="A54" s="219">
        <v>42095</v>
      </c>
      <c r="B54" s="191">
        <v>22</v>
      </c>
    </row>
    <row r="55" spans="1:2">
      <c r="A55" s="219">
        <v>42125</v>
      </c>
      <c r="B55" s="191">
        <v>18</v>
      </c>
    </row>
    <row r="56" spans="1:2">
      <c r="A56" s="219">
        <v>42156</v>
      </c>
      <c r="B56" s="191">
        <v>21</v>
      </c>
    </row>
    <row r="57" spans="1:2">
      <c r="A57" s="219">
        <v>42186</v>
      </c>
      <c r="B57" s="191">
        <v>23</v>
      </c>
    </row>
    <row r="58" spans="1:2">
      <c r="A58" s="219">
        <v>42217</v>
      </c>
      <c r="B58" s="191">
        <v>21</v>
      </c>
    </row>
    <row r="59" spans="1:2">
      <c r="A59" s="219">
        <v>42248</v>
      </c>
      <c r="B59" s="191">
        <v>22</v>
      </c>
    </row>
    <row r="60" spans="1:2">
      <c r="A60" s="219">
        <v>42278</v>
      </c>
      <c r="B60" s="191">
        <v>22</v>
      </c>
    </row>
    <row r="61" spans="1:2">
      <c r="A61" s="219">
        <v>42309</v>
      </c>
      <c r="B61" s="191">
        <v>20</v>
      </c>
    </row>
    <row r="62" spans="1:2">
      <c r="A62" s="219">
        <v>42339</v>
      </c>
      <c r="B62" s="191">
        <v>23</v>
      </c>
    </row>
    <row r="63" spans="1:2">
      <c r="A63" s="219">
        <v>42370</v>
      </c>
      <c r="B63" s="191">
        <v>15</v>
      </c>
    </row>
    <row r="64" spans="1:2">
      <c r="A64" s="219">
        <v>42401</v>
      </c>
      <c r="B64" s="191">
        <v>20</v>
      </c>
    </row>
    <row r="65" spans="1:2">
      <c r="A65" s="219">
        <v>42430</v>
      </c>
      <c r="B65" s="191">
        <v>21</v>
      </c>
    </row>
    <row r="66" spans="1:2">
      <c r="A66" s="219">
        <v>42461</v>
      </c>
      <c r="B66" s="191">
        <v>21</v>
      </c>
    </row>
    <row r="67" spans="1:2">
      <c r="A67" s="219">
        <v>42491</v>
      </c>
      <c r="B67" s="191">
        <v>19</v>
      </c>
    </row>
    <row r="68" spans="1:2">
      <c r="A68" s="219">
        <v>42522</v>
      </c>
      <c r="B68" s="191">
        <v>21</v>
      </c>
    </row>
    <row r="69" spans="1:2">
      <c r="A69" s="219">
        <v>42552</v>
      </c>
      <c r="B69" s="191">
        <v>21</v>
      </c>
    </row>
    <row r="70" spans="1:2">
      <c r="A70" s="219">
        <v>42583</v>
      </c>
      <c r="B70" s="191">
        <v>23</v>
      </c>
    </row>
    <row r="71" spans="1:2">
      <c r="A71" s="219">
        <v>42614</v>
      </c>
      <c r="B71" s="191">
        <v>22</v>
      </c>
    </row>
    <row r="72" spans="1:2">
      <c r="A72" s="219">
        <v>42644</v>
      </c>
      <c r="B72" s="191">
        <v>21</v>
      </c>
    </row>
    <row r="73" spans="1:2">
      <c r="A73" s="219">
        <v>42675</v>
      </c>
      <c r="B73" s="191">
        <v>21</v>
      </c>
    </row>
    <row r="74" spans="1:2">
      <c r="A74" s="219">
        <v>42705</v>
      </c>
      <c r="B74" s="191">
        <v>22</v>
      </c>
    </row>
    <row r="75" spans="1:2">
      <c r="A75" s="219">
        <v>42736</v>
      </c>
      <c r="B75" s="191">
        <v>17</v>
      </c>
    </row>
    <row r="76" spans="1:2">
      <c r="A76" s="219">
        <v>42767</v>
      </c>
      <c r="B76" s="191">
        <v>18</v>
      </c>
    </row>
    <row r="77" spans="1:2">
      <c r="A77" s="219">
        <v>42795</v>
      </c>
      <c r="B77" s="191">
        <v>22</v>
      </c>
    </row>
    <row r="78" spans="1:2">
      <c r="A78" s="219">
        <v>42826</v>
      </c>
      <c r="B78" s="191">
        <v>20</v>
      </c>
    </row>
    <row r="79" spans="1:2">
      <c r="A79" s="219">
        <v>42856</v>
      </c>
      <c r="B79" s="191">
        <v>20</v>
      </c>
    </row>
    <row r="80" spans="1:2">
      <c r="A80" s="219">
        <v>42887</v>
      </c>
      <c r="B80" s="191">
        <v>21</v>
      </c>
    </row>
    <row r="81" spans="1:2">
      <c r="A81" s="219">
        <v>42917</v>
      </c>
      <c r="B81" s="191">
        <v>21</v>
      </c>
    </row>
    <row r="82" spans="1:2">
      <c r="A82" s="219">
        <v>42948</v>
      </c>
      <c r="B82" s="191">
        <v>23</v>
      </c>
    </row>
    <row r="83" spans="1:2">
      <c r="A83" s="219">
        <v>42979</v>
      </c>
      <c r="B83" s="191">
        <v>21</v>
      </c>
    </row>
    <row r="84" spans="1:2">
      <c r="A84" s="219">
        <v>43009</v>
      </c>
      <c r="B84" s="191">
        <v>22</v>
      </c>
    </row>
    <row r="85" spans="1:2">
      <c r="A85" s="219">
        <v>43040</v>
      </c>
      <c r="B85" s="191">
        <v>21</v>
      </c>
    </row>
    <row r="86" spans="1:2">
      <c r="A86" s="219">
        <v>43070</v>
      </c>
      <c r="B86" s="191">
        <v>21</v>
      </c>
    </row>
    <row r="87" spans="1:2">
      <c r="A87" s="219">
        <v>43101</v>
      </c>
      <c r="B87" s="191">
        <v>17</v>
      </c>
    </row>
    <row r="88" spans="1:2">
      <c r="A88" s="219">
        <v>43132</v>
      </c>
      <c r="B88" s="191">
        <v>19</v>
      </c>
    </row>
    <row r="89" spans="1:2">
      <c r="A89" s="219">
        <v>43160</v>
      </c>
      <c r="B89" s="191">
        <v>20</v>
      </c>
    </row>
    <row r="90" spans="1:2">
      <c r="A90" s="219">
        <v>43191</v>
      </c>
      <c r="B90" s="191">
        <v>21</v>
      </c>
    </row>
    <row r="91" spans="1:2">
      <c r="A91" s="219">
        <v>43221</v>
      </c>
      <c r="B91" s="191">
        <v>20</v>
      </c>
    </row>
    <row r="92" spans="1:2">
      <c r="A92" s="219">
        <v>43252</v>
      </c>
      <c r="B92" s="191">
        <v>20</v>
      </c>
    </row>
    <row r="93" spans="1:2">
      <c r="A93" s="219">
        <v>43282</v>
      </c>
      <c r="B93" s="191">
        <v>22</v>
      </c>
    </row>
    <row r="94" spans="1:2">
      <c r="A94" s="219">
        <v>43313</v>
      </c>
      <c r="B94" s="191">
        <v>23</v>
      </c>
    </row>
    <row r="95" spans="1:2">
      <c r="A95" s="219">
        <v>43344</v>
      </c>
      <c r="B95" s="191">
        <v>20</v>
      </c>
    </row>
    <row r="96" spans="1:2">
      <c r="A96" s="219">
        <v>43374</v>
      </c>
      <c r="B96" s="191">
        <v>23</v>
      </c>
    </row>
    <row r="97" spans="1:5">
      <c r="A97" s="219">
        <v>43405</v>
      </c>
      <c r="B97" s="191">
        <v>21</v>
      </c>
    </row>
    <row r="98" spans="1:5">
      <c r="A98" s="219">
        <v>43435</v>
      </c>
      <c r="B98" s="191">
        <v>21</v>
      </c>
    </row>
    <row r="99" spans="1:5">
      <c r="A99" s="220">
        <v>43466</v>
      </c>
      <c r="B99" s="192">
        <v>17</v>
      </c>
    </row>
    <row r="100" spans="1:5">
      <c r="A100" s="220">
        <v>43497</v>
      </c>
      <c r="B100" s="192">
        <v>20</v>
      </c>
    </row>
    <row r="101" spans="1:5">
      <c r="A101" s="220">
        <v>43525</v>
      </c>
      <c r="B101" s="192">
        <v>20</v>
      </c>
    </row>
    <row r="102" spans="1:5">
      <c r="A102" s="220">
        <v>43556</v>
      </c>
      <c r="B102" s="192">
        <v>22</v>
      </c>
    </row>
    <row r="103" spans="1:5">
      <c r="A103" s="220">
        <v>43586</v>
      </c>
      <c r="B103" s="192">
        <v>18</v>
      </c>
    </row>
    <row r="104" spans="1:5">
      <c r="A104" s="220">
        <v>43617</v>
      </c>
      <c r="B104" s="192">
        <v>19</v>
      </c>
    </row>
    <row r="105" spans="1:5">
      <c r="A105" s="220">
        <v>43647</v>
      </c>
      <c r="B105" s="192">
        <v>23</v>
      </c>
    </row>
    <row r="106" spans="1:5">
      <c r="A106" s="220">
        <v>43678</v>
      </c>
      <c r="B106" s="192">
        <v>22</v>
      </c>
      <c r="E106" s="121"/>
    </row>
    <row r="107" spans="1:5">
      <c r="A107" s="220">
        <v>43709</v>
      </c>
      <c r="B107" s="192">
        <v>21</v>
      </c>
    </row>
    <row r="108" spans="1:5">
      <c r="A108" s="220">
        <v>43739</v>
      </c>
      <c r="B108" s="192">
        <v>23</v>
      </c>
    </row>
    <row r="109" spans="1:5">
      <c r="A109" s="220">
        <v>43770</v>
      </c>
      <c r="B109" s="192">
        <v>20</v>
      </c>
    </row>
    <row r="110" spans="1:5">
      <c r="A110" s="220">
        <v>43800</v>
      </c>
      <c r="B110" s="192">
        <v>22</v>
      </c>
    </row>
    <row r="111" spans="1:5">
      <c r="A111" s="220">
        <v>43831</v>
      </c>
      <c r="B111" s="192">
        <v>17</v>
      </c>
    </row>
    <row r="112" spans="1:5">
      <c r="A112" s="220">
        <v>43862</v>
      </c>
      <c r="B112" s="192">
        <v>19</v>
      </c>
    </row>
    <row r="113" spans="1:2">
      <c r="A113" s="220">
        <v>43891</v>
      </c>
      <c r="B113" s="192">
        <v>21</v>
      </c>
    </row>
    <row r="114" spans="1:2">
      <c r="A114" s="220">
        <v>43922</v>
      </c>
      <c r="B114" s="192">
        <v>22</v>
      </c>
    </row>
    <row r="115" spans="1:2">
      <c r="A115" s="220">
        <v>43952</v>
      </c>
      <c r="B115" s="192">
        <v>17</v>
      </c>
    </row>
    <row r="116" spans="1:2">
      <c r="A116" s="220">
        <v>43983</v>
      </c>
      <c r="B116" s="192">
        <v>21</v>
      </c>
    </row>
    <row r="117" spans="1:2">
      <c r="A117" s="220">
        <v>44013</v>
      </c>
      <c r="B117" s="193">
        <v>22</v>
      </c>
    </row>
    <row r="118" spans="1:2">
      <c r="A118" s="220">
        <v>44044</v>
      </c>
      <c r="B118" s="192">
        <v>21</v>
      </c>
    </row>
    <row r="119" spans="1:2">
      <c r="A119" s="220">
        <v>44075</v>
      </c>
      <c r="B119" s="192">
        <v>22</v>
      </c>
    </row>
    <row r="120" spans="1:2">
      <c r="A120" s="220">
        <v>44105</v>
      </c>
      <c r="B120" s="192">
        <v>22</v>
      </c>
    </row>
    <row r="121" spans="1:2">
      <c r="A121" s="220">
        <v>44136</v>
      </c>
      <c r="B121" s="192">
        <v>20</v>
      </c>
    </row>
    <row r="122" spans="1:2">
      <c r="A122" s="220">
        <v>44166</v>
      </c>
      <c r="B122" s="192">
        <v>23</v>
      </c>
    </row>
    <row r="123" spans="1:2">
      <c r="A123" s="220">
        <v>44197</v>
      </c>
      <c r="B123" s="194">
        <v>15</v>
      </c>
    </row>
    <row r="124" spans="1:2">
      <c r="A124" s="220">
        <v>44228</v>
      </c>
      <c r="B124" s="195">
        <v>19</v>
      </c>
    </row>
    <row r="125" spans="1:2">
      <c r="A125" s="220">
        <v>44256</v>
      </c>
      <c r="B125" s="194">
        <v>22</v>
      </c>
    </row>
    <row r="126" spans="1:2">
      <c r="A126" s="220">
        <v>44287</v>
      </c>
      <c r="B126" s="194">
        <v>22</v>
      </c>
    </row>
    <row r="127" spans="1:2">
      <c r="A127" s="220">
        <v>44317</v>
      </c>
      <c r="B127" s="194">
        <v>19</v>
      </c>
    </row>
    <row r="128" spans="1:2">
      <c r="A128" s="220">
        <v>44348</v>
      </c>
      <c r="B128" s="194">
        <v>21</v>
      </c>
    </row>
    <row r="129" spans="1:2">
      <c r="A129" s="220">
        <v>44378</v>
      </c>
      <c r="B129" s="194">
        <v>22</v>
      </c>
    </row>
    <row r="130" spans="1:2">
      <c r="A130" s="220">
        <v>44409</v>
      </c>
      <c r="B130" s="194">
        <v>22</v>
      </c>
    </row>
    <row r="131" spans="1:2">
      <c r="A131" s="220">
        <v>44440</v>
      </c>
      <c r="B131" s="194">
        <v>22</v>
      </c>
    </row>
    <row r="132" spans="1:2">
      <c r="A132" s="220">
        <v>44470</v>
      </c>
      <c r="B132" s="194">
        <v>21</v>
      </c>
    </row>
    <row r="133" spans="1:2">
      <c r="A133" s="220">
        <v>44501</v>
      </c>
      <c r="B133" s="195">
        <v>20</v>
      </c>
    </row>
    <row r="134" spans="1:2">
      <c r="A134" s="220">
        <v>44531</v>
      </c>
      <c r="B134" s="195">
        <v>22</v>
      </c>
    </row>
    <row r="135" spans="1:2">
      <c r="A135" s="220">
        <v>44562</v>
      </c>
      <c r="B135" s="194">
        <v>16</v>
      </c>
    </row>
    <row r="136" spans="1:2">
      <c r="A136" s="220">
        <v>44593</v>
      </c>
      <c r="B136" s="194">
        <v>19</v>
      </c>
    </row>
    <row r="137" spans="1:2">
      <c r="A137" s="220">
        <v>44621</v>
      </c>
      <c r="B137" s="195">
        <v>22</v>
      </c>
    </row>
    <row r="138" spans="1:2">
      <c r="A138" s="220">
        <v>44652</v>
      </c>
      <c r="B138" s="194">
        <v>21</v>
      </c>
    </row>
    <row r="139" spans="1:2">
      <c r="A139" s="220">
        <v>44682</v>
      </c>
      <c r="B139" s="195">
        <v>18</v>
      </c>
    </row>
    <row r="140" spans="1:2">
      <c r="A140" s="220">
        <v>44713</v>
      </c>
      <c r="B140" s="194">
        <v>21</v>
      </c>
    </row>
    <row r="141" spans="1:2">
      <c r="A141" s="220">
        <v>44743</v>
      </c>
      <c r="B141" s="194">
        <v>21</v>
      </c>
    </row>
    <row r="142" spans="1:2">
      <c r="A142" s="220">
        <v>44774</v>
      </c>
      <c r="B142" s="194">
        <v>23</v>
      </c>
    </row>
    <row r="143" spans="1:2">
      <c r="A143" s="220">
        <v>44805</v>
      </c>
      <c r="B143" s="194">
        <v>22</v>
      </c>
    </row>
    <row r="144" spans="1:2">
      <c r="A144" s="220">
        <v>44835</v>
      </c>
      <c r="B144" s="194">
        <v>21</v>
      </c>
    </row>
    <row r="145" spans="1:2">
      <c r="A145" s="220">
        <v>44866</v>
      </c>
      <c r="B145" s="194">
        <v>21</v>
      </c>
    </row>
    <row r="146" spans="1:2">
      <c r="A146" s="256">
        <v>44896</v>
      </c>
      <c r="B146" s="257">
        <v>22</v>
      </c>
    </row>
    <row r="147" spans="1:2">
      <c r="A147" s="220">
        <v>44927</v>
      </c>
      <c r="B147" s="194">
        <v>17</v>
      </c>
    </row>
    <row r="148" spans="1:2">
      <c r="A148" s="220">
        <v>44958</v>
      </c>
      <c r="B148" s="194">
        <v>18</v>
      </c>
    </row>
    <row r="149" spans="1:2">
      <c r="A149" s="220">
        <v>44986</v>
      </c>
      <c r="B149" s="194">
        <v>22</v>
      </c>
    </row>
    <row r="150" spans="1:2">
      <c r="A150" s="220">
        <v>45017</v>
      </c>
      <c r="B150" s="194">
        <v>20</v>
      </c>
    </row>
    <row r="151" spans="1:2">
      <c r="A151" s="220">
        <v>45047</v>
      </c>
      <c r="B151" s="194">
        <v>20</v>
      </c>
    </row>
    <row r="152" spans="1:2">
      <c r="A152" s="220">
        <v>45078</v>
      </c>
      <c r="B152" s="194">
        <v>21</v>
      </c>
    </row>
    <row r="153" spans="1:2">
      <c r="A153" s="220">
        <v>45108</v>
      </c>
      <c r="B153" s="194">
        <v>21</v>
      </c>
    </row>
    <row r="154" spans="1:2">
      <c r="A154" s="220">
        <v>45139</v>
      </c>
      <c r="B154" s="194">
        <v>23</v>
      </c>
    </row>
    <row r="155" spans="1:2">
      <c r="A155" s="220">
        <v>45170</v>
      </c>
      <c r="B155" s="194">
        <v>21</v>
      </c>
    </row>
    <row r="156" spans="1:2">
      <c r="A156" s="220">
        <v>45200</v>
      </c>
      <c r="B156" s="194">
        <v>22</v>
      </c>
    </row>
    <row r="157" spans="1:2">
      <c r="A157" s="220">
        <v>45231</v>
      </c>
      <c r="B157" s="194">
        <v>21</v>
      </c>
    </row>
    <row r="158" spans="1:2">
      <c r="A158" s="256">
        <v>45261</v>
      </c>
      <c r="B158" s="257">
        <v>21</v>
      </c>
    </row>
    <row r="159" spans="1:2">
      <c r="A159" s="220">
        <v>45292</v>
      </c>
      <c r="B159" s="194">
        <v>17</v>
      </c>
    </row>
    <row r="160" spans="1:2">
      <c r="A160" s="220">
        <v>45323</v>
      </c>
      <c r="B160" s="194">
        <v>20</v>
      </c>
    </row>
    <row r="161" spans="1:2">
      <c r="A161" s="220">
        <v>45352</v>
      </c>
      <c r="B161" s="194">
        <v>20</v>
      </c>
    </row>
    <row r="162" spans="1:2">
      <c r="A162" s="220">
        <v>45383</v>
      </c>
      <c r="B162" s="258">
        <v>21</v>
      </c>
    </row>
    <row r="163" spans="1:2">
      <c r="A163" s="220">
        <v>45413</v>
      </c>
      <c r="B163" s="194">
        <v>20</v>
      </c>
    </row>
    <row r="164" spans="1:2">
      <c r="A164" s="220">
        <v>45444</v>
      </c>
      <c r="B164" s="194">
        <v>19</v>
      </c>
    </row>
    <row r="165" spans="1:2">
      <c r="A165" s="220">
        <v>45474</v>
      </c>
      <c r="B165" s="194">
        <v>23</v>
      </c>
    </row>
    <row r="166" spans="1:2">
      <c r="A166" s="220">
        <v>45505</v>
      </c>
      <c r="B166" s="194">
        <v>22</v>
      </c>
    </row>
    <row r="167" spans="1:2">
      <c r="A167" s="220">
        <v>45536</v>
      </c>
      <c r="B167" s="194">
        <v>21</v>
      </c>
    </row>
    <row r="168" spans="1:2">
      <c r="A168" s="220">
        <v>45566</v>
      </c>
      <c r="B168" s="194">
        <v>23</v>
      </c>
    </row>
    <row r="169" spans="1:2">
      <c r="A169" s="220">
        <v>45597</v>
      </c>
      <c r="B169" s="258">
        <v>21</v>
      </c>
    </row>
    <row r="170" spans="1:2">
      <c r="A170" s="256">
        <v>45627</v>
      </c>
      <c r="B170" s="257">
        <v>21</v>
      </c>
    </row>
    <row r="171" spans="1:2">
      <c r="A171" s="220">
        <v>45658</v>
      </c>
      <c r="B171" s="194">
        <v>17</v>
      </c>
    </row>
    <row r="172" spans="1:2">
      <c r="A172" s="220">
        <v>45689</v>
      </c>
      <c r="B172" s="194">
        <v>20</v>
      </c>
    </row>
    <row r="173" spans="1:2">
      <c r="A173" s="220">
        <v>45717</v>
      </c>
      <c r="B173" s="194">
        <v>21</v>
      </c>
    </row>
    <row r="174" spans="1:2">
      <c r="A174" s="220">
        <v>45748</v>
      </c>
      <c r="B174" s="194">
        <v>22</v>
      </c>
    </row>
    <row r="175" spans="1:2">
      <c r="A175" s="220">
        <v>45778</v>
      </c>
      <c r="B175" s="194">
        <v>18</v>
      </c>
    </row>
    <row r="176" spans="1:2">
      <c r="A176" s="220">
        <v>45809</v>
      </c>
      <c r="B176" s="194">
        <v>19</v>
      </c>
    </row>
    <row r="177" spans="1:2">
      <c r="A177" s="220">
        <v>45839</v>
      </c>
      <c r="B177" s="194">
        <v>23</v>
      </c>
    </row>
    <row r="178" spans="1:2">
      <c r="A178" s="220">
        <v>45870</v>
      </c>
      <c r="B178" s="194">
        <v>21</v>
      </c>
    </row>
    <row r="179" spans="1:2">
      <c r="A179" s="220">
        <v>45901</v>
      </c>
      <c r="B179" s="194">
        <v>22</v>
      </c>
    </row>
    <row r="180" spans="1:2">
      <c r="A180" s="220">
        <v>45931</v>
      </c>
      <c r="B180" s="194">
        <v>23</v>
      </c>
    </row>
    <row r="181" spans="1:2">
      <c r="A181" s="220">
        <v>45962</v>
      </c>
      <c r="B181" s="194">
        <v>19</v>
      </c>
    </row>
    <row r="182" spans="1:2">
      <c r="A182" s="220">
        <v>45992</v>
      </c>
      <c r="B182" s="194">
        <v>22</v>
      </c>
    </row>
    <row r="183" spans="1:2">
      <c r="A183" s="220">
        <v>46023</v>
      </c>
      <c r="B183" s="194">
        <v>15</v>
      </c>
    </row>
    <row r="184" spans="1:2">
      <c r="A184" s="220">
        <v>46054</v>
      </c>
      <c r="B184" s="194">
        <v>19</v>
      </c>
    </row>
    <row r="185" spans="1:2">
      <c r="A185" s="220">
        <v>46082</v>
      </c>
      <c r="B185" s="194">
        <v>21</v>
      </c>
    </row>
    <row r="186" spans="1:2">
      <c r="A186" s="220">
        <v>46113</v>
      </c>
      <c r="B186" s="194">
        <v>22</v>
      </c>
    </row>
    <row r="187" spans="1:2">
      <c r="A187" s="220">
        <v>46143</v>
      </c>
      <c r="B187" s="194">
        <v>18</v>
      </c>
    </row>
    <row r="188" spans="1:2">
      <c r="A188" s="220">
        <v>46174</v>
      </c>
      <c r="B188" s="194">
        <v>21</v>
      </c>
    </row>
    <row r="189" spans="1:2">
      <c r="A189" s="220">
        <v>46204</v>
      </c>
      <c r="B189" s="194">
        <v>23</v>
      </c>
    </row>
    <row r="190" spans="1:2">
      <c r="A190" s="220">
        <v>46235</v>
      </c>
      <c r="B190" s="194">
        <v>21</v>
      </c>
    </row>
    <row r="191" spans="1:2">
      <c r="A191" s="220">
        <v>46266</v>
      </c>
      <c r="B191" s="194">
        <v>22</v>
      </c>
    </row>
    <row r="192" spans="1:2">
      <c r="A192" s="220">
        <v>46296</v>
      </c>
      <c r="B192" s="194">
        <v>22</v>
      </c>
    </row>
    <row r="193" spans="1:2">
      <c r="A193" s="220">
        <v>46327</v>
      </c>
      <c r="B193" s="194">
        <v>20</v>
      </c>
    </row>
    <row r="194" spans="1:2">
      <c r="A194" s="220">
        <v>46357</v>
      </c>
      <c r="B194" s="194">
        <v>23</v>
      </c>
    </row>
    <row r="195" spans="1:2">
      <c r="A195" s="220">
        <v>46388</v>
      </c>
      <c r="B195" s="194">
        <v>15</v>
      </c>
    </row>
    <row r="196" spans="1:2">
      <c r="A196" s="220">
        <v>46419</v>
      </c>
      <c r="B196" s="194">
        <v>19</v>
      </c>
    </row>
    <row r="197" spans="1:2">
      <c r="A197" s="220">
        <v>46447</v>
      </c>
      <c r="B197" s="194">
        <v>22</v>
      </c>
    </row>
    <row r="198" spans="1:2">
      <c r="A198" s="220">
        <v>46478</v>
      </c>
      <c r="B198" s="194">
        <v>22</v>
      </c>
    </row>
    <row r="199" spans="1:2">
      <c r="A199" s="220">
        <v>46508</v>
      </c>
      <c r="B199" s="194">
        <v>19</v>
      </c>
    </row>
    <row r="200" spans="1:2">
      <c r="A200" s="220">
        <v>46539</v>
      </c>
      <c r="B200" s="194">
        <v>21</v>
      </c>
    </row>
    <row r="201" spans="1:2">
      <c r="A201" s="220">
        <v>46569</v>
      </c>
      <c r="B201" s="194">
        <v>22</v>
      </c>
    </row>
    <row r="202" spans="1:2">
      <c r="A202" s="220">
        <v>46600</v>
      </c>
      <c r="B202" s="194">
        <v>22</v>
      </c>
    </row>
    <row r="203" spans="1:2">
      <c r="A203" s="220">
        <v>46631</v>
      </c>
      <c r="B203" s="194">
        <v>22</v>
      </c>
    </row>
    <row r="204" spans="1:2">
      <c r="A204" s="220">
        <v>46661</v>
      </c>
      <c r="B204" s="194">
        <v>21</v>
      </c>
    </row>
    <row r="205" spans="1:2">
      <c r="A205" s="220">
        <v>46692</v>
      </c>
      <c r="B205" s="194">
        <v>20</v>
      </c>
    </row>
    <row r="206" spans="1:2">
      <c r="A206" s="220">
        <v>46722</v>
      </c>
      <c r="B206" s="194">
        <v>22</v>
      </c>
    </row>
    <row r="207" spans="1:2">
      <c r="A207" s="220">
        <v>46753</v>
      </c>
      <c r="B207" s="194">
        <v>16</v>
      </c>
    </row>
    <row r="208" spans="1:2">
      <c r="A208" s="220">
        <v>46784</v>
      </c>
      <c r="B208" s="194">
        <v>20</v>
      </c>
    </row>
    <row r="209" spans="1:2">
      <c r="A209" s="220">
        <v>46813</v>
      </c>
      <c r="B209" s="194">
        <v>22</v>
      </c>
    </row>
    <row r="210" spans="1:2">
      <c r="A210" s="220">
        <v>46844</v>
      </c>
      <c r="B210" s="194">
        <v>20</v>
      </c>
    </row>
    <row r="211" spans="1:2">
      <c r="A211" s="220">
        <v>46874</v>
      </c>
      <c r="B211" s="194">
        <v>20</v>
      </c>
    </row>
    <row r="212" spans="1:2">
      <c r="A212" s="220">
        <v>46905</v>
      </c>
      <c r="B212" s="194">
        <v>21</v>
      </c>
    </row>
    <row r="213" spans="1:2">
      <c r="A213" s="220">
        <v>46935</v>
      </c>
      <c r="B213" s="194">
        <v>21</v>
      </c>
    </row>
    <row r="214" spans="1:2">
      <c r="A214" s="220">
        <v>46966</v>
      </c>
      <c r="B214" s="194">
        <v>23</v>
      </c>
    </row>
    <row r="215" spans="1:2">
      <c r="A215" s="220">
        <v>46997</v>
      </c>
      <c r="B215" s="194">
        <v>21</v>
      </c>
    </row>
    <row r="216" spans="1:2">
      <c r="A216" s="220">
        <v>47027</v>
      </c>
      <c r="B216" s="194">
        <v>22</v>
      </c>
    </row>
    <row r="217" spans="1:2">
      <c r="A217" s="220">
        <v>47058</v>
      </c>
      <c r="B217" s="194">
        <v>21</v>
      </c>
    </row>
    <row r="218" spans="1:2">
      <c r="A218" s="220">
        <v>47088</v>
      </c>
      <c r="B218" s="194">
        <v>21</v>
      </c>
    </row>
    <row r="219" spans="1:2">
      <c r="A219" s="220">
        <v>47119</v>
      </c>
      <c r="B219" s="194">
        <v>17</v>
      </c>
    </row>
    <row r="220" spans="1:2">
      <c r="A220" s="220">
        <v>47150</v>
      </c>
      <c r="B220" s="194">
        <v>19</v>
      </c>
    </row>
    <row r="221" spans="1:2">
      <c r="A221" s="220">
        <v>47178</v>
      </c>
      <c r="B221" s="194">
        <v>20</v>
      </c>
    </row>
    <row r="222" spans="1:2">
      <c r="A222" s="220">
        <v>47209</v>
      </c>
      <c r="B222" s="194">
        <v>21</v>
      </c>
    </row>
    <row r="223" spans="1:2">
      <c r="A223" s="220">
        <v>47239</v>
      </c>
      <c r="B223" s="194">
        <v>20</v>
      </c>
    </row>
    <row r="224" spans="1:2">
      <c r="A224" s="220">
        <v>47270</v>
      </c>
      <c r="B224" s="194">
        <v>20</v>
      </c>
    </row>
    <row r="225" spans="1:2">
      <c r="A225" s="220">
        <v>47300</v>
      </c>
      <c r="B225" s="194">
        <v>22</v>
      </c>
    </row>
    <row r="226" spans="1:2">
      <c r="A226" s="220">
        <v>47331</v>
      </c>
      <c r="B226" s="194">
        <v>23</v>
      </c>
    </row>
    <row r="227" spans="1:2">
      <c r="A227" s="220">
        <v>47362</v>
      </c>
      <c r="B227" s="194">
        <v>20</v>
      </c>
    </row>
    <row r="228" spans="1:2">
      <c r="A228" s="220">
        <v>47392</v>
      </c>
      <c r="B228" s="194">
        <v>23</v>
      </c>
    </row>
    <row r="229" spans="1:2">
      <c r="A229" s="220">
        <v>47423</v>
      </c>
      <c r="B229" s="194">
        <v>21</v>
      </c>
    </row>
    <row r="230" spans="1:2">
      <c r="A230" s="220">
        <v>47453</v>
      </c>
      <c r="B230" s="194">
        <v>21</v>
      </c>
    </row>
    <row r="231" spans="1:2">
      <c r="A231" s="220">
        <v>47484</v>
      </c>
      <c r="B231" s="194">
        <v>17</v>
      </c>
    </row>
    <row r="232" spans="1:2">
      <c r="A232" s="220">
        <v>47515</v>
      </c>
      <c r="B232" s="194">
        <v>20</v>
      </c>
    </row>
    <row r="233" spans="1:2">
      <c r="A233" s="220">
        <v>47543</v>
      </c>
      <c r="B233" s="194">
        <v>20</v>
      </c>
    </row>
    <row r="234" spans="1:2">
      <c r="A234" s="220">
        <v>47574</v>
      </c>
      <c r="B234" s="194">
        <v>22</v>
      </c>
    </row>
    <row r="235" spans="1:2">
      <c r="A235" s="220">
        <v>47604</v>
      </c>
      <c r="B235" s="194">
        <v>18</v>
      </c>
    </row>
    <row r="236" spans="1:2">
      <c r="A236" s="220">
        <v>47635</v>
      </c>
      <c r="B236" s="194">
        <v>19</v>
      </c>
    </row>
    <row r="237" spans="1:2">
      <c r="A237" s="220">
        <v>47665</v>
      </c>
      <c r="B237" s="194">
        <v>23</v>
      </c>
    </row>
    <row r="238" spans="1:2">
      <c r="A238" s="220">
        <v>47696</v>
      </c>
      <c r="B238" s="194">
        <v>22</v>
      </c>
    </row>
    <row r="239" spans="1:2">
      <c r="A239" s="220">
        <v>47727</v>
      </c>
      <c r="B239" s="194">
        <v>21</v>
      </c>
    </row>
    <row r="240" spans="1:2">
      <c r="A240" s="220">
        <v>47757</v>
      </c>
      <c r="B240" s="194">
        <v>23</v>
      </c>
    </row>
    <row r="241" spans="1:2">
      <c r="A241" s="220">
        <v>47788</v>
      </c>
      <c r="B241" s="194">
        <v>20</v>
      </c>
    </row>
    <row r="242" spans="1:2">
      <c r="A242" s="220">
        <v>47818</v>
      </c>
      <c r="B242" s="194">
        <v>22</v>
      </c>
    </row>
    <row r="243" spans="1:2">
      <c r="A243" s="220">
        <v>47849</v>
      </c>
      <c r="B243" s="194">
        <v>17</v>
      </c>
    </row>
    <row r="244" spans="1:2">
      <c r="A244" s="220">
        <v>47880</v>
      </c>
      <c r="B244" s="194">
        <v>20</v>
      </c>
    </row>
    <row r="245" spans="1:2">
      <c r="A245" s="220">
        <v>47908</v>
      </c>
      <c r="B245" s="194">
        <v>20</v>
      </c>
    </row>
    <row r="246" spans="1:2">
      <c r="A246" s="220">
        <v>47939</v>
      </c>
      <c r="B246" s="194">
        <v>22</v>
      </c>
    </row>
    <row r="247" spans="1:2">
      <c r="A247" s="220">
        <v>47969</v>
      </c>
      <c r="B247" s="194">
        <v>19</v>
      </c>
    </row>
    <row r="248" spans="1:2">
      <c r="A248" s="220">
        <v>48000</v>
      </c>
      <c r="B248" s="194">
        <v>19</v>
      </c>
    </row>
    <row r="249" spans="1:2">
      <c r="A249" s="220">
        <v>48030</v>
      </c>
      <c r="B249" s="194">
        <v>23</v>
      </c>
    </row>
    <row r="250" spans="1:2">
      <c r="A250" s="220">
        <v>48061</v>
      </c>
      <c r="B250" s="194">
        <v>21</v>
      </c>
    </row>
    <row r="251" spans="1:2">
      <c r="A251" s="220">
        <v>48092</v>
      </c>
      <c r="B251" s="194">
        <v>22</v>
      </c>
    </row>
    <row r="252" spans="1:2">
      <c r="A252" s="220">
        <v>48122</v>
      </c>
      <c r="B252" s="194">
        <v>23</v>
      </c>
    </row>
    <row r="253" spans="1:2">
      <c r="A253" s="220">
        <v>48153</v>
      </c>
      <c r="B253" s="194">
        <v>18</v>
      </c>
    </row>
    <row r="254" spans="1:2">
      <c r="A254" s="220">
        <v>48183</v>
      </c>
      <c r="B254" s="194">
        <v>23</v>
      </c>
    </row>
    <row r="255" spans="1:2">
      <c r="A255" s="220">
        <v>48214</v>
      </c>
      <c r="B255" s="194">
        <v>15</v>
      </c>
    </row>
    <row r="256" spans="1:2">
      <c r="A256" s="220">
        <v>48245</v>
      </c>
      <c r="B256" s="194">
        <v>19</v>
      </c>
    </row>
    <row r="257" spans="1:2">
      <c r="A257" s="220">
        <v>48274</v>
      </c>
      <c r="B257" s="194">
        <v>22</v>
      </c>
    </row>
    <row r="258" spans="1:2">
      <c r="A258" s="220">
        <v>48305</v>
      </c>
      <c r="B258" s="194">
        <v>22</v>
      </c>
    </row>
    <row r="259" spans="1:2">
      <c r="A259" s="220">
        <v>48335</v>
      </c>
      <c r="B259" s="194">
        <v>19</v>
      </c>
    </row>
    <row r="260" spans="1:2">
      <c r="A260" s="220">
        <v>48366</v>
      </c>
      <c r="B260" s="194">
        <v>21</v>
      </c>
    </row>
    <row r="261" spans="1:2">
      <c r="A261" s="220">
        <v>48396</v>
      </c>
      <c r="B261" s="194">
        <v>22</v>
      </c>
    </row>
    <row r="262" spans="1:2">
      <c r="A262" s="220">
        <v>48427</v>
      </c>
      <c r="B262" s="194">
        <v>22</v>
      </c>
    </row>
    <row r="263" spans="1:2">
      <c r="A263" s="220">
        <v>48458</v>
      </c>
      <c r="B263" s="194">
        <v>22</v>
      </c>
    </row>
    <row r="264" spans="1:2">
      <c r="A264" s="220">
        <v>48488</v>
      </c>
      <c r="B264" s="194">
        <v>21</v>
      </c>
    </row>
    <row r="265" spans="1:2">
      <c r="A265" s="220">
        <v>48519</v>
      </c>
      <c r="B265" s="194">
        <v>20</v>
      </c>
    </row>
    <row r="266" spans="1:2">
      <c r="A266" s="220">
        <v>48549</v>
      </c>
      <c r="B266" s="194">
        <v>22</v>
      </c>
    </row>
    <row r="267" spans="1:2">
      <c r="A267" s="220">
        <v>48580</v>
      </c>
      <c r="B267" s="194">
        <v>16</v>
      </c>
    </row>
    <row r="268" spans="1:2">
      <c r="A268" s="220">
        <v>48611</v>
      </c>
      <c r="B268" s="194">
        <v>19</v>
      </c>
    </row>
    <row r="269" spans="1:2">
      <c r="A269" s="220">
        <v>48639</v>
      </c>
      <c r="B269" s="194">
        <v>22</v>
      </c>
    </row>
    <row r="270" spans="1:2">
      <c r="A270" s="220">
        <v>48670</v>
      </c>
      <c r="B270" s="194">
        <v>21</v>
      </c>
    </row>
    <row r="271" spans="1:2">
      <c r="A271" s="220">
        <v>48700</v>
      </c>
      <c r="B271" s="194">
        <v>18</v>
      </c>
    </row>
    <row r="272" spans="1:2">
      <c r="A272" s="220">
        <v>48731</v>
      </c>
      <c r="B272" s="194">
        <v>21</v>
      </c>
    </row>
    <row r="273" spans="1:2">
      <c r="A273" s="220">
        <v>48761</v>
      </c>
      <c r="B273" s="194">
        <v>21</v>
      </c>
    </row>
    <row r="274" spans="1:2">
      <c r="A274" s="220">
        <v>48792</v>
      </c>
      <c r="B274" s="194">
        <v>23</v>
      </c>
    </row>
    <row r="275" spans="1:2">
      <c r="A275" s="220">
        <v>48823</v>
      </c>
      <c r="B275" s="194">
        <v>22</v>
      </c>
    </row>
    <row r="276" spans="1:2">
      <c r="A276" s="220">
        <v>48853</v>
      </c>
      <c r="B276" s="194">
        <v>21</v>
      </c>
    </row>
    <row r="277" spans="1:2">
      <c r="A277" s="220">
        <v>48884</v>
      </c>
      <c r="B277" s="194">
        <v>21</v>
      </c>
    </row>
    <row r="278" spans="1:2">
      <c r="A278" s="220">
        <v>48914</v>
      </c>
      <c r="B278" s="194">
        <v>22</v>
      </c>
    </row>
    <row r="279" spans="1:2">
      <c r="A279" s="220">
        <v>48945</v>
      </c>
      <c r="B279" s="194">
        <v>17</v>
      </c>
    </row>
    <row r="280" spans="1:2">
      <c r="A280" s="220">
        <v>48976</v>
      </c>
      <c r="B280" s="194">
        <v>18</v>
      </c>
    </row>
    <row r="281" spans="1:2">
      <c r="A281" s="220">
        <v>49004</v>
      </c>
      <c r="B281" s="194">
        <v>22</v>
      </c>
    </row>
    <row r="282" spans="1:2">
      <c r="A282" s="220">
        <v>49035</v>
      </c>
      <c r="B282" s="194">
        <v>20</v>
      </c>
    </row>
    <row r="283" spans="1:2">
      <c r="A283" s="220">
        <v>49065</v>
      </c>
      <c r="B283" s="194">
        <v>20</v>
      </c>
    </row>
    <row r="284" spans="1:2">
      <c r="A284" s="220">
        <v>49096</v>
      </c>
      <c r="B284" s="194">
        <v>21</v>
      </c>
    </row>
    <row r="285" spans="1:2">
      <c r="A285" s="220">
        <v>49126</v>
      </c>
      <c r="B285" s="194">
        <v>21</v>
      </c>
    </row>
    <row r="286" spans="1:2">
      <c r="A286" s="220">
        <v>49157</v>
      </c>
      <c r="B286" s="194">
        <v>23</v>
      </c>
    </row>
    <row r="287" spans="1:2">
      <c r="A287" s="220">
        <v>49188</v>
      </c>
      <c r="B287" s="194">
        <v>21</v>
      </c>
    </row>
    <row r="288" spans="1:2">
      <c r="A288" s="220">
        <v>49218</v>
      </c>
      <c r="B288" s="194">
        <v>22</v>
      </c>
    </row>
    <row r="289" spans="1:2">
      <c r="A289" s="220">
        <v>49249</v>
      </c>
      <c r="B289" s="194">
        <v>21</v>
      </c>
    </row>
    <row r="290" spans="1:2">
      <c r="A290" s="220">
        <v>49279</v>
      </c>
      <c r="B290" s="257">
        <v>21</v>
      </c>
    </row>
    <row r="291" spans="1:2">
      <c r="A291" s="220">
        <v>49310</v>
      </c>
      <c r="B291" s="194">
        <v>17</v>
      </c>
    </row>
    <row r="292" spans="1:2">
      <c r="A292" s="220">
        <v>49341</v>
      </c>
      <c r="B292" s="194">
        <v>19</v>
      </c>
    </row>
    <row r="293" spans="1:2">
      <c r="A293" s="220">
        <v>49369</v>
      </c>
      <c r="B293" s="194">
        <v>20</v>
      </c>
    </row>
    <row r="294" spans="1:2">
      <c r="A294" s="220">
        <v>49400</v>
      </c>
      <c r="B294" s="194">
        <v>21</v>
      </c>
    </row>
    <row r="295" spans="1:2">
      <c r="A295" s="220">
        <v>49430</v>
      </c>
      <c r="B295" s="194">
        <v>20</v>
      </c>
    </row>
    <row r="296" spans="1:2">
      <c r="A296" s="220">
        <v>49461</v>
      </c>
      <c r="B296" s="194">
        <v>20</v>
      </c>
    </row>
    <row r="297" spans="1:2">
      <c r="A297" s="220">
        <v>49491</v>
      </c>
      <c r="B297" s="194">
        <v>22</v>
      </c>
    </row>
    <row r="298" spans="1:2">
      <c r="A298" s="220">
        <v>49522</v>
      </c>
      <c r="B298" s="194">
        <v>23</v>
      </c>
    </row>
    <row r="299" spans="1:2">
      <c r="A299" s="220">
        <v>49553</v>
      </c>
      <c r="B299" s="194">
        <v>20</v>
      </c>
    </row>
    <row r="300" spans="1:2">
      <c r="A300" s="220">
        <v>49583</v>
      </c>
      <c r="B300" s="194">
        <v>23</v>
      </c>
    </row>
    <row r="301" spans="1:2">
      <c r="A301" s="220">
        <v>49614</v>
      </c>
      <c r="B301" s="194">
        <v>21</v>
      </c>
    </row>
    <row r="302" spans="1:2">
      <c r="A302" s="220">
        <v>49644</v>
      </c>
      <c r="B302" s="194">
        <v>21</v>
      </c>
    </row>
    <row r="303" spans="1:2">
      <c r="A303" s="220">
        <v>49675</v>
      </c>
      <c r="B303" s="194">
        <v>17</v>
      </c>
    </row>
    <row r="304" spans="1:2">
      <c r="A304" s="220">
        <v>49706</v>
      </c>
      <c r="B304" s="194">
        <v>21</v>
      </c>
    </row>
    <row r="305" spans="1:2">
      <c r="A305" s="220">
        <v>49735</v>
      </c>
      <c r="B305" s="194">
        <v>20</v>
      </c>
    </row>
    <row r="306" spans="1:2">
      <c r="A306" s="220">
        <v>49766</v>
      </c>
      <c r="B306" s="194">
        <v>22</v>
      </c>
    </row>
    <row r="307" spans="1:2">
      <c r="A307" s="220">
        <v>49796</v>
      </c>
      <c r="B307" s="194">
        <v>20</v>
      </c>
    </row>
    <row r="308" spans="1:2">
      <c r="A308" s="220">
        <v>49827</v>
      </c>
      <c r="B308" s="194">
        <v>20</v>
      </c>
    </row>
    <row r="309" spans="1:2">
      <c r="A309" s="220">
        <v>49857</v>
      </c>
      <c r="B309" s="194">
        <v>23</v>
      </c>
    </row>
    <row r="310" spans="1:2">
      <c r="A310" s="220">
        <v>49888</v>
      </c>
      <c r="B310" s="194">
        <v>21</v>
      </c>
    </row>
    <row r="311" spans="1:2">
      <c r="A311" s="220">
        <v>49919</v>
      </c>
      <c r="B311" s="194">
        <v>22</v>
      </c>
    </row>
    <row r="312" spans="1:2">
      <c r="A312" s="220">
        <v>49949</v>
      </c>
      <c r="B312" s="194">
        <v>23</v>
      </c>
    </row>
    <row r="313" spans="1:2">
      <c r="A313" s="220">
        <v>49980</v>
      </c>
      <c r="B313" s="194">
        <v>19</v>
      </c>
    </row>
    <row r="314" spans="1:2">
      <c r="A314" s="220">
        <v>50010</v>
      </c>
      <c r="B314" s="194">
        <v>23</v>
      </c>
    </row>
    <row r="315" spans="1:2">
      <c r="A315" s="220"/>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L29"/>
  <sheetViews>
    <sheetView zoomScale="85" zoomScaleNormal="85" workbookViewId="0">
      <pane xSplit="2" topLeftCell="C1" activePane="topRight" state="frozen"/>
      <selection pane="topRight"/>
    </sheetView>
  </sheetViews>
  <sheetFormatPr defaultColWidth="9.109375" defaultRowHeight="14.4"/>
  <cols>
    <col min="1" max="1" width="34.44140625" style="199" bestFit="1" customWidth="1"/>
    <col min="2" max="2" width="12.5546875" style="199" bestFit="1" customWidth="1"/>
    <col min="3" max="3" width="16.6640625" style="199" bestFit="1" customWidth="1"/>
    <col min="4" max="38" width="10.33203125" style="199" bestFit="1" customWidth="1"/>
    <col min="39" max="16384" width="9.109375" style="199"/>
  </cols>
  <sheetData>
    <row r="1" spans="1:38">
      <c r="A1" s="197" t="s">
        <v>338</v>
      </c>
    </row>
    <row r="2" spans="1:38" s="200" customFormat="1">
      <c r="B2" s="200" t="s">
        <v>112</v>
      </c>
      <c r="C2" s="200" t="s">
        <v>333</v>
      </c>
      <c r="D2" s="200" t="s">
        <v>335</v>
      </c>
      <c r="F2" s="201"/>
    </row>
    <row r="3" spans="1:38">
      <c r="A3" s="199" t="s">
        <v>344</v>
      </c>
      <c r="B3" s="202"/>
      <c r="C3" s="199" t="s">
        <v>334</v>
      </c>
      <c r="D3" s="203" t="e">
        <f t="array" aca="1" ref="D3" ca="1">AVERAGE(OFFSET(INDEX(Проверка_кг_и_накл!$J$1:$J$181,MATCH(LOOKUP(9999999,IF(Проверка_кг_и_накл!$B$1:$B$181="факт",Проверка_кг_и_накл!$J$1:$J$181)),Проверка_кг_и_накл!$J:$J,0)),-5,0):INDEX(Проверка_кг_и_накл!$J$1:$J$181,MATCH(LOOKUP(9999999,IF(Проверка_кг_и_накл!$B$1:$B$181="факт",Проверка_кг_и_накл!$J$1:$J$181)),Проверка_кг_и_накл!$J:$J,0)))</f>
        <v>#N/A</v>
      </c>
      <c r="F3" s="204"/>
    </row>
    <row r="4" spans="1:38">
      <c r="A4" s="199" t="s">
        <v>345</v>
      </c>
      <c r="B4" s="202"/>
      <c r="C4" s="199" t="s">
        <v>334</v>
      </c>
      <c r="D4" s="203" t="e">
        <f t="array" aca="1" ref="D4" ca="1">AVERAGE(OFFSET(INDEX(Проверка_кг_и_накл!$K$1:$K$181,MATCH(LOOKUP(9999999,IF(Проверка_кг_и_накл!$B$1:$B$181="факт",Проверка_кг_и_накл!$K$1:$K$181)),Проверка_кг_и_накл!$K:$K,0)),-5,0):INDEX(Проверка_кг_и_накл!$K$1:$K$181,MATCH(LOOKUP(9999999,IF(Проверка_кг_и_накл!$B$1:$B$181="факт",Проверка_кг_и_накл!$K$1:$K$181)),Проверка_кг_и_накл!$K:$K,0)))</f>
        <v>#N/A</v>
      </c>
    </row>
    <row r="5" spans="1:38">
      <c r="F5" s="204"/>
    </row>
    <row r="6" spans="1:38" s="197" customFormat="1">
      <c r="C6" s="207">
        <f>VLOOKUP(C8,'F1'!$A:$B,2,0)</f>
        <v>15</v>
      </c>
      <c r="D6" s="207">
        <f>VLOOKUP(D8,'F1'!$A:$B,2,0)</f>
        <v>19</v>
      </c>
      <c r="E6" s="207">
        <f>VLOOKUP(E8,'F1'!$A:$B,2,0)</f>
        <v>21</v>
      </c>
      <c r="F6" s="207">
        <f>VLOOKUP(F8,'F1'!$A:$B,2,0)</f>
        <v>22</v>
      </c>
      <c r="G6" s="207">
        <f>VLOOKUP(G8,'F1'!$A:$B,2,0)</f>
        <v>18</v>
      </c>
      <c r="H6" s="207">
        <f>VLOOKUP(H8,'F1'!$A:$B,2,0)</f>
        <v>21</v>
      </c>
      <c r="I6" s="207">
        <f>VLOOKUP(I8,'F1'!$A:$B,2,0)</f>
        <v>23</v>
      </c>
      <c r="J6" s="207">
        <f>VLOOKUP(J8,'F1'!$A:$B,2,0)</f>
        <v>21</v>
      </c>
      <c r="K6" s="207">
        <f>VLOOKUP(K8,'F1'!$A:$B,2,0)</f>
        <v>22</v>
      </c>
      <c r="L6" s="207">
        <f>VLOOKUP(L8,'F1'!$A:$B,2,0)</f>
        <v>22</v>
      </c>
      <c r="M6" s="207">
        <f>VLOOKUP(M8,'F1'!$A:$B,2,0)</f>
        <v>20</v>
      </c>
      <c r="N6" s="207">
        <f>VLOOKUP(N8,'F1'!$A:$B,2,0)</f>
        <v>23</v>
      </c>
      <c r="O6" s="207">
        <f>VLOOKUP(O8,'F1'!$A:$B,2,0)</f>
        <v>15</v>
      </c>
      <c r="P6" s="207">
        <f>VLOOKUP(P8,'F1'!$A:$B,2,0)</f>
        <v>19</v>
      </c>
      <c r="Q6" s="207">
        <f>VLOOKUP(Q8,'F1'!$A:$B,2,0)</f>
        <v>22</v>
      </c>
      <c r="R6" s="207">
        <f>VLOOKUP(R8,'F1'!$A:$B,2,0)</f>
        <v>22</v>
      </c>
      <c r="S6" s="207">
        <f>VLOOKUP(S8,'F1'!$A:$B,2,0)</f>
        <v>19</v>
      </c>
      <c r="T6" s="207">
        <f>VLOOKUP(T8,'F1'!$A:$B,2,0)</f>
        <v>21</v>
      </c>
      <c r="U6" s="207">
        <f>VLOOKUP(U8,'F1'!$A:$B,2,0)</f>
        <v>22</v>
      </c>
      <c r="V6" s="207">
        <f>VLOOKUP(V8,'F1'!$A:$B,2,0)</f>
        <v>22</v>
      </c>
      <c r="W6" s="207">
        <f>VLOOKUP(W8,'F1'!$A:$B,2,0)</f>
        <v>22</v>
      </c>
      <c r="X6" s="207">
        <f>VLOOKUP(X8,'F1'!$A:$B,2,0)</f>
        <v>21</v>
      </c>
      <c r="Y6" s="207">
        <f>VLOOKUP(Y8,'F1'!$A:$B,2,0)</f>
        <v>20</v>
      </c>
      <c r="Z6" s="207">
        <f>VLOOKUP(Z8,'F1'!$A:$B,2,0)</f>
        <v>22</v>
      </c>
      <c r="AA6" s="207">
        <f>VLOOKUP(AA8,'F1'!$A:$B,2,0)</f>
        <v>16</v>
      </c>
      <c r="AB6" s="207">
        <f>VLOOKUP(AB8,'F1'!$A:$B,2,0)</f>
        <v>20</v>
      </c>
      <c r="AC6" s="207">
        <f>VLOOKUP(AC8,'F1'!$A:$B,2,0)</f>
        <v>22</v>
      </c>
      <c r="AD6" s="207">
        <f>VLOOKUP(AD8,'F1'!$A:$B,2,0)</f>
        <v>20</v>
      </c>
      <c r="AE6" s="207">
        <f>VLOOKUP(AE8,'F1'!$A:$B,2,0)</f>
        <v>20</v>
      </c>
      <c r="AF6" s="207">
        <f>VLOOKUP(AF8,'F1'!$A:$B,2,0)</f>
        <v>21</v>
      </c>
      <c r="AG6" s="207">
        <f>VLOOKUP(AG8,'F1'!$A:$B,2,0)</f>
        <v>21</v>
      </c>
      <c r="AH6" s="207">
        <f>VLOOKUP(AH8,'F1'!$A:$B,2,0)</f>
        <v>23</v>
      </c>
      <c r="AI6" s="207">
        <f>VLOOKUP(AI8,'F1'!$A:$B,2,0)</f>
        <v>21</v>
      </c>
      <c r="AJ6" s="207">
        <f>VLOOKUP(AJ8,'F1'!$A:$B,2,0)</f>
        <v>22</v>
      </c>
      <c r="AK6" s="207">
        <f>VLOOKUP(AK8,'F1'!$A:$B,2,0)</f>
        <v>21</v>
      </c>
      <c r="AL6" s="207">
        <f>VLOOKUP(AL8,'F1'!$A:$B,2,0)</f>
        <v>21</v>
      </c>
    </row>
    <row r="7" spans="1:38" s="197" customFormat="1">
      <c r="A7" s="198"/>
      <c r="B7" s="198"/>
      <c r="C7" s="208" t="s">
        <v>17</v>
      </c>
      <c r="D7" s="208" t="s">
        <v>18</v>
      </c>
      <c r="E7" s="208" t="s">
        <v>19</v>
      </c>
      <c r="F7" s="208" t="s">
        <v>20</v>
      </c>
      <c r="G7" s="208" t="s">
        <v>21</v>
      </c>
      <c r="H7" s="208" t="s">
        <v>22</v>
      </c>
      <c r="I7" s="208" t="s">
        <v>23</v>
      </c>
      <c r="J7" s="208" t="s">
        <v>24</v>
      </c>
      <c r="K7" s="208" t="s">
        <v>25</v>
      </c>
      <c r="L7" s="208" t="s">
        <v>26</v>
      </c>
      <c r="M7" s="208" t="s">
        <v>27</v>
      </c>
      <c r="N7" s="208" t="s">
        <v>28</v>
      </c>
      <c r="O7" s="208" t="s">
        <v>29</v>
      </c>
      <c r="P7" s="208" t="s">
        <v>30</v>
      </c>
      <c r="Q7" s="208" t="s">
        <v>31</v>
      </c>
      <c r="R7" s="208" t="s">
        <v>32</v>
      </c>
      <c r="S7" s="208" t="s">
        <v>33</v>
      </c>
      <c r="T7" s="208" t="s">
        <v>34</v>
      </c>
      <c r="U7" s="208" t="s">
        <v>35</v>
      </c>
      <c r="V7" s="208" t="s">
        <v>36</v>
      </c>
      <c r="W7" s="208" t="s">
        <v>37</v>
      </c>
      <c r="X7" s="208" t="s">
        <v>38</v>
      </c>
      <c r="Y7" s="208" t="s">
        <v>39</v>
      </c>
      <c r="Z7" s="208" t="s">
        <v>40</v>
      </c>
      <c r="AA7" s="208" t="s">
        <v>68</v>
      </c>
      <c r="AB7" s="208" t="s">
        <v>69</v>
      </c>
      <c r="AC7" s="208" t="s">
        <v>70</v>
      </c>
      <c r="AD7" s="208" t="s">
        <v>71</v>
      </c>
      <c r="AE7" s="208" t="s">
        <v>72</v>
      </c>
      <c r="AF7" s="208" t="s">
        <v>73</v>
      </c>
      <c r="AG7" s="208" t="s">
        <v>74</v>
      </c>
      <c r="AH7" s="208" t="s">
        <v>75</v>
      </c>
      <c r="AI7" s="208" t="s">
        <v>76</v>
      </c>
      <c r="AJ7" s="208" t="s">
        <v>77</v>
      </c>
      <c r="AK7" s="208" t="s">
        <v>78</v>
      </c>
      <c r="AL7" s="208" t="s">
        <v>79</v>
      </c>
    </row>
    <row r="8" spans="1:38" s="197" customFormat="1">
      <c r="A8" s="198"/>
      <c r="B8" s="198"/>
      <c r="C8" s="209">
        <f>Форма!C16</f>
        <v>46023</v>
      </c>
      <c r="D8" s="209">
        <f>Форма!D16</f>
        <v>46054</v>
      </c>
      <c r="E8" s="209">
        <f>Форма!E16</f>
        <v>46082</v>
      </c>
      <c r="F8" s="209">
        <f>Форма!F16</f>
        <v>46113</v>
      </c>
      <c r="G8" s="209">
        <f>Форма!G16</f>
        <v>46143</v>
      </c>
      <c r="H8" s="209">
        <f>Форма!H16</f>
        <v>46174</v>
      </c>
      <c r="I8" s="209">
        <f>Форма!I16</f>
        <v>46204</v>
      </c>
      <c r="J8" s="209">
        <f>Форма!J16</f>
        <v>46235</v>
      </c>
      <c r="K8" s="209">
        <f>Форма!K16</f>
        <v>46266</v>
      </c>
      <c r="L8" s="209">
        <f>Форма!L16</f>
        <v>46296</v>
      </c>
      <c r="M8" s="209">
        <f>Форма!M16</f>
        <v>46327</v>
      </c>
      <c r="N8" s="209">
        <f>Форма!N16</f>
        <v>46357</v>
      </c>
      <c r="O8" s="209">
        <f>Форма!O16</f>
        <v>46388</v>
      </c>
      <c r="P8" s="209">
        <f>Форма!P16</f>
        <v>46419</v>
      </c>
      <c r="Q8" s="209">
        <f>Форма!Q16</f>
        <v>46447</v>
      </c>
      <c r="R8" s="209">
        <f>Форма!R16</f>
        <v>46478</v>
      </c>
      <c r="S8" s="209">
        <f>Форма!S16</f>
        <v>46508</v>
      </c>
      <c r="T8" s="209">
        <f>Форма!T16</f>
        <v>46539</v>
      </c>
      <c r="U8" s="209">
        <f>Форма!U16</f>
        <v>46569</v>
      </c>
      <c r="V8" s="209">
        <f>Форма!V16</f>
        <v>46600</v>
      </c>
      <c r="W8" s="209">
        <f>Форма!W16</f>
        <v>46631</v>
      </c>
      <c r="X8" s="209">
        <f>Форма!X16</f>
        <v>46661</v>
      </c>
      <c r="Y8" s="209">
        <f>Форма!Y16</f>
        <v>46692</v>
      </c>
      <c r="Z8" s="209">
        <f>Форма!Z16</f>
        <v>46722</v>
      </c>
      <c r="AA8" s="209">
        <f>Форма!AA16</f>
        <v>46753</v>
      </c>
      <c r="AB8" s="209">
        <f>Форма!AB16</f>
        <v>46784</v>
      </c>
      <c r="AC8" s="209">
        <f>Форма!AC16</f>
        <v>46813</v>
      </c>
      <c r="AD8" s="209">
        <f>Форма!AD16</f>
        <v>46844</v>
      </c>
      <c r="AE8" s="209">
        <f>Форма!AE16</f>
        <v>46874</v>
      </c>
      <c r="AF8" s="209">
        <f>Форма!AF16</f>
        <v>46905</v>
      </c>
      <c r="AG8" s="209">
        <f>Форма!AG16</f>
        <v>46935</v>
      </c>
      <c r="AH8" s="209">
        <f>Форма!AH16</f>
        <v>46966</v>
      </c>
      <c r="AI8" s="209">
        <f>Форма!AI16</f>
        <v>46997</v>
      </c>
      <c r="AJ8" s="209">
        <f>Форма!AJ16</f>
        <v>47027</v>
      </c>
      <c r="AK8" s="209">
        <f>Форма!AK16</f>
        <v>47058</v>
      </c>
      <c r="AL8" s="209">
        <f>Форма!AL16</f>
        <v>47088</v>
      </c>
    </row>
    <row r="9" spans="1:38">
      <c r="A9" s="205" t="s">
        <v>114</v>
      </c>
      <c r="B9" s="205" t="s">
        <v>111</v>
      </c>
      <c r="C9" s="206" t="e">
        <f>C10/INDEX(Тарифы!$1:$1048576,MATCH($A9,Тарифы!$A:$A,0),MATCH(VLOOKUP(C$7,'Расчёт (кг)'!$A:$D,3,0),Тарифы!$2:$2,0))</f>
        <v>#N/A</v>
      </c>
      <c r="D9" s="206" t="e">
        <f>D10/INDEX(Тарифы!$1:$1048576,MATCH($A9,Тарифы!$A:$A,0),MATCH(VLOOKUP(D$7,'Расчёт (кг)'!$A:$D,3,0),Тарифы!$2:$2,0))</f>
        <v>#N/A</v>
      </c>
      <c r="E9" s="206" t="e">
        <f>E10/INDEX(Тарифы!$1:$1048576,MATCH($A9,Тарифы!$A:$A,0),MATCH(VLOOKUP(E$7,'Расчёт (кг)'!$A:$D,3,0),Тарифы!$2:$2,0))</f>
        <v>#N/A</v>
      </c>
      <c r="F9" s="206" t="e">
        <f>F10/INDEX(Тарифы!$1:$1048576,MATCH($A9,Тарифы!$A:$A,0),MATCH(VLOOKUP(F$7,'Расчёт (кг)'!$A:$D,3,0),Тарифы!$2:$2,0))</f>
        <v>#N/A</v>
      </c>
      <c r="G9" s="206" t="e">
        <f>G10/INDEX(Тарифы!$1:$1048576,MATCH($A9,Тарифы!$A:$A,0),MATCH(VLOOKUP(G$7,'Расчёт (кг)'!$A:$D,3,0),Тарифы!$2:$2,0))</f>
        <v>#N/A</v>
      </c>
      <c r="H9" s="206" t="e">
        <f>H10/INDEX(Тарифы!$1:$1048576,MATCH($A9,Тарифы!$A:$A,0),MATCH(VLOOKUP(H$7,'Расчёт (кг)'!$A:$D,3,0),Тарифы!$2:$2,0))</f>
        <v>#N/A</v>
      </c>
      <c r="I9" s="206" t="e">
        <f>I10/INDEX(Тарифы!$1:$1048576,MATCH($A9,Тарифы!$A:$A,0),MATCH(VLOOKUP(I$7,'Расчёт (кг)'!$A:$D,3,0),Тарифы!$2:$2,0))</f>
        <v>#N/A</v>
      </c>
      <c r="J9" s="206" t="e">
        <f>J10/INDEX(Тарифы!$1:$1048576,MATCH($A9,Тарифы!$A:$A,0),MATCH(VLOOKUP(J$7,'Расчёт (кг)'!$A:$D,3,0),Тарифы!$2:$2,0))</f>
        <v>#N/A</v>
      </c>
      <c r="K9" s="206" t="e">
        <f>K10/INDEX(Тарифы!$1:$1048576,MATCH($A9,Тарифы!$A:$A,0),MATCH(VLOOKUP(K$7,'Расчёт (кг)'!$A:$D,3,0),Тарифы!$2:$2,0))</f>
        <v>#N/A</v>
      </c>
      <c r="L9" s="206" t="e">
        <f>L10/INDEX(Тарифы!$1:$1048576,MATCH($A9,Тарифы!$A:$A,0),MATCH(VLOOKUP(L$7,'Расчёт (кг)'!$A:$D,3,0),Тарифы!$2:$2,0))</f>
        <v>#N/A</v>
      </c>
      <c r="M9" s="206" t="e">
        <f>M10/INDEX(Тарифы!$1:$1048576,MATCH($A9,Тарифы!$A:$A,0),MATCH(VLOOKUP(M$7,'Расчёт (кг)'!$A:$D,3,0),Тарифы!$2:$2,0))</f>
        <v>#N/A</v>
      </c>
      <c r="N9" s="206" t="e">
        <f>N10/INDEX(Тарифы!$1:$1048576,MATCH($A9,Тарифы!$A:$A,0),MATCH(VLOOKUP(N$7,'Расчёт (кг)'!$A:$D,3,0),Тарифы!$2:$2,0))</f>
        <v>#N/A</v>
      </c>
      <c r="O9" s="206" t="e">
        <f>O10/INDEX(Тарифы!$1:$1048576,MATCH($A9,Тарифы!$A:$A,0),MATCH(VLOOKUP(O$7,'Расчёт (кг)'!$A:$D,3,0),Тарифы!$2:$2,0))</f>
        <v>#N/A</v>
      </c>
      <c r="P9" s="206" t="e">
        <f>P10/INDEX(Тарифы!$1:$1048576,MATCH($A9,Тарифы!$A:$A,0),MATCH(VLOOKUP(P$7,'Расчёт (кг)'!$A:$D,3,0),Тарифы!$2:$2,0))</f>
        <v>#N/A</v>
      </c>
      <c r="Q9" s="206" t="e">
        <f>Q10/INDEX(Тарифы!$1:$1048576,MATCH($A9,Тарифы!$A:$A,0),MATCH(VLOOKUP(Q$7,'Расчёт (кг)'!$A:$D,3,0),Тарифы!$2:$2,0))</f>
        <v>#N/A</v>
      </c>
      <c r="R9" s="206" t="e">
        <f>R10/INDEX(Тарифы!$1:$1048576,MATCH($A9,Тарифы!$A:$A,0),MATCH(VLOOKUP(R$7,'Расчёт (кг)'!$A:$D,3,0),Тарифы!$2:$2,0))</f>
        <v>#N/A</v>
      </c>
      <c r="S9" s="206" t="e">
        <f>S10/INDEX(Тарифы!$1:$1048576,MATCH($A9,Тарифы!$A:$A,0),MATCH(VLOOKUP(S$7,'Расчёт (кг)'!$A:$D,3,0),Тарифы!$2:$2,0))</f>
        <v>#N/A</v>
      </c>
      <c r="T9" s="206" t="e">
        <f>T10/INDEX(Тарифы!$1:$1048576,MATCH($A9,Тарифы!$A:$A,0),MATCH(VLOOKUP(T$7,'Расчёт (кг)'!$A:$D,3,0),Тарифы!$2:$2,0))</f>
        <v>#N/A</v>
      </c>
      <c r="U9" s="206" t="e">
        <f>U10/INDEX(Тарифы!$1:$1048576,MATCH($A9,Тарифы!$A:$A,0),MATCH(VLOOKUP(U$7,'Расчёт (кг)'!$A:$D,3,0),Тарифы!$2:$2,0))</f>
        <v>#N/A</v>
      </c>
      <c r="V9" s="206" t="e">
        <f>V10/INDEX(Тарифы!$1:$1048576,MATCH($A9,Тарифы!$A:$A,0),MATCH(VLOOKUP(V$7,'Расчёт (кг)'!$A:$D,3,0),Тарифы!$2:$2,0))</f>
        <v>#N/A</v>
      </c>
      <c r="W9" s="206" t="e">
        <f>W10/INDEX(Тарифы!$1:$1048576,MATCH($A9,Тарифы!$A:$A,0),MATCH(VLOOKUP(W$7,'Расчёт (кг)'!$A:$D,3,0),Тарифы!$2:$2,0))</f>
        <v>#N/A</v>
      </c>
      <c r="X9" s="206" t="e">
        <f>X10/INDEX(Тарифы!$1:$1048576,MATCH($A9,Тарифы!$A:$A,0),MATCH(VLOOKUP(X$7,'Расчёт (кг)'!$A:$D,3,0),Тарифы!$2:$2,0))</f>
        <v>#N/A</v>
      </c>
      <c r="Y9" s="206" t="e">
        <f>Y10/INDEX(Тарифы!$1:$1048576,MATCH($A9,Тарифы!$A:$A,0),MATCH(VLOOKUP(Y$7,'Расчёт (кг)'!$A:$D,3,0),Тарифы!$2:$2,0))</f>
        <v>#N/A</v>
      </c>
      <c r="Z9" s="206" t="e">
        <f>Z10/INDEX(Тарифы!$1:$1048576,MATCH($A9,Тарифы!$A:$A,0),MATCH(VLOOKUP(Z$7,'Расчёт (кг)'!$A:$D,3,0),Тарифы!$2:$2,0))</f>
        <v>#N/A</v>
      </c>
      <c r="AA9" s="206" t="e">
        <f>AA10/INDEX(Тарифы!$1:$1048576,MATCH($A9,Тарифы!$A:$A,0),MATCH(VLOOKUP(AA$7,'Расчёт (кг)'!$A:$D,3,0),Тарифы!$2:$2,0))</f>
        <v>#N/A</v>
      </c>
      <c r="AB9" s="206" t="e">
        <f>AB10/INDEX(Тарифы!$1:$1048576,MATCH($A9,Тарифы!$A:$A,0),MATCH(VLOOKUP(AB$7,'Расчёт (кг)'!$A:$D,3,0),Тарифы!$2:$2,0))</f>
        <v>#N/A</v>
      </c>
      <c r="AC9" s="206" t="e">
        <f>AC10/INDEX(Тарифы!$1:$1048576,MATCH($A9,Тарифы!$A:$A,0),MATCH(VLOOKUP(AC$7,'Расчёт (кг)'!$A:$D,3,0),Тарифы!$2:$2,0))</f>
        <v>#N/A</v>
      </c>
      <c r="AD9" s="206" t="e">
        <f>AD10/INDEX(Тарифы!$1:$1048576,MATCH($A9,Тарифы!$A:$A,0),MATCH(VLOOKUP(AD$7,'Расчёт (кг)'!$A:$D,3,0),Тарифы!$2:$2,0))</f>
        <v>#N/A</v>
      </c>
      <c r="AE9" s="206" t="e">
        <f>AE10/INDEX(Тарифы!$1:$1048576,MATCH($A9,Тарифы!$A:$A,0),MATCH(VLOOKUP(AE$7,'Расчёт (кг)'!$A:$D,3,0),Тарифы!$2:$2,0))</f>
        <v>#N/A</v>
      </c>
      <c r="AF9" s="206" t="e">
        <f>AF10/INDEX(Тарифы!$1:$1048576,MATCH($A9,Тарифы!$A:$A,0),MATCH(VLOOKUP(AF$7,'Расчёт (кг)'!$A:$D,3,0),Тарифы!$2:$2,0))</f>
        <v>#N/A</v>
      </c>
      <c r="AG9" s="206" t="e">
        <f>AG10/INDEX(Тарифы!$1:$1048576,MATCH($A9,Тарифы!$A:$A,0),MATCH(VLOOKUP(AG$7,'Расчёт (кг)'!$A:$D,3,0),Тарифы!$2:$2,0))</f>
        <v>#N/A</v>
      </c>
      <c r="AH9" s="206" t="e">
        <f>AH10/INDEX(Тарифы!$1:$1048576,MATCH($A9,Тарифы!$A:$A,0),MATCH(VLOOKUP(AH$7,'Расчёт (кг)'!$A:$D,3,0),Тарифы!$2:$2,0))</f>
        <v>#N/A</v>
      </c>
      <c r="AI9" s="206" t="e">
        <f>AI10/INDEX(Тарифы!$1:$1048576,MATCH($A9,Тарифы!$A:$A,0),MATCH(VLOOKUP(AI$7,'Расчёт (кг)'!$A:$D,3,0),Тарифы!$2:$2,0))</f>
        <v>#N/A</v>
      </c>
      <c r="AJ9" s="206" t="e">
        <f>AJ10/INDEX(Тарифы!$1:$1048576,MATCH($A9,Тарифы!$A:$A,0),MATCH(VLOOKUP(AJ$7,'Расчёт (кг)'!$A:$D,3,0),Тарифы!$2:$2,0))</f>
        <v>#N/A</v>
      </c>
      <c r="AK9" s="206" t="e">
        <f>AK10/INDEX(Тарифы!$1:$1048576,MATCH($A9,Тарифы!$A:$A,0),MATCH(VLOOKUP(AK$7,'Расчёт (кг)'!$A:$D,3,0),Тарифы!$2:$2,0))</f>
        <v>#N/A</v>
      </c>
      <c r="AL9" s="206" t="e">
        <f>AL10/INDEX(Тарифы!$1:$1048576,MATCH($A9,Тарифы!$A:$A,0),MATCH(VLOOKUP(AL$7,'Расчёт (кг)'!$A:$D,3,0),Тарифы!$2:$2,0))</f>
        <v>#N/A</v>
      </c>
    </row>
    <row r="10" spans="1:38">
      <c r="A10" s="199" t="s">
        <v>114</v>
      </c>
      <c r="B10" s="199" t="s">
        <v>112</v>
      </c>
      <c r="C10" s="206">
        <f>$B$4*C6</f>
        <v>0</v>
      </c>
      <c r="D10" s="206">
        <f t="shared" ref="D10:AL10" si="0">$B$4*D6</f>
        <v>0</v>
      </c>
      <c r="E10" s="206">
        <f t="shared" si="0"/>
        <v>0</v>
      </c>
      <c r="F10" s="206">
        <f t="shared" si="0"/>
        <v>0</v>
      </c>
      <c r="G10" s="206">
        <f t="shared" si="0"/>
        <v>0</v>
      </c>
      <c r="H10" s="206">
        <f t="shared" si="0"/>
        <v>0</v>
      </c>
      <c r="I10" s="206">
        <f t="shared" si="0"/>
        <v>0</v>
      </c>
      <c r="J10" s="206">
        <f t="shared" si="0"/>
        <v>0</v>
      </c>
      <c r="K10" s="206">
        <f t="shared" si="0"/>
        <v>0</v>
      </c>
      <c r="L10" s="206">
        <f t="shared" si="0"/>
        <v>0</v>
      </c>
      <c r="M10" s="206">
        <f t="shared" si="0"/>
        <v>0</v>
      </c>
      <c r="N10" s="206">
        <f t="shared" si="0"/>
        <v>0</v>
      </c>
      <c r="O10" s="206">
        <f t="shared" si="0"/>
        <v>0</v>
      </c>
      <c r="P10" s="206">
        <f t="shared" si="0"/>
        <v>0</v>
      </c>
      <c r="Q10" s="206">
        <f t="shared" si="0"/>
        <v>0</v>
      </c>
      <c r="R10" s="206">
        <f t="shared" si="0"/>
        <v>0</v>
      </c>
      <c r="S10" s="206">
        <f t="shared" si="0"/>
        <v>0</v>
      </c>
      <c r="T10" s="206">
        <f t="shared" si="0"/>
        <v>0</v>
      </c>
      <c r="U10" s="206">
        <f t="shared" si="0"/>
        <v>0</v>
      </c>
      <c r="V10" s="206">
        <f t="shared" si="0"/>
        <v>0</v>
      </c>
      <c r="W10" s="206">
        <f t="shared" si="0"/>
        <v>0</v>
      </c>
      <c r="X10" s="206">
        <f t="shared" si="0"/>
        <v>0</v>
      </c>
      <c r="Y10" s="206">
        <f t="shared" si="0"/>
        <v>0</v>
      </c>
      <c r="Z10" s="206">
        <f t="shared" si="0"/>
        <v>0</v>
      </c>
      <c r="AA10" s="206">
        <f t="shared" si="0"/>
        <v>0</v>
      </c>
      <c r="AB10" s="206">
        <f t="shared" si="0"/>
        <v>0</v>
      </c>
      <c r="AC10" s="206">
        <f t="shared" si="0"/>
        <v>0</v>
      </c>
      <c r="AD10" s="206">
        <f t="shared" si="0"/>
        <v>0</v>
      </c>
      <c r="AE10" s="206">
        <f t="shared" si="0"/>
        <v>0</v>
      </c>
      <c r="AF10" s="206">
        <f t="shared" si="0"/>
        <v>0</v>
      </c>
      <c r="AG10" s="206">
        <f t="shared" si="0"/>
        <v>0</v>
      </c>
      <c r="AH10" s="206">
        <f t="shared" si="0"/>
        <v>0</v>
      </c>
      <c r="AI10" s="206">
        <f t="shared" si="0"/>
        <v>0</v>
      </c>
      <c r="AJ10" s="206">
        <f t="shared" si="0"/>
        <v>0</v>
      </c>
      <c r="AK10" s="206">
        <f t="shared" si="0"/>
        <v>0</v>
      </c>
      <c r="AL10" s="206">
        <f t="shared" si="0"/>
        <v>0</v>
      </c>
    </row>
    <row r="11" spans="1:38">
      <c r="A11" s="199" t="s">
        <v>114</v>
      </c>
      <c r="B11" s="199" t="s">
        <v>113</v>
      </c>
      <c r="C11" s="199" t="e">
        <f ca="1">ROUND(C9/$D$4,0)</f>
        <v>#N/A</v>
      </c>
      <c r="D11" s="199" t="e">
        <f t="shared" ref="D11:AL11" ca="1" si="1">ROUND(D9/$D$4,0)</f>
        <v>#N/A</v>
      </c>
      <c r="E11" s="199" t="e">
        <f t="shared" ca="1" si="1"/>
        <v>#N/A</v>
      </c>
      <c r="F11" s="199" t="e">
        <f t="shared" ca="1" si="1"/>
        <v>#N/A</v>
      </c>
      <c r="G11" s="199" t="e">
        <f t="shared" ca="1" si="1"/>
        <v>#N/A</v>
      </c>
      <c r="H11" s="199" t="e">
        <f t="shared" ca="1" si="1"/>
        <v>#N/A</v>
      </c>
      <c r="I11" s="199" t="e">
        <f t="shared" ca="1" si="1"/>
        <v>#N/A</v>
      </c>
      <c r="J11" s="199" t="e">
        <f t="shared" ca="1" si="1"/>
        <v>#N/A</v>
      </c>
      <c r="K11" s="199" t="e">
        <f t="shared" ca="1" si="1"/>
        <v>#N/A</v>
      </c>
      <c r="L11" s="199" t="e">
        <f t="shared" ca="1" si="1"/>
        <v>#N/A</v>
      </c>
      <c r="M11" s="199" t="e">
        <f t="shared" ca="1" si="1"/>
        <v>#N/A</v>
      </c>
      <c r="N11" s="199" t="e">
        <f t="shared" ca="1" si="1"/>
        <v>#N/A</v>
      </c>
      <c r="O11" s="199" t="e">
        <f t="shared" ca="1" si="1"/>
        <v>#N/A</v>
      </c>
      <c r="P11" s="199" t="e">
        <f t="shared" ca="1" si="1"/>
        <v>#N/A</v>
      </c>
      <c r="Q11" s="199" t="e">
        <f t="shared" ca="1" si="1"/>
        <v>#N/A</v>
      </c>
      <c r="R11" s="199" t="e">
        <f t="shared" ca="1" si="1"/>
        <v>#N/A</v>
      </c>
      <c r="S11" s="199" t="e">
        <f t="shared" ca="1" si="1"/>
        <v>#N/A</v>
      </c>
      <c r="T11" s="199" t="e">
        <f t="shared" ca="1" si="1"/>
        <v>#N/A</v>
      </c>
      <c r="U11" s="199" t="e">
        <f t="shared" ca="1" si="1"/>
        <v>#N/A</v>
      </c>
      <c r="V11" s="199" t="e">
        <f t="shared" ca="1" si="1"/>
        <v>#N/A</v>
      </c>
      <c r="W11" s="199" t="e">
        <f t="shared" ca="1" si="1"/>
        <v>#N/A</v>
      </c>
      <c r="X11" s="199" t="e">
        <f t="shared" ca="1" si="1"/>
        <v>#N/A</v>
      </c>
      <c r="Y11" s="199" t="e">
        <f t="shared" ca="1" si="1"/>
        <v>#N/A</v>
      </c>
      <c r="Z11" s="199" t="e">
        <f t="shared" ca="1" si="1"/>
        <v>#N/A</v>
      </c>
      <c r="AA11" s="199" t="e">
        <f t="shared" ca="1" si="1"/>
        <v>#N/A</v>
      </c>
      <c r="AB11" s="199" t="e">
        <f t="shared" ca="1" si="1"/>
        <v>#N/A</v>
      </c>
      <c r="AC11" s="199" t="e">
        <f t="shared" ca="1" si="1"/>
        <v>#N/A</v>
      </c>
      <c r="AD11" s="199" t="e">
        <f t="shared" ca="1" si="1"/>
        <v>#N/A</v>
      </c>
      <c r="AE11" s="199" t="e">
        <f t="shared" ca="1" si="1"/>
        <v>#N/A</v>
      </c>
      <c r="AF11" s="199" t="e">
        <f t="shared" ca="1" si="1"/>
        <v>#N/A</v>
      </c>
      <c r="AG11" s="199" t="e">
        <f t="shared" ca="1" si="1"/>
        <v>#N/A</v>
      </c>
      <c r="AH11" s="199" t="e">
        <f t="shared" ca="1" si="1"/>
        <v>#N/A</v>
      </c>
      <c r="AI11" s="199" t="e">
        <f t="shared" ca="1" si="1"/>
        <v>#N/A</v>
      </c>
      <c r="AJ11" s="199" t="e">
        <f t="shared" ca="1" si="1"/>
        <v>#N/A</v>
      </c>
      <c r="AK11" s="199" t="e">
        <f t="shared" ca="1" si="1"/>
        <v>#N/A</v>
      </c>
      <c r="AL11" s="199" t="e">
        <f t="shared" ca="1" si="1"/>
        <v>#N/A</v>
      </c>
    </row>
    <row r="12" spans="1:38">
      <c r="A12" s="199" t="s">
        <v>115</v>
      </c>
      <c r="B12" s="199" t="s">
        <v>111</v>
      </c>
      <c r="C12" s="206" t="e">
        <f>C13/INDEX(Тарифы!$1:$1048576,MATCH($A12,Тарифы!$A:$A,0),MATCH(VLOOKUP(C$7,'Расчёт (кг)'!$A:$D,3,0),Тарифы!$2:$2,0))</f>
        <v>#N/A</v>
      </c>
      <c r="D12" s="206" t="e">
        <f>D13/INDEX(Тарифы!$1:$1048576,MATCH($A12,Тарифы!$A:$A,0),MATCH(VLOOKUP(D$7,'Расчёт (кг)'!$A:$D,3,0),Тарифы!$2:$2,0))</f>
        <v>#N/A</v>
      </c>
      <c r="E12" s="206" t="e">
        <f>E13/INDEX(Тарифы!$1:$1048576,MATCH($A12,Тарифы!$A:$A,0),MATCH(VLOOKUP(E$7,'Расчёт (кг)'!$A:$D,3,0),Тарифы!$2:$2,0))</f>
        <v>#N/A</v>
      </c>
      <c r="F12" s="206" t="e">
        <f>F13/INDEX(Тарифы!$1:$1048576,MATCH($A12,Тарифы!$A:$A,0),MATCH(VLOOKUP(F$7,'Расчёт (кг)'!$A:$D,3,0),Тарифы!$2:$2,0))</f>
        <v>#N/A</v>
      </c>
      <c r="G12" s="206" t="e">
        <f>G13/INDEX(Тарифы!$1:$1048576,MATCH($A12,Тарифы!$A:$A,0),MATCH(VLOOKUP(G$7,'Расчёт (кг)'!$A:$D,3,0),Тарифы!$2:$2,0))</f>
        <v>#N/A</v>
      </c>
      <c r="H12" s="206" t="e">
        <f>H13/INDEX(Тарифы!$1:$1048576,MATCH($A12,Тарифы!$A:$A,0),MATCH(VLOOKUP(H$7,'Расчёт (кг)'!$A:$D,3,0),Тарифы!$2:$2,0))</f>
        <v>#N/A</v>
      </c>
      <c r="I12" s="206" t="e">
        <f>I13/INDEX(Тарифы!$1:$1048576,MATCH($A12,Тарифы!$A:$A,0),MATCH(VLOOKUP(I$7,'Расчёт (кг)'!$A:$D,3,0),Тарифы!$2:$2,0))</f>
        <v>#N/A</v>
      </c>
      <c r="J12" s="206" t="e">
        <f>J13/INDEX(Тарифы!$1:$1048576,MATCH($A12,Тарифы!$A:$A,0),MATCH(VLOOKUP(J$7,'Расчёт (кг)'!$A:$D,3,0),Тарифы!$2:$2,0))</f>
        <v>#N/A</v>
      </c>
      <c r="K12" s="206" t="e">
        <f>K13/INDEX(Тарифы!$1:$1048576,MATCH($A12,Тарифы!$A:$A,0),MATCH(VLOOKUP(K$7,'Расчёт (кг)'!$A:$D,3,0),Тарифы!$2:$2,0))</f>
        <v>#N/A</v>
      </c>
      <c r="L12" s="206" t="e">
        <f>L13/INDEX(Тарифы!$1:$1048576,MATCH($A12,Тарифы!$A:$A,0),MATCH(VLOOKUP(L$7,'Расчёт (кг)'!$A:$D,3,0),Тарифы!$2:$2,0))</f>
        <v>#N/A</v>
      </c>
      <c r="M12" s="206" t="e">
        <f>M13/INDEX(Тарифы!$1:$1048576,MATCH($A12,Тарифы!$A:$A,0),MATCH(VLOOKUP(M$7,'Расчёт (кг)'!$A:$D,3,0),Тарифы!$2:$2,0))</f>
        <v>#N/A</v>
      </c>
      <c r="N12" s="206" t="e">
        <f>N13/INDEX(Тарифы!$1:$1048576,MATCH($A12,Тарифы!$A:$A,0),MATCH(VLOOKUP(N$7,'Расчёт (кг)'!$A:$D,3,0),Тарифы!$2:$2,0))</f>
        <v>#N/A</v>
      </c>
      <c r="O12" s="206" t="e">
        <f>O13/INDEX(Тарифы!$1:$1048576,MATCH($A12,Тарифы!$A:$A,0),MATCH(VLOOKUP(O$7,'Расчёт (кг)'!$A:$D,3,0),Тарифы!$2:$2,0))</f>
        <v>#N/A</v>
      </c>
      <c r="P12" s="206" t="e">
        <f>P13/INDEX(Тарифы!$1:$1048576,MATCH($A12,Тарифы!$A:$A,0),MATCH(VLOOKUP(P$7,'Расчёт (кг)'!$A:$D,3,0),Тарифы!$2:$2,0))</f>
        <v>#N/A</v>
      </c>
      <c r="Q12" s="206" t="e">
        <f>Q13/INDEX(Тарифы!$1:$1048576,MATCH($A12,Тарифы!$A:$A,0),MATCH(VLOOKUP(Q$7,'Расчёт (кг)'!$A:$D,3,0),Тарифы!$2:$2,0))</f>
        <v>#N/A</v>
      </c>
      <c r="R12" s="206" t="e">
        <f>R13/INDEX(Тарифы!$1:$1048576,MATCH($A12,Тарифы!$A:$A,0),MATCH(VLOOKUP(R$7,'Расчёт (кг)'!$A:$D,3,0),Тарифы!$2:$2,0))</f>
        <v>#N/A</v>
      </c>
      <c r="S12" s="206" t="e">
        <f>S13/INDEX(Тарифы!$1:$1048576,MATCH($A12,Тарифы!$A:$A,0),MATCH(VLOOKUP(S$7,'Расчёт (кг)'!$A:$D,3,0),Тарифы!$2:$2,0))</f>
        <v>#N/A</v>
      </c>
      <c r="T12" s="206" t="e">
        <f>T13/INDEX(Тарифы!$1:$1048576,MATCH($A12,Тарифы!$A:$A,0),MATCH(VLOOKUP(T$7,'Расчёт (кг)'!$A:$D,3,0),Тарифы!$2:$2,0))</f>
        <v>#N/A</v>
      </c>
      <c r="U12" s="206" t="e">
        <f>U13/INDEX(Тарифы!$1:$1048576,MATCH($A12,Тарифы!$A:$A,0),MATCH(VLOOKUP(U$7,'Расчёт (кг)'!$A:$D,3,0),Тарифы!$2:$2,0))</f>
        <v>#N/A</v>
      </c>
      <c r="V12" s="206" t="e">
        <f>V13/INDEX(Тарифы!$1:$1048576,MATCH($A12,Тарифы!$A:$A,0),MATCH(VLOOKUP(V$7,'Расчёт (кг)'!$A:$D,3,0),Тарифы!$2:$2,0))</f>
        <v>#N/A</v>
      </c>
      <c r="W12" s="206" t="e">
        <f>W13/INDEX(Тарифы!$1:$1048576,MATCH($A12,Тарифы!$A:$A,0),MATCH(VLOOKUP(W$7,'Расчёт (кг)'!$A:$D,3,0),Тарифы!$2:$2,0))</f>
        <v>#N/A</v>
      </c>
      <c r="X12" s="206" t="e">
        <f>X13/INDEX(Тарифы!$1:$1048576,MATCH($A12,Тарифы!$A:$A,0),MATCH(VLOOKUP(X$7,'Расчёт (кг)'!$A:$D,3,0),Тарифы!$2:$2,0))</f>
        <v>#N/A</v>
      </c>
      <c r="Y12" s="206" t="e">
        <f>Y13/INDEX(Тарифы!$1:$1048576,MATCH($A12,Тарифы!$A:$A,0),MATCH(VLOOKUP(Y$7,'Расчёт (кг)'!$A:$D,3,0),Тарифы!$2:$2,0))</f>
        <v>#N/A</v>
      </c>
      <c r="Z12" s="206" t="e">
        <f>Z13/INDEX(Тарифы!$1:$1048576,MATCH($A12,Тарифы!$A:$A,0),MATCH(VLOOKUP(Z$7,'Расчёт (кг)'!$A:$D,3,0),Тарифы!$2:$2,0))</f>
        <v>#N/A</v>
      </c>
      <c r="AA12" s="206" t="e">
        <f>AA13/INDEX(Тарифы!$1:$1048576,MATCH($A12,Тарифы!$A:$A,0),MATCH(VLOOKUP(AA$7,'Расчёт (кг)'!$A:$D,3,0),Тарифы!$2:$2,0))</f>
        <v>#N/A</v>
      </c>
      <c r="AB12" s="206" t="e">
        <f>AB13/INDEX(Тарифы!$1:$1048576,MATCH($A12,Тарифы!$A:$A,0),MATCH(VLOOKUP(AB$7,'Расчёт (кг)'!$A:$D,3,0),Тарифы!$2:$2,0))</f>
        <v>#N/A</v>
      </c>
      <c r="AC12" s="206" t="e">
        <f>AC13/INDEX(Тарифы!$1:$1048576,MATCH($A12,Тарифы!$A:$A,0),MATCH(VLOOKUP(AC$7,'Расчёт (кг)'!$A:$D,3,0),Тарифы!$2:$2,0))</f>
        <v>#N/A</v>
      </c>
      <c r="AD12" s="206" t="e">
        <f>AD13/INDEX(Тарифы!$1:$1048576,MATCH($A12,Тарифы!$A:$A,0),MATCH(VLOOKUP(AD$7,'Расчёт (кг)'!$A:$D,3,0),Тарифы!$2:$2,0))</f>
        <v>#N/A</v>
      </c>
      <c r="AE12" s="206" t="e">
        <f>AE13/INDEX(Тарифы!$1:$1048576,MATCH($A12,Тарифы!$A:$A,0),MATCH(VLOOKUP(AE$7,'Расчёт (кг)'!$A:$D,3,0),Тарифы!$2:$2,0))</f>
        <v>#N/A</v>
      </c>
      <c r="AF12" s="206" t="e">
        <f>AF13/INDEX(Тарифы!$1:$1048576,MATCH($A12,Тарифы!$A:$A,0),MATCH(VLOOKUP(AF$7,'Расчёт (кг)'!$A:$D,3,0),Тарифы!$2:$2,0))</f>
        <v>#N/A</v>
      </c>
      <c r="AG12" s="206" t="e">
        <f>AG13/INDEX(Тарифы!$1:$1048576,MATCH($A12,Тарифы!$A:$A,0),MATCH(VLOOKUP(AG$7,'Расчёт (кг)'!$A:$D,3,0),Тарифы!$2:$2,0))</f>
        <v>#N/A</v>
      </c>
      <c r="AH12" s="206" t="e">
        <f>AH13/INDEX(Тарифы!$1:$1048576,MATCH($A12,Тарифы!$A:$A,0),MATCH(VLOOKUP(AH$7,'Расчёт (кг)'!$A:$D,3,0),Тарифы!$2:$2,0))</f>
        <v>#N/A</v>
      </c>
      <c r="AI12" s="206" t="e">
        <f>AI13/INDEX(Тарифы!$1:$1048576,MATCH($A12,Тарифы!$A:$A,0),MATCH(VLOOKUP(AI$7,'Расчёт (кг)'!$A:$D,3,0),Тарифы!$2:$2,0))</f>
        <v>#N/A</v>
      </c>
      <c r="AJ12" s="206" t="e">
        <f>AJ13/INDEX(Тарифы!$1:$1048576,MATCH($A12,Тарифы!$A:$A,0),MATCH(VLOOKUP(AJ$7,'Расчёт (кг)'!$A:$D,3,0),Тарифы!$2:$2,0))</f>
        <v>#N/A</v>
      </c>
      <c r="AK12" s="206" t="e">
        <f>AK13/INDEX(Тарифы!$1:$1048576,MATCH($A12,Тарифы!$A:$A,0),MATCH(VLOOKUP(AK$7,'Расчёт (кг)'!$A:$D,3,0),Тарифы!$2:$2,0))</f>
        <v>#N/A</v>
      </c>
      <c r="AL12" s="206" t="e">
        <f>AL13/INDEX(Тарифы!$1:$1048576,MATCH($A12,Тарифы!$A:$A,0),MATCH(VLOOKUP(AL$7,'Расчёт (кг)'!$A:$D,3,0),Тарифы!$2:$2,0))</f>
        <v>#N/A</v>
      </c>
    </row>
    <row r="13" spans="1:38">
      <c r="A13" s="199" t="s">
        <v>115</v>
      </c>
      <c r="B13" s="199" t="s">
        <v>112</v>
      </c>
      <c r="C13" s="206">
        <f>$B$3*C6</f>
        <v>0</v>
      </c>
      <c r="D13" s="206">
        <f t="shared" ref="D13:AL13" si="2">$B$3*D6</f>
        <v>0</v>
      </c>
      <c r="E13" s="206">
        <f t="shared" si="2"/>
        <v>0</v>
      </c>
      <c r="F13" s="206">
        <f t="shared" si="2"/>
        <v>0</v>
      </c>
      <c r="G13" s="206">
        <f t="shared" si="2"/>
        <v>0</v>
      </c>
      <c r="H13" s="206">
        <f t="shared" si="2"/>
        <v>0</v>
      </c>
      <c r="I13" s="206">
        <f t="shared" si="2"/>
        <v>0</v>
      </c>
      <c r="J13" s="206">
        <f t="shared" si="2"/>
        <v>0</v>
      </c>
      <c r="K13" s="206">
        <f t="shared" si="2"/>
        <v>0</v>
      </c>
      <c r="L13" s="206">
        <f t="shared" si="2"/>
        <v>0</v>
      </c>
      <c r="M13" s="206">
        <f t="shared" si="2"/>
        <v>0</v>
      </c>
      <c r="N13" s="206">
        <f t="shared" si="2"/>
        <v>0</v>
      </c>
      <c r="O13" s="206">
        <f t="shared" si="2"/>
        <v>0</v>
      </c>
      <c r="P13" s="206">
        <f t="shared" si="2"/>
        <v>0</v>
      </c>
      <c r="Q13" s="206">
        <f t="shared" si="2"/>
        <v>0</v>
      </c>
      <c r="R13" s="206">
        <f t="shared" si="2"/>
        <v>0</v>
      </c>
      <c r="S13" s="206">
        <f t="shared" si="2"/>
        <v>0</v>
      </c>
      <c r="T13" s="206">
        <f t="shared" si="2"/>
        <v>0</v>
      </c>
      <c r="U13" s="206">
        <f t="shared" si="2"/>
        <v>0</v>
      </c>
      <c r="V13" s="206">
        <f t="shared" si="2"/>
        <v>0</v>
      </c>
      <c r="W13" s="206">
        <f t="shared" si="2"/>
        <v>0</v>
      </c>
      <c r="X13" s="206">
        <f t="shared" si="2"/>
        <v>0</v>
      </c>
      <c r="Y13" s="206">
        <f t="shared" si="2"/>
        <v>0</v>
      </c>
      <c r="Z13" s="206">
        <f t="shared" si="2"/>
        <v>0</v>
      </c>
      <c r="AA13" s="206">
        <f t="shared" si="2"/>
        <v>0</v>
      </c>
      <c r="AB13" s="206">
        <f t="shared" si="2"/>
        <v>0</v>
      </c>
      <c r="AC13" s="206">
        <f t="shared" si="2"/>
        <v>0</v>
      </c>
      <c r="AD13" s="206">
        <f t="shared" si="2"/>
        <v>0</v>
      </c>
      <c r="AE13" s="206">
        <f t="shared" si="2"/>
        <v>0</v>
      </c>
      <c r="AF13" s="206">
        <f t="shared" si="2"/>
        <v>0</v>
      </c>
      <c r="AG13" s="206">
        <f t="shared" si="2"/>
        <v>0</v>
      </c>
      <c r="AH13" s="206">
        <f t="shared" si="2"/>
        <v>0</v>
      </c>
      <c r="AI13" s="206">
        <f t="shared" si="2"/>
        <v>0</v>
      </c>
      <c r="AJ13" s="206">
        <f t="shared" si="2"/>
        <v>0</v>
      </c>
      <c r="AK13" s="206">
        <f t="shared" si="2"/>
        <v>0</v>
      </c>
      <c r="AL13" s="206">
        <f t="shared" si="2"/>
        <v>0</v>
      </c>
    </row>
    <row r="14" spans="1:38">
      <c r="A14" s="199" t="s">
        <v>115</v>
      </c>
      <c r="B14" s="199" t="s">
        <v>113</v>
      </c>
      <c r="C14" s="199" t="e">
        <f ca="1">ROUND(C12/$D$3,0)</f>
        <v>#N/A</v>
      </c>
      <c r="D14" s="199" t="e">
        <f t="shared" ref="D14:AL14" ca="1" si="3">ROUND(D12/$D$3,0)</f>
        <v>#N/A</v>
      </c>
      <c r="E14" s="199" t="e">
        <f t="shared" ca="1" si="3"/>
        <v>#N/A</v>
      </c>
      <c r="F14" s="199" t="e">
        <f t="shared" ca="1" si="3"/>
        <v>#N/A</v>
      </c>
      <c r="G14" s="199" t="e">
        <f t="shared" ca="1" si="3"/>
        <v>#N/A</v>
      </c>
      <c r="H14" s="199" t="e">
        <f t="shared" ca="1" si="3"/>
        <v>#N/A</v>
      </c>
      <c r="I14" s="199" t="e">
        <f t="shared" ca="1" si="3"/>
        <v>#N/A</v>
      </c>
      <c r="J14" s="199" t="e">
        <f t="shared" ca="1" si="3"/>
        <v>#N/A</v>
      </c>
      <c r="K14" s="199" t="e">
        <f t="shared" ca="1" si="3"/>
        <v>#N/A</v>
      </c>
      <c r="L14" s="199" t="e">
        <f t="shared" ca="1" si="3"/>
        <v>#N/A</v>
      </c>
      <c r="M14" s="199" t="e">
        <f t="shared" ca="1" si="3"/>
        <v>#N/A</v>
      </c>
      <c r="N14" s="199" t="e">
        <f t="shared" ca="1" si="3"/>
        <v>#N/A</v>
      </c>
      <c r="O14" s="199" t="e">
        <f t="shared" ca="1" si="3"/>
        <v>#N/A</v>
      </c>
      <c r="P14" s="199" t="e">
        <f t="shared" ca="1" si="3"/>
        <v>#N/A</v>
      </c>
      <c r="Q14" s="199" t="e">
        <f t="shared" ca="1" si="3"/>
        <v>#N/A</v>
      </c>
      <c r="R14" s="199" t="e">
        <f t="shared" ca="1" si="3"/>
        <v>#N/A</v>
      </c>
      <c r="S14" s="199" t="e">
        <f t="shared" ca="1" si="3"/>
        <v>#N/A</v>
      </c>
      <c r="T14" s="199" t="e">
        <f t="shared" ca="1" si="3"/>
        <v>#N/A</v>
      </c>
      <c r="U14" s="199" t="e">
        <f t="shared" ca="1" si="3"/>
        <v>#N/A</v>
      </c>
      <c r="V14" s="199" t="e">
        <f t="shared" ca="1" si="3"/>
        <v>#N/A</v>
      </c>
      <c r="W14" s="199" t="e">
        <f t="shared" ca="1" si="3"/>
        <v>#N/A</v>
      </c>
      <c r="X14" s="199" t="e">
        <f t="shared" ca="1" si="3"/>
        <v>#N/A</v>
      </c>
      <c r="Y14" s="199" t="e">
        <f t="shared" ca="1" si="3"/>
        <v>#N/A</v>
      </c>
      <c r="Z14" s="199" t="e">
        <f t="shared" ca="1" si="3"/>
        <v>#N/A</v>
      </c>
      <c r="AA14" s="199" t="e">
        <f t="shared" ca="1" si="3"/>
        <v>#N/A</v>
      </c>
      <c r="AB14" s="199" t="e">
        <f t="shared" ca="1" si="3"/>
        <v>#N/A</v>
      </c>
      <c r="AC14" s="199" t="e">
        <f t="shared" ca="1" si="3"/>
        <v>#N/A</v>
      </c>
      <c r="AD14" s="199" t="e">
        <f t="shared" ca="1" si="3"/>
        <v>#N/A</v>
      </c>
      <c r="AE14" s="199" t="e">
        <f t="shared" ca="1" si="3"/>
        <v>#N/A</v>
      </c>
      <c r="AF14" s="199" t="e">
        <f t="shared" ca="1" si="3"/>
        <v>#N/A</v>
      </c>
      <c r="AG14" s="199" t="e">
        <f t="shared" ca="1" si="3"/>
        <v>#N/A</v>
      </c>
      <c r="AH14" s="199" t="e">
        <f t="shared" ca="1" si="3"/>
        <v>#N/A</v>
      </c>
      <c r="AI14" s="199" t="e">
        <f t="shared" ca="1" si="3"/>
        <v>#N/A</v>
      </c>
      <c r="AJ14" s="199" t="e">
        <f t="shared" ca="1" si="3"/>
        <v>#N/A</v>
      </c>
      <c r="AK14" s="199" t="e">
        <f t="shared" ca="1" si="3"/>
        <v>#N/A</v>
      </c>
      <c r="AL14" s="199" t="e">
        <f t="shared" ca="1" si="3"/>
        <v>#N/A</v>
      </c>
    </row>
    <row r="17" spans="1:38">
      <c r="A17" s="200"/>
      <c r="B17" s="200" t="s">
        <v>112</v>
      </c>
    </row>
    <row r="18" spans="1:38">
      <c r="A18" s="199" t="s">
        <v>346</v>
      </c>
      <c r="B18" s="202"/>
    </row>
    <row r="19" spans="1:38">
      <c r="A19" s="199" t="s">
        <v>347</v>
      </c>
      <c r="B19" s="202"/>
    </row>
    <row r="21" spans="1:38">
      <c r="A21" s="199" t="s">
        <v>120</v>
      </c>
      <c r="B21" s="199" t="s">
        <v>111</v>
      </c>
      <c r="C21" s="206" t="e">
        <f>C22/INDEX(Тарифы!$1:$1048576,MATCH($A21,Тарифы!$A:$A,0),MATCH(VLOOKUP(C$7,'Расчёт (кг)'!$A:$D,3,0),Тарифы!$2:$2,0))</f>
        <v>#N/A</v>
      </c>
      <c r="D21" s="206" t="e">
        <f>D22/INDEX(Тарифы!$1:$1048576,MATCH($A21,Тарифы!$A:$A,0),MATCH(VLOOKUP(D$7,'Расчёт (кг)'!$A:$D,3,0),Тарифы!$2:$2,0))</f>
        <v>#N/A</v>
      </c>
      <c r="E21" s="206" t="e">
        <f>E22/INDEX(Тарифы!$1:$1048576,MATCH($A21,Тарифы!$A:$A,0),MATCH(VLOOKUP(E$7,'Расчёт (кг)'!$A:$D,3,0),Тарифы!$2:$2,0))</f>
        <v>#N/A</v>
      </c>
      <c r="F21" s="206" t="e">
        <f>F22/INDEX(Тарифы!$1:$1048576,MATCH($A21,Тарифы!$A:$A,0),MATCH(VLOOKUP(F$7,'Расчёт (кг)'!$A:$D,3,0),Тарифы!$2:$2,0))</f>
        <v>#N/A</v>
      </c>
      <c r="G21" s="206" t="e">
        <f>G22/INDEX(Тарифы!$1:$1048576,MATCH($A21,Тарифы!$A:$A,0),MATCH(VLOOKUP(G$7,'Расчёт (кг)'!$A:$D,3,0),Тарифы!$2:$2,0))</f>
        <v>#N/A</v>
      </c>
      <c r="H21" s="206" t="e">
        <f>H22/INDEX(Тарифы!$1:$1048576,MATCH($A21,Тарифы!$A:$A,0),MATCH(VLOOKUP(H$7,'Расчёт (кг)'!$A:$D,3,0),Тарифы!$2:$2,0))</f>
        <v>#N/A</v>
      </c>
      <c r="I21" s="206" t="e">
        <f>I22/INDEX(Тарифы!$1:$1048576,MATCH($A21,Тарифы!$A:$A,0),MATCH(VLOOKUP(I$7,'Расчёт (кг)'!$A:$D,3,0),Тарифы!$2:$2,0))</f>
        <v>#N/A</v>
      </c>
      <c r="J21" s="206" t="e">
        <f>J22/INDEX(Тарифы!$1:$1048576,MATCH($A21,Тарифы!$A:$A,0),MATCH(VLOOKUP(J$7,'Расчёт (кг)'!$A:$D,3,0),Тарифы!$2:$2,0))</f>
        <v>#N/A</v>
      </c>
      <c r="K21" s="206" t="e">
        <f>K22/INDEX(Тарифы!$1:$1048576,MATCH($A21,Тарифы!$A:$A,0),MATCH(VLOOKUP(K$7,'Расчёт (кг)'!$A:$D,3,0),Тарифы!$2:$2,0))</f>
        <v>#N/A</v>
      </c>
      <c r="L21" s="206" t="e">
        <f>L22/INDEX(Тарифы!$1:$1048576,MATCH($A21,Тарифы!$A:$A,0),MATCH(VLOOKUP(L$7,'Расчёт (кг)'!$A:$D,3,0),Тарифы!$2:$2,0))</f>
        <v>#N/A</v>
      </c>
      <c r="M21" s="206" t="e">
        <f>M22/INDEX(Тарифы!$1:$1048576,MATCH($A21,Тарифы!$A:$A,0),MATCH(VLOOKUP(M$7,'Расчёт (кг)'!$A:$D,3,0),Тарифы!$2:$2,0))</f>
        <v>#N/A</v>
      </c>
      <c r="N21" s="206" t="e">
        <f>N22/INDEX(Тарифы!$1:$1048576,MATCH($A21,Тарифы!$A:$A,0),MATCH(VLOOKUP(N$7,'Расчёт (кг)'!$A:$D,3,0),Тарифы!$2:$2,0))</f>
        <v>#N/A</v>
      </c>
      <c r="O21" s="206" t="e">
        <f>O22/INDEX(Тарифы!$1:$1048576,MATCH($A21,Тарифы!$A:$A,0),MATCH(VLOOKUP(O$7,'Расчёт (кг)'!$A:$D,3,0),Тарифы!$2:$2,0))</f>
        <v>#N/A</v>
      </c>
      <c r="P21" s="206" t="e">
        <f>P22/INDEX(Тарифы!$1:$1048576,MATCH($A21,Тарифы!$A:$A,0),MATCH(VLOOKUP(P$7,'Расчёт (кг)'!$A:$D,3,0),Тарифы!$2:$2,0))</f>
        <v>#N/A</v>
      </c>
      <c r="Q21" s="206" t="e">
        <f>Q22/INDEX(Тарифы!$1:$1048576,MATCH($A21,Тарифы!$A:$A,0),MATCH(VLOOKUP(Q$7,'Расчёт (кг)'!$A:$D,3,0),Тарифы!$2:$2,0))</f>
        <v>#N/A</v>
      </c>
      <c r="R21" s="206" t="e">
        <f>R22/INDEX(Тарифы!$1:$1048576,MATCH($A21,Тарифы!$A:$A,0),MATCH(VLOOKUP(R$7,'Расчёт (кг)'!$A:$D,3,0),Тарифы!$2:$2,0))</f>
        <v>#N/A</v>
      </c>
      <c r="S21" s="206" t="e">
        <f>S22/INDEX(Тарифы!$1:$1048576,MATCH($A21,Тарифы!$A:$A,0),MATCH(VLOOKUP(S$7,'Расчёт (кг)'!$A:$D,3,0),Тарифы!$2:$2,0))</f>
        <v>#N/A</v>
      </c>
      <c r="T21" s="206" t="e">
        <f>T22/INDEX(Тарифы!$1:$1048576,MATCH($A21,Тарифы!$A:$A,0),MATCH(VLOOKUP(T$7,'Расчёт (кг)'!$A:$D,3,0),Тарифы!$2:$2,0))</f>
        <v>#N/A</v>
      </c>
      <c r="U21" s="206" t="e">
        <f>U22/INDEX(Тарифы!$1:$1048576,MATCH($A21,Тарифы!$A:$A,0),MATCH(VLOOKUP(U$7,'Расчёт (кг)'!$A:$D,3,0),Тарифы!$2:$2,0))</f>
        <v>#N/A</v>
      </c>
      <c r="V21" s="206" t="e">
        <f>V22/INDEX(Тарифы!$1:$1048576,MATCH($A21,Тарифы!$A:$A,0),MATCH(VLOOKUP(V$7,'Расчёт (кг)'!$A:$D,3,0),Тарифы!$2:$2,0))</f>
        <v>#N/A</v>
      </c>
      <c r="W21" s="206" t="e">
        <f>W22/INDEX(Тарифы!$1:$1048576,MATCH($A21,Тарифы!$A:$A,0),MATCH(VLOOKUP(W$7,'Расчёт (кг)'!$A:$D,3,0),Тарифы!$2:$2,0))</f>
        <v>#N/A</v>
      </c>
      <c r="X21" s="206" t="e">
        <f>X22/INDEX(Тарифы!$1:$1048576,MATCH($A21,Тарифы!$A:$A,0),MATCH(VLOOKUP(X$7,'Расчёт (кг)'!$A:$D,3,0),Тарифы!$2:$2,0))</f>
        <v>#N/A</v>
      </c>
      <c r="Y21" s="206" t="e">
        <f>Y22/INDEX(Тарифы!$1:$1048576,MATCH($A21,Тарифы!$A:$A,0),MATCH(VLOOKUP(Y$7,'Расчёт (кг)'!$A:$D,3,0),Тарифы!$2:$2,0))</f>
        <v>#N/A</v>
      </c>
      <c r="Z21" s="206" t="e">
        <f>Z22/INDEX(Тарифы!$1:$1048576,MATCH($A21,Тарифы!$A:$A,0),MATCH(VLOOKUP(Z$7,'Расчёт (кг)'!$A:$D,3,0),Тарифы!$2:$2,0))</f>
        <v>#N/A</v>
      </c>
      <c r="AA21" s="206" t="e">
        <f>AA22/INDEX(Тарифы!$1:$1048576,MATCH($A21,Тарифы!$A:$A,0),MATCH(VLOOKUP(AA$7,'Расчёт (кг)'!$A:$D,3,0),Тарифы!$2:$2,0))</f>
        <v>#N/A</v>
      </c>
      <c r="AB21" s="206" t="e">
        <f>AB22/INDEX(Тарифы!$1:$1048576,MATCH($A21,Тарифы!$A:$A,0),MATCH(VLOOKUP(AB$7,'Расчёт (кг)'!$A:$D,3,0),Тарифы!$2:$2,0))</f>
        <v>#N/A</v>
      </c>
      <c r="AC21" s="206" t="e">
        <f>AC22/INDEX(Тарифы!$1:$1048576,MATCH($A21,Тарифы!$A:$A,0),MATCH(VLOOKUP(AC$7,'Расчёт (кг)'!$A:$D,3,0),Тарифы!$2:$2,0))</f>
        <v>#N/A</v>
      </c>
      <c r="AD21" s="206" t="e">
        <f>AD22/INDEX(Тарифы!$1:$1048576,MATCH($A21,Тарифы!$A:$A,0),MATCH(VLOOKUP(AD$7,'Расчёт (кг)'!$A:$D,3,0),Тарифы!$2:$2,0))</f>
        <v>#N/A</v>
      </c>
      <c r="AE21" s="206" t="e">
        <f>AE22/INDEX(Тарифы!$1:$1048576,MATCH($A21,Тарифы!$A:$A,0),MATCH(VLOOKUP(AE$7,'Расчёт (кг)'!$A:$D,3,0),Тарифы!$2:$2,0))</f>
        <v>#N/A</v>
      </c>
      <c r="AF21" s="206" t="e">
        <f>AF22/INDEX(Тарифы!$1:$1048576,MATCH($A21,Тарифы!$A:$A,0),MATCH(VLOOKUP(AF$7,'Расчёт (кг)'!$A:$D,3,0),Тарифы!$2:$2,0))</f>
        <v>#N/A</v>
      </c>
      <c r="AG21" s="206" t="e">
        <f>AG22/INDEX(Тарифы!$1:$1048576,MATCH($A21,Тарифы!$A:$A,0),MATCH(VLOOKUP(AG$7,'Расчёт (кг)'!$A:$D,3,0),Тарифы!$2:$2,0))</f>
        <v>#N/A</v>
      </c>
      <c r="AH21" s="206" t="e">
        <f>AH22/INDEX(Тарифы!$1:$1048576,MATCH($A21,Тарифы!$A:$A,0),MATCH(VLOOKUP(AH$7,'Расчёт (кг)'!$A:$D,3,0),Тарифы!$2:$2,0))</f>
        <v>#N/A</v>
      </c>
      <c r="AI21" s="206" t="e">
        <f>AI22/INDEX(Тарифы!$1:$1048576,MATCH($A21,Тарифы!$A:$A,0),MATCH(VLOOKUP(AI$7,'Расчёт (кг)'!$A:$D,3,0),Тарифы!$2:$2,0))</f>
        <v>#N/A</v>
      </c>
      <c r="AJ21" s="206" t="e">
        <f>AJ22/INDEX(Тарифы!$1:$1048576,MATCH($A21,Тарифы!$A:$A,0),MATCH(VLOOKUP(AJ$7,'Расчёт (кг)'!$A:$D,3,0),Тарифы!$2:$2,0))</f>
        <v>#N/A</v>
      </c>
      <c r="AK21" s="206" t="e">
        <f>AK22/INDEX(Тарифы!$1:$1048576,MATCH($A21,Тарифы!$A:$A,0),MATCH(VLOOKUP(AK$7,'Расчёт (кг)'!$A:$D,3,0),Тарифы!$2:$2,0))</f>
        <v>#N/A</v>
      </c>
      <c r="AL21" s="206" t="e">
        <f>AL22/INDEX(Тарифы!$1:$1048576,MATCH($A21,Тарифы!$A:$A,0),MATCH(VLOOKUP(AL$7,'Расчёт (кг)'!$A:$D,3,0),Тарифы!$2:$2,0))</f>
        <v>#N/A</v>
      </c>
    </row>
    <row r="22" spans="1:38">
      <c r="A22" s="199" t="s">
        <v>120</v>
      </c>
      <c r="B22" s="199" t="s">
        <v>112</v>
      </c>
      <c r="C22" s="206">
        <f>$B$18*C6</f>
        <v>0</v>
      </c>
      <c r="D22" s="206">
        <f t="shared" ref="D22:AL22" si="4">$B$18*D6</f>
        <v>0</v>
      </c>
      <c r="E22" s="206">
        <f t="shared" si="4"/>
        <v>0</v>
      </c>
      <c r="F22" s="206">
        <f t="shared" si="4"/>
        <v>0</v>
      </c>
      <c r="G22" s="206">
        <f t="shared" si="4"/>
        <v>0</v>
      </c>
      <c r="H22" s="206">
        <f t="shared" si="4"/>
        <v>0</v>
      </c>
      <c r="I22" s="206">
        <f t="shared" si="4"/>
        <v>0</v>
      </c>
      <c r="J22" s="206">
        <f t="shared" si="4"/>
        <v>0</v>
      </c>
      <c r="K22" s="206">
        <f t="shared" si="4"/>
        <v>0</v>
      </c>
      <c r="L22" s="206">
        <f t="shared" si="4"/>
        <v>0</v>
      </c>
      <c r="M22" s="206">
        <f t="shared" si="4"/>
        <v>0</v>
      </c>
      <c r="N22" s="206">
        <f t="shared" si="4"/>
        <v>0</v>
      </c>
      <c r="O22" s="206">
        <f t="shared" si="4"/>
        <v>0</v>
      </c>
      <c r="P22" s="206">
        <f t="shared" si="4"/>
        <v>0</v>
      </c>
      <c r="Q22" s="206">
        <f t="shared" si="4"/>
        <v>0</v>
      </c>
      <c r="R22" s="206">
        <f t="shared" si="4"/>
        <v>0</v>
      </c>
      <c r="S22" s="206">
        <f t="shared" si="4"/>
        <v>0</v>
      </c>
      <c r="T22" s="206">
        <f t="shared" si="4"/>
        <v>0</v>
      </c>
      <c r="U22" s="206">
        <f t="shared" si="4"/>
        <v>0</v>
      </c>
      <c r="V22" s="206">
        <f t="shared" si="4"/>
        <v>0</v>
      </c>
      <c r="W22" s="206">
        <f t="shared" si="4"/>
        <v>0</v>
      </c>
      <c r="X22" s="206">
        <f t="shared" si="4"/>
        <v>0</v>
      </c>
      <c r="Y22" s="206">
        <f t="shared" si="4"/>
        <v>0</v>
      </c>
      <c r="Z22" s="206">
        <f t="shared" si="4"/>
        <v>0</v>
      </c>
      <c r="AA22" s="206">
        <f t="shared" si="4"/>
        <v>0</v>
      </c>
      <c r="AB22" s="206">
        <f t="shared" si="4"/>
        <v>0</v>
      </c>
      <c r="AC22" s="206">
        <f t="shared" si="4"/>
        <v>0</v>
      </c>
      <c r="AD22" s="206">
        <f t="shared" si="4"/>
        <v>0</v>
      </c>
      <c r="AE22" s="206">
        <f t="shared" si="4"/>
        <v>0</v>
      </c>
      <c r="AF22" s="206">
        <f t="shared" si="4"/>
        <v>0</v>
      </c>
      <c r="AG22" s="206">
        <f t="shared" si="4"/>
        <v>0</v>
      </c>
      <c r="AH22" s="206">
        <f t="shared" si="4"/>
        <v>0</v>
      </c>
      <c r="AI22" s="206">
        <f t="shared" si="4"/>
        <v>0</v>
      </c>
      <c r="AJ22" s="206">
        <f t="shared" si="4"/>
        <v>0</v>
      </c>
      <c r="AK22" s="206">
        <f t="shared" si="4"/>
        <v>0</v>
      </c>
      <c r="AL22" s="206">
        <f t="shared" si="4"/>
        <v>0</v>
      </c>
    </row>
    <row r="23" spans="1:38">
      <c r="A23" s="199" t="s">
        <v>120</v>
      </c>
      <c r="B23" s="199" t="s">
        <v>113</v>
      </c>
      <c r="C23" s="199" t="e">
        <f>ROUND(C21/(Форма!C41/Форма!C43),0)</f>
        <v>#N/A</v>
      </c>
      <c r="D23" s="199" t="e">
        <f>ROUND(D21/(Форма!D41/Форма!D43),0)</f>
        <v>#N/A</v>
      </c>
      <c r="E23" s="199" t="e">
        <f>ROUND(E21/(Форма!E41/Форма!E43),0)</f>
        <v>#N/A</v>
      </c>
      <c r="F23" s="199" t="e">
        <f>ROUND(F21/(Форма!F41/Форма!F43),0)</f>
        <v>#N/A</v>
      </c>
      <c r="G23" s="199" t="e">
        <f>ROUND(G21/(Форма!G41/Форма!G43),0)</f>
        <v>#N/A</v>
      </c>
      <c r="H23" s="199" t="e">
        <f>ROUND(H21/(Форма!H41/Форма!H43),0)</f>
        <v>#N/A</v>
      </c>
      <c r="I23" s="199" t="e">
        <f>ROUND(I21/(Форма!I41/Форма!I43),0)</f>
        <v>#N/A</v>
      </c>
      <c r="J23" s="199" t="e">
        <f>ROUND(J21/(Форма!J41/Форма!J43),0)</f>
        <v>#N/A</v>
      </c>
      <c r="K23" s="199" t="e">
        <f>ROUND(K21/(Форма!K41/Форма!K43),0)</f>
        <v>#N/A</v>
      </c>
      <c r="L23" s="199" t="e">
        <f>ROUND(L21/(Форма!L41/Форма!L43),0)</f>
        <v>#N/A</v>
      </c>
      <c r="M23" s="199" t="e">
        <f>ROUND(M21/(Форма!M41/Форма!M43),0)</f>
        <v>#N/A</v>
      </c>
      <c r="N23" s="199" t="e">
        <f>ROUND(N21/(Форма!N41/Форма!N43),0)</f>
        <v>#N/A</v>
      </c>
      <c r="O23" s="199" t="e">
        <f>ROUND(O21/(Форма!O41/Форма!O43),0)</f>
        <v>#N/A</v>
      </c>
      <c r="P23" s="199" t="e">
        <f>ROUND(P21/(Форма!P41/Форма!P43),0)</f>
        <v>#N/A</v>
      </c>
      <c r="Q23" s="199" t="e">
        <f>ROUND(Q21/(Форма!Q41/Форма!Q43),0)</f>
        <v>#N/A</v>
      </c>
      <c r="R23" s="199" t="e">
        <f>ROUND(R21/(Форма!R41/Форма!R43),0)</f>
        <v>#N/A</v>
      </c>
      <c r="S23" s="199" t="e">
        <f>ROUND(S21/(Форма!S41/Форма!S43),0)</f>
        <v>#N/A</v>
      </c>
      <c r="T23" s="199" t="e">
        <f>ROUND(T21/(Форма!T41/Форма!T43),0)</f>
        <v>#N/A</v>
      </c>
      <c r="U23" s="199" t="e">
        <f>ROUND(U21/(Форма!U41/Форма!U43),0)</f>
        <v>#N/A</v>
      </c>
      <c r="V23" s="199" t="e">
        <f>ROUND(V21/(Форма!V41/Форма!V43),0)</f>
        <v>#N/A</v>
      </c>
      <c r="W23" s="199" t="e">
        <f>ROUND(W21/(Форма!W41/Форма!W43),0)</f>
        <v>#N/A</v>
      </c>
      <c r="X23" s="199" t="e">
        <f>ROUND(X21/(Форма!X41/Форма!X43),0)</f>
        <v>#N/A</v>
      </c>
      <c r="Y23" s="199" t="e">
        <f>ROUND(Y21/(Форма!Y41/Форма!Y43),0)</f>
        <v>#N/A</v>
      </c>
      <c r="Z23" s="199" t="e">
        <f>ROUND(Z21/(Форма!Z41/Форма!Z43),0)</f>
        <v>#N/A</v>
      </c>
      <c r="AA23" s="199" t="e">
        <f>ROUND(AA21/(Форма!AA41/Форма!AA43),0)</f>
        <v>#N/A</v>
      </c>
      <c r="AB23" s="199" t="e">
        <f>ROUND(AB21/(Форма!AB41/Форма!AB43),0)</f>
        <v>#N/A</v>
      </c>
      <c r="AC23" s="199" t="e">
        <f>ROUND(AC21/(Форма!AC41/Форма!AC43),0)</f>
        <v>#N/A</v>
      </c>
      <c r="AD23" s="199" t="e">
        <f>ROUND(AD21/(Форма!AD41/Форма!AD43),0)</f>
        <v>#N/A</v>
      </c>
      <c r="AE23" s="199" t="e">
        <f>ROUND(AE21/(Форма!AE41/Форма!AE43),0)</f>
        <v>#N/A</v>
      </c>
      <c r="AF23" s="199" t="e">
        <f>ROUND(AF21/(Форма!AF41/Форма!AF43),0)</f>
        <v>#N/A</v>
      </c>
      <c r="AG23" s="199" t="e">
        <f>ROUND(AG21/(Форма!AG41/Форма!AG43),0)</f>
        <v>#N/A</v>
      </c>
      <c r="AH23" s="199" t="e">
        <f>ROUND(AH21/(Форма!AH41/Форма!AH43),0)</f>
        <v>#N/A</v>
      </c>
      <c r="AI23" s="199" t="e">
        <f>ROUND(AI21/(Форма!AI41/Форма!AI43),0)</f>
        <v>#N/A</v>
      </c>
      <c r="AJ23" s="199" t="e">
        <f>ROUND(AJ21/(Форма!AJ41/Форма!AJ43),0)</f>
        <v>#N/A</v>
      </c>
      <c r="AK23" s="199" t="e">
        <f>ROUND(AK21/(Форма!AK41/Форма!AK43),0)</f>
        <v>#N/A</v>
      </c>
      <c r="AL23" s="199" t="e">
        <f>ROUND(AL21/(Форма!AL41/Форма!AL43),0)</f>
        <v>#N/A</v>
      </c>
    </row>
    <row r="24" spans="1:38">
      <c r="A24" s="199" t="s">
        <v>121</v>
      </c>
      <c r="B24" s="199" t="s">
        <v>111</v>
      </c>
      <c r="C24" s="206" t="e">
        <f>C25/INDEX(Тарифы!$1:$1048576,MATCH($A24,Тарифы!$A:$A,0),MATCH(VLOOKUP(C$7,'Расчёт (кг)'!$A:$D,3,0),Тарифы!$2:$2,0))</f>
        <v>#N/A</v>
      </c>
      <c r="D24" s="206" t="e">
        <f>D25/INDEX(Тарифы!$1:$1048576,MATCH($A24,Тарифы!$A:$A,0),MATCH(VLOOKUP(D$7,'Расчёт (кг)'!$A:$D,3,0),Тарифы!$2:$2,0))</f>
        <v>#N/A</v>
      </c>
      <c r="E24" s="206" t="e">
        <f>E25/INDEX(Тарифы!$1:$1048576,MATCH($A24,Тарифы!$A:$A,0),MATCH(VLOOKUP(E$7,'Расчёт (кг)'!$A:$D,3,0),Тарифы!$2:$2,0))</f>
        <v>#N/A</v>
      </c>
      <c r="F24" s="206" t="e">
        <f>F25/INDEX(Тарифы!$1:$1048576,MATCH($A24,Тарифы!$A:$A,0),MATCH(VLOOKUP(F$7,'Расчёт (кг)'!$A:$D,3,0),Тарифы!$2:$2,0))</f>
        <v>#N/A</v>
      </c>
      <c r="G24" s="206" t="e">
        <f>G25/INDEX(Тарифы!$1:$1048576,MATCH($A24,Тарифы!$A:$A,0),MATCH(VLOOKUP(G$7,'Расчёт (кг)'!$A:$D,3,0),Тарифы!$2:$2,0))</f>
        <v>#N/A</v>
      </c>
      <c r="H24" s="206" t="e">
        <f>H25/INDEX(Тарифы!$1:$1048576,MATCH($A24,Тарифы!$A:$A,0),MATCH(VLOOKUP(H$7,'Расчёт (кг)'!$A:$D,3,0),Тарифы!$2:$2,0))</f>
        <v>#N/A</v>
      </c>
      <c r="I24" s="206" t="e">
        <f>I25/INDEX(Тарифы!$1:$1048576,MATCH($A24,Тарифы!$A:$A,0),MATCH(VLOOKUP(I$7,'Расчёт (кг)'!$A:$D,3,0),Тарифы!$2:$2,0))</f>
        <v>#N/A</v>
      </c>
      <c r="J24" s="206" t="e">
        <f>J25/INDEX(Тарифы!$1:$1048576,MATCH($A24,Тарифы!$A:$A,0),MATCH(VLOOKUP(J$7,'Расчёт (кг)'!$A:$D,3,0),Тарифы!$2:$2,0))</f>
        <v>#N/A</v>
      </c>
      <c r="K24" s="206" t="e">
        <f>K25/INDEX(Тарифы!$1:$1048576,MATCH($A24,Тарифы!$A:$A,0),MATCH(VLOOKUP(K$7,'Расчёт (кг)'!$A:$D,3,0),Тарифы!$2:$2,0))</f>
        <v>#N/A</v>
      </c>
      <c r="L24" s="206" t="e">
        <f>L25/INDEX(Тарифы!$1:$1048576,MATCH($A24,Тарифы!$A:$A,0),MATCH(VLOOKUP(L$7,'Расчёт (кг)'!$A:$D,3,0),Тарифы!$2:$2,0))</f>
        <v>#N/A</v>
      </c>
      <c r="M24" s="206" t="e">
        <f>M25/INDEX(Тарифы!$1:$1048576,MATCH($A24,Тарифы!$A:$A,0),MATCH(VLOOKUP(M$7,'Расчёт (кг)'!$A:$D,3,0),Тарифы!$2:$2,0))</f>
        <v>#N/A</v>
      </c>
      <c r="N24" s="206" t="e">
        <f>N25/INDEX(Тарифы!$1:$1048576,MATCH($A24,Тарифы!$A:$A,0),MATCH(VLOOKUP(N$7,'Расчёт (кг)'!$A:$D,3,0),Тарифы!$2:$2,0))</f>
        <v>#N/A</v>
      </c>
      <c r="O24" s="206" t="e">
        <f>O25/INDEX(Тарифы!$1:$1048576,MATCH($A24,Тарифы!$A:$A,0),MATCH(VLOOKUP(O$7,'Расчёт (кг)'!$A:$D,3,0),Тарифы!$2:$2,0))</f>
        <v>#N/A</v>
      </c>
      <c r="P24" s="206" t="e">
        <f>P25/INDEX(Тарифы!$1:$1048576,MATCH($A24,Тарифы!$A:$A,0),MATCH(VLOOKUP(P$7,'Расчёт (кг)'!$A:$D,3,0),Тарифы!$2:$2,0))</f>
        <v>#N/A</v>
      </c>
      <c r="Q24" s="206" t="e">
        <f>Q25/INDEX(Тарифы!$1:$1048576,MATCH($A24,Тарифы!$A:$A,0),MATCH(VLOOKUP(Q$7,'Расчёт (кг)'!$A:$D,3,0),Тарифы!$2:$2,0))</f>
        <v>#N/A</v>
      </c>
      <c r="R24" s="206" t="e">
        <f>R25/INDEX(Тарифы!$1:$1048576,MATCH($A24,Тарифы!$A:$A,0),MATCH(VLOOKUP(R$7,'Расчёт (кг)'!$A:$D,3,0),Тарифы!$2:$2,0))</f>
        <v>#N/A</v>
      </c>
      <c r="S24" s="206" t="e">
        <f>S25/INDEX(Тарифы!$1:$1048576,MATCH($A24,Тарифы!$A:$A,0),MATCH(VLOOKUP(S$7,'Расчёт (кг)'!$A:$D,3,0),Тарифы!$2:$2,0))</f>
        <v>#N/A</v>
      </c>
      <c r="T24" s="206" t="e">
        <f>T25/INDEX(Тарифы!$1:$1048576,MATCH($A24,Тарифы!$A:$A,0),MATCH(VLOOKUP(T$7,'Расчёт (кг)'!$A:$D,3,0),Тарифы!$2:$2,0))</f>
        <v>#N/A</v>
      </c>
      <c r="U24" s="206" t="e">
        <f>U25/INDEX(Тарифы!$1:$1048576,MATCH($A24,Тарифы!$A:$A,0),MATCH(VLOOKUP(U$7,'Расчёт (кг)'!$A:$D,3,0),Тарифы!$2:$2,0))</f>
        <v>#N/A</v>
      </c>
      <c r="V24" s="206" t="e">
        <f>V25/INDEX(Тарифы!$1:$1048576,MATCH($A24,Тарифы!$A:$A,0),MATCH(VLOOKUP(V$7,'Расчёт (кг)'!$A:$D,3,0),Тарифы!$2:$2,0))</f>
        <v>#N/A</v>
      </c>
      <c r="W24" s="206" t="e">
        <f>W25/INDEX(Тарифы!$1:$1048576,MATCH($A24,Тарифы!$A:$A,0),MATCH(VLOOKUP(W$7,'Расчёт (кг)'!$A:$D,3,0),Тарифы!$2:$2,0))</f>
        <v>#N/A</v>
      </c>
      <c r="X24" s="206" t="e">
        <f>X25/INDEX(Тарифы!$1:$1048576,MATCH($A24,Тарифы!$A:$A,0),MATCH(VLOOKUP(X$7,'Расчёт (кг)'!$A:$D,3,0),Тарифы!$2:$2,0))</f>
        <v>#N/A</v>
      </c>
      <c r="Y24" s="206" t="e">
        <f>Y25/INDEX(Тарифы!$1:$1048576,MATCH($A24,Тарифы!$A:$A,0),MATCH(VLOOKUP(Y$7,'Расчёт (кг)'!$A:$D,3,0),Тарифы!$2:$2,0))</f>
        <v>#N/A</v>
      </c>
      <c r="Z24" s="206" t="e">
        <f>Z25/INDEX(Тарифы!$1:$1048576,MATCH($A24,Тарифы!$A:$A,0),MATCH(VLOOKUP(Z$7,'Расчёт (кг)'!$A:$D,3,0),Тарифы!$2:$2,0))</f>
        <v>#N/A</v>
      </c>
      <c r="AA24" s="206" t="e">
        <f>AA25/INDEX(Тарифы!$1:$1048576,MATCH($A24,Тарифы!$A:$A,0),MATCH(VLOOKUP(AA$7,'Расчёт (кг)'!$A:$D,3,0),Тарифы!$2:$2,0))</f>
        <v>#N/A</v>
      </c>
      <c r="AB24" s="206" t="e">
        <f>AB25/INDEX(Тарифы!$1:$1048576,MATCH($A24,Тарифы!$A:$A,0),MATCH(VLOOKUP(AB$7,'Расчёт (кг)'!$A:$D,3,0),Тарифы!$2:$2,0))</f>
        <v>#N/A</v>
      </c>
      <c r="AC24" s="206" t="e">
        <f>AC25/INDEX(Тарифы!$1:$1048576,MATCH($A24,Тарифы!$A:$A,0),MATCH(VLOOKUP(AC$7,'Расчёт (кг)'!$A:$D,3,0),Тарифы!$2:$2,0))</f>
        <v>#N/A</v>
      </c>
      <c r="AD24" s="206" t="e">
        <f>AD25/INDEX(Тарифы!$1:$1048576,MATCH($A24,Тарифы!$A:$A,0),MATCH(VLOOKUP(AD$7,'Расчёт (кг)'!$A:$D,3,0),Тарифы!$2:$2,0))</f>
        <v>#N/A</v>
      </c>
      <c r="AE24" s="206" t="e">
        <f>AE25/INDEX(Тарифы!$1:$1048576,MATCH($A24,Тарифы!$A:$A,0),MATCH(VLOOKUP(AE$7,'Расчёт (кг)'!$A:$D,3,0),Тарифы!$2:$2,0))</f>
        <v>#N/A</v>
      </c>
      <c r="AF24" s="206" t="e">
        <f>AF25/INDEX(Тарифы!$1:$1048576,MATCH($A24,Тарифы!$A:$A,0),MATCH(VLOOKUP(AF$7,'Расчёт (кг)'!$A:$D,3,0),Тарифы!$2:$2,0))</f>
        <v>#N/A</v>
      </c>
      <c r="AG24" s="206" t="e">
        <f>AG25/INDEX(Тарифы!$1:$1048576,MATCH($A24,Тарифы!$A:$A,0),MATCH(VLOOKUP(AG$7,'Расчёт (кг)'!$A:$D,3,0),Тарифы!$2:$2,0))</f>
        <v>#N/A</v>
      </c>
      <c r="AH24" s="206" t="e">
        <f>AH25/INDEX(Тарифы!$1:$1048576,MATCH($A24,Тарифы!$A:$A,0),MATCH(VLOOKUP(AH$7,'Расчёт (кг)'!$A:$D,3,0),Тарифы!$2:$2,0))</f>
        <v>#N/A</v>
      </c>
      <c r="AI24" s="206" t="e">
        <f>AI25/INDEX(Тарифы!$1:$1048576,MATCH($A24,Тарифы!$A:$A,0),MATCH(VLOOKUP(AI$7,'Расчёт (кг)'!$A:$D,3,0),Тарифы!$2:$2,0))</f>
        <v>#N/A</v>
      </c>
      <c r="AJ24" s="206" t="e">
        <f>AJ25/INDEX(Тарифы!$1:$1048576,MATCH($A24,Тарифы!$A:$A,0),MATCH(VLOOKUP(AJ$7,'Расчёт (кг)'!$A:$D,3,0),Тарифы!$2:$2,0))</f>
        <v>#N/A</v>
      </c>
      <c r="AK24" s="206" t="e">
        <f>AK25/INDEX(Тарифы!$1:$1048576,MATCH($A24,Тарифы!$A:$A,0),MATCH(VLOOKUP(AK$7,'Расчёт (кг)'!$A:$D,3,0),Тарифы!$2:$2,0))</f>
        <v>#N/A</v>
      </c>
      <c r="AL24" s="206" t="e">
        <f>AL25/INDEX(Тарифы!$1:$1048576,MATCH($A24,Тарифы!$A:$A,0),MATCH(VLOOKUP(AL$7,'Расчёт (кг)'!$A:$D,3,0),Тарифы!$2:$2,0))</f>
        <v>#N/A</v>
      </c>
    </row>
    <row r="25" spans="1:38">
      <c r="A25" s="199" t="s">
        <v>121</v>
      </c>
      <c r="B25" s="199" t="s">
        <v>112</v>
      </c>
      <c r="C25" s="206">
        <f>$B$19*C6</f>
        <v>0</v>
      </c>
      <c r="D25" s="206">
        <f t="shared" ref="D25:AL25" si="5">$B$19*D6</f>
        <v>0</v>
      </c>
      <c r="E25" s="206">
        <f t="shared" si="5"/>
        <v>0</v>
      </c>
      <c r="F25" s="206">
        <f t="shared" si="5"/>
        <v>0</v>
      </c>
      <c r="G25" s="206">
        <f t="shared" si="5"/>
        <v>0</v>
      </c>
      <c r="H25" s="206">
        <f t="shared" si="5"/>
        <v>0</v>
      </c>
      <c r="I25" s="206">
        <f t="shared" si="5"/>
        <v>0</v>
      </c>
      <c r="J25" s="206">
        <f t="shared" si="5"/>
        <v>0</v>
      </c>
      <c r="K25" s="206">
        <f t="shared" si="5"/>
        <v>0</v>
      </c>
      <c r="L25" s="206">
        <f t="shared" si="5"/>
        <v>0</v>
      </c>
      <c r="M25" s="206">
        <f t="shared" si="5"/>
        <v>0</v>
      </c>
      <c r="N25" s="206">
        <f t="shared" si="5"/>
        <v>0</v>
      </c>
      <c r="O25" s="206">
        <f t="shared" si="5"/>
        <v>0</v>
      </c>
      <c r="P25" s="206">
        <f t="shared" si="5"/>
        <v>0</v>
      </c>
      <c r="Q25" s="206">
        <f t="shared" si="5"/>
        <v>0</v>
      </c>
      <c r="R25" s="206">
        <f t="shared" si="5"/>
        <v>0</v>
      </c>
      <c r="S25" s="206">
        <f t="shared" si="5"/>
        <v>0</v>
      </c>
      <c r="T25" s="206">
        <f t="shared" si="5"/>
        <v>0</v>
      </c>
      <c r="U25" s="206">
        <f t="shared" si="5"/>
        <v>0</v>
      </c>
      <c r="V25" s="206">
        <f t="shared" si="5"/>
        <v>0</v>
      </c>
      <c r="W25" s="206">
        <f t="shared" si="5"/>
        <v>0</v>
      </c>
      <c r="X25" s="206">
        <f t="shared" si="5"/>
        <v>0</v>
      </c>
      <c r="Y25" s="206">
        <f t="shared" si="5"/>
        <v>0</v>
      </c>
      <c r="Z25" s="206">
        <f t="shared" si="5"/>
        <v>0</v>
      </c>
      <c r="AA25" s="206">
        <f t="shared" si="5"/>
        <v>0</v>
      </c>
      <c r="AB25" s="206">
        <f t="shared" si="5"/>
        <v>0</v>
      </c>
      <c r="AC25" s="206">
        <f t="shared" si="5"/>
        <v>0</v>
      </c>
      <c r="AD25" s="206">
        <f t="shared" si="5"/>
        <v>0</v>
      </c>
      <c r="AE25" s="206">
        <f t="shared" si="5"/>
        <v>0</v>
      </c>
      <c r="AF25" s="206">
        <f t="shared" si="5"/>
        <v>0</v>
      </c>
      <c r="AG25" s="206">
        <f t="shared" si="5"/>
        <v>0</v>
      </c>
      <c r="AH25" s="206">
        <f t="shared" si="5"/>
        <v>0</v>
      </c>
      <c r="AI25" s="206">
        <f t="shared" si="5"/>
        <v>0</v>
      </c>
      <c r="AJ25" s="206">
        <f t="shared" si="5"/>
        <v>0</v>
      </c>
      <c r="AK25" s="206">
        <f t="shared" si="5"/>
        <v>0</v>
      </c>
      <c r="AL25" s="206">
        <f t="shared" si="5"/>
        <v>0</v>
      </c>
    </row>
    <row r="26" spans="1:38">
      <c r="A26" s="199" t="s">
        <v>121</v>
      </c>
      <c r="B26" s="199" t="s">
        <v>113</v>
      </c>
      <c r="C26" s="199" t="e">
        <f>ROUND(C24/(Форма!C44/Форма!C46),0)</f>
        <v>#N/A</v>
      </c>
      <c r="D26" s="199" t="e">
        <f>ROUND(D24/(Форма!D44/Форма!D46),0)</f>
        <v>#N/A</v>
      </c>
      <c r="E26" s="199" t="e">
        <f>ROUND(E24/(Форма!E44/Форма!E46),0)</f>
        <v>#N/A</v>
      </c>
      <c r="F26" s="199" t="e">
        <f>ROUND(F24/(Форма!F44/Форма!F46),0)</f>
        <v>#N/A</v>
      </c>
      <c r="G26" s="199" t="e">
        <f>ROUND(G24/(Форма!G44/Форма!G46),0)</f>
        <v>#N/A</v>
      </c>
      <c r="H26" s="199" t="e">
        <f>ROUND(H24/(Форма!H44/Форма!H46),0)</f>
        <v>#N/A</v>
      </c>
      <c r="I26" s="199" t="e">
        <f>ROUND(I24/(Форма!I44/Форма!I46),0)</f>
        <v>#N/A</v>
      </c>
      <c r="J26" s="199" t="e">
        <f>ROUND(J24/(Форма!J44/Форма!J46),0)</f>
        <v>#N/A</v>
      </c>
      <c r="K26" s="199" t="e">
        <f>ROUND(K24/(Форма!K44/Форма!K46),0)</f>
        <v>#N/A</v>
      </c>
      <c r="L26" s="199" t="e">
        <f>ROUND(L24/(Форма!L44/Форма!L46),0)</f>
        <v>#N/A</v>
      </c>
      <c r="M26" s="199" t="e">
        <f>ROUND(M24/(Форма!M44/Форма!M46),0)</f>
        <v>#N/A</v>
      </c>
      <c r="N26" s="199" t="e">
        <f>ROUND(N24/(Форма!N44/Форма!N46),0)</f>
        <v>#N/A</v>
      </c>
      <c r="O26" s="199" t="e">
        <f>ROUND(O24/(Форма!O44/Форма!O46),0)</f>
        <v>#N/A</v>
      </c>
      <c r="P26" s="199" t="e">
        <f>ROUND(P24/(Форма!P44/Форма!P46),0)</f>
        <v>#N/A</v>
      </c>
      <c r="Q26" s="199" t="e">
        <f>ROUND(Q24/(Форма!Q44/Форма!Q46),0)</f>
        <v>#N/A</v>
      </c>
      <c r="R26" s="199" t="e">
        <f>ROUND(R24/(Форма!R44/Форма!R46),0)</f>
        <v>#N/A</v>
      </c>
      <c r="S26" s="199" t="e">
        <f>ROUND(S24/(Форма!S44/Форма!S46),0)</f>
        <v>#N/A</v>
      </c>
      <c r="T26" s="199" t="e">
        <f>ROUND(T24/(Форма!T44/Форма!T46),0)</f>
        <v>#N/A</v>
      </c>
      <c r="U26" s="199" t="e">
        <f>ROUND(U24/(Форма!U44/Форма!U46),0)</f>
        <v>#N/A</v>
      </c>
      <c r="V26" s="199" t="e">
        <f>ROUND(V24/(Форма!V44/Форма!V46),0)</f>
        <v>#N/A</v>
      </c>
      <c r="W26" s="199" t="e">
        <f>ROUND(W24/(Форма!W44/Форма!W46),0)</f>
        <v>#N/A</v>
      </c>
      <c r="X26" s="199" t="e">
        <f>ROUND(X24/(Форма!X44/Форма!X46),0)</f>
        <v>#N/A</v>
      </c>
      <c r="Y26" s="199" t="e">
        <f>ROUND(Y24/(Форма!Y44/Форма!Y46),0)</f>
        <v>#N/A</v>
      </c>
      <c r="Z26" s="199" t="e">
        <f>ROUND(Z24/(Форма!Z44/Форма!Z46),0)</f>
        <v>#N/A</v>
      </c>
      <c r="AA26" s="199" t="e">
        <f>ROUND(AA24/(Форма!AA44/Форма!AA46),0)</f>
        <v>#N/A</v>
      </c>
      <c r="AB26" s="199" t="e">
        <f>ROUND(AB24/(Форма!AB44/Форма!AB46),0)</f>
        <v>#N/A</v>
      </c>
      <c r="AC26" s="199" t="e">
        <f>ROUND(AC24/(Форма!AC44/Форма!AC46),0)</f>
        <v>#N/A</v>
      </c>
      <c r="AD26" s="199" t="e">
        <f>ROUND(AD24/(Форма!AD44/Форма!AD46),0)</f>
        <v>#N/A</v>
      </c>
      <c r="AE26" s="199" t="e">
        <f>ROUND(AE24/(Форма!AE44/Форма!AE46),0)</f>
        <v>#N/A</v>
      </c>
      <c r="AF26" s="199" t="e">
        <f>ROUND(AF24/(Форма!AF44/Форма!AF46),0)</f>
        <v>#N/A</v>
      </c>
      <c r="AG26" s="199" t="e">
        <f>ROUND(AG24/(Форма!AG44/Форма!AG46),0)</f>
        <v>#N/A</v>
      </c>
      <c r="AH26" s="199" t="e">
        <f>ROUND(AH24/(Форма!AH44/Форма!AH46),0)</f>
        <v>#N/A</v>
      </c>
      <c r="AI26" s="199" t="e">
        <f>ROUND(AI24/(Форма!AI44/Форма!AI46),0)</f>
        <v>#N/A</v>
      </c>
      <c r="AJ26" s="199" t="e">
        <f>ROUND(AJ24/(Форма!AJ44/Форма!AJ46),0)</f>
        <v>#N/A</v>
      </c>
      <c r="AK26" s="199" t="e">
        <f>ROUND(AK24/(Форма!AK44/Форма!AK46),0)</f>
        <v>#N/A</v>
      </c>
      <c r="AL26" s="199" t="e">
        <f>ROUND(AL24/(Форма!AL44/Форма!AL46),0)</f>
        <v>#N/A</v>
      </c>
    </row>
    <row r="29" spans="1:38" s="197" customFormat="1">
      <c r="A29" s="197" t="s">
        <v>348</v>
      </c>
      <c r="B29" s="197" t="s">
        <v>112</v>
      </c>
      <c r="C29" s="222">
        <f>C10+C13+C22+C25</f>
        <v>0</v>
      </c>
      <c r="D29" s="222">
        <f t="shared" ref="D29:AL29" si="6">D10+D13+D22+D25</f>
        <v>0</v>
      </c>
      <c r="E29" s="222">
        <f t="shared" si="6"/>
        <v>0</v>
      </c>
      <c r="F29" s="222">
        <f t="shared" si="6"/>
        <v>0</v>
      </c>
      <c r="G29" s="222">
        <f t="shared" si="6"/>
        <v>0</v>
      </c>
      <c r="H29" s="222">
        <f t="shared" si="6"/>
        <v>0</v>
      </c>
      <c r="I29" s="222">
        <f t="shared" si="6"/>
        <v>0</v>
      </c>
      <c r="J29" s="222">
        <f t="shared" si="6"/>
        <v>0</v>
      </c>
      <c r="K29" s="222">
        <f t="shared" si="6"/>
        <v>0</v>
      </c>
      <c r="L29" s="222">
        <f t="shared" si="6"/>
        <v>0</v>
      </c>
      <c r="M29" s="222">
        <f t="shared" si="6"/>
        <v>0</v>
      </c>
      <c r="N29" s="222">
        <f t="shared" si="6"/>
        <v>0</v>
      </c>
      <c r="O29" s="222">
        <f t="shared" si="6"/>
        <v>0</v>
      </c>
      <c r="P29" s="222">
        <f t="shared" si="6"/>
        <v>0</v>
      </c>
      <c r="Q29" s="222">
        <f t="shared" si="6"/>
        <v>0</v>
      </c>
      <c r="R29" s="222">
        <f t="shared" si="6"/>
        <v>0</v>
      </c>
      <c r="S29" s="222">
        <f t="shared" si="6"/>
        <v>0</v>
      </c>
      <c r="T29" s="222">
        <f t="shared" si="6"/>
        <v>0</v>
      </c>
      <c r="U29" s="222">
        <f t="shared" si="6"/>
        <v>0</v>
      </c>
      <c r="V29" s="222">
        <f t="shared" si="6"/>
        <v>0</v>
      </c>
      <c r="W29" s="222">
        <f t="shared" si="6"/>
        <v>0</v>
      </c>
      <c r="X29" s="222">
        <f t="shared" si="6"/>
        <v>0</v>
      </c>
      <c r="Y29" s="222">
        <f t="shared" si="6"/>
        <v>0</v>
      </c>
      <c r="Z29" s="222">
        <f t="shared" si="6"/>
        <v>0</v>
      </c>
      <c r="AA29" s="222">
        <f t="shared" si="6"/>
        <v>0</v>
      </c>
      <c r="AB29" s="222">
        <f t="shared" si="6"/>
        <v>0</v>
      </c>
      <c r="AC29" s="222">
        <f t="shared" si="6"/>
        <v>0</v>
      </c>
      <c r="AD29" s="222">
        <f t="shared" si="6"/>
        <v>0</v>
      </c>
      <c r="AE29" s="222">
        <f t="shared" si="6"/>
        <v>0</v>
      </c>
      <c r="AF29" s="222">
        <f t="shared" si="6"/>
        <v>0</v>
      </c>
      <c r="AG29" s="222">
        <f t="shared" si="6"/>
        <v>0</v>
      </c>
      <c r="AH29" s="222">
        <f t="shared" si="6"/>
        <v>0</v>
      </c>
      <c r="AI29" s="222">
        <f t="shared" si="6"/>
        <v>0</v>
      </c>
      <c r="AJ29" s="222">
        <f t="shared" si="6"/>
        <v>0</v>
      </c>
      <c r="AK29" s="222">
        <f t="shared" si="6"/>
        <v>0</v>
      </c>
      <c r="AL29" s="222">
        <f t="shared" si="6"/>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11</vt:i4>
      </vt:variant>
    </vt:vector>
  </HeadingPairs>
  <TitlesOfParts>
    <vt:vector size="11" baseType="lpstr">
      <vt:lpstr>Форма</vt:lpstr>
      <vt:lpstr>Расчёт (кг)</vt:lpstr>
      <vt:lpstr>SPSS (кг)</vt:lpstr>
      <vt:lpstr>Расчёт (ТН)</vt:lpstr>
      <vt:lpstr>SPSS (ТН)</vt:lpstr>
      <vt:lpstr>Тарифы</vt:lpstr>
      <vt:lpstr>Нагрузка</vt:lpstr>
      <vt:lpstr>Расчет нагрузки</vt:lpstr>
      <vt:lpstr>Проверка_кг_и_накл</vt:lpstr>
      <vt:lpstr>F1</vt:lpstr>
      <vt:lpstr>доп_клиенты</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yuriy.bondarenko@dellin.ru</dc:creator>
  <cp:lastModifiedBy>Гирман Никита Владимирович</cp:lastModifiedBy>
  <dcterms:created xsi:type="dcterms:W3CDTF">2015-08-10T13:22:13Z</dcterms:created>
  <dcterms:modified xsi:type="dcterms:W3CDTF">2024-08-13T08:14:40Z</dcterms:modified>
</cp:coreProperties>
</file>