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craig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6" i="1" l="1"/>
  <c r="K25" i="1"/>
  <c r="L25" i="1"/>
  <c r="K17" i="1"/>
  <c r="K18" i="1"/>
  <c r="K19" i="1"/>
  <c r="K20" i="1"/>
  <c r="L20" i="1" s="1"/>
  <c r="K21" i="1"/>
  <c r="L21" i="1" s="1"/>
  <c r="K22" i="1"/>
  <c r="L22" i="1" s="1"/>
  <c r="K23" i="1"/>
  <c r="L23" i="1" s="1"/>
  <c r="K24" i="1"/>
  <c r="L24" i="1" s="1"/>
  <c r="L17" i="1"/>
  <c r="L18" i="1"/>
  <c r="K16" i="1"/>
  <c r="L16" i="1" s="1"/>
  <c r="K13" i="1"/>
  <c r="K12" i="1"/>
  <c r="K11" i="1"/>
  <c r="K10" i="1"/>
  <c r="K9" i="1"/>
  <c r="K8" i="1"/>
  <c r="K7" i="1"/>
  <c r="L7" i="1" s="1"/>
  <c r="M7" i="1" s="1"/>
  <c r="K6" i="1"/>
  <c r="L6" i="1" s="1"/>
  <c r="M6" i="1" s="1"/>
  <c r="K5" i="1"/>
  <c r="L5" i="1" s="1"/>
  <c r="M5" i="1" s="1"/>
  <c r="A23" i="1"/>
  <c r="A21" i="1"/>
  <c r="A22" i="1" s="1"/>
  <c r="A20" i="1"/>
  <c r="L19" i="1"/>
  <c r="L8" i="1"/>
  <c r="M8" i="1" s="1"/>
  <c r="L11" i="1"/>
  <c r="M11" i="1" s="1"/>
  <c r="F25" i="1"/>
  <c r="G25" i="1" s="1"/>
  <c r="H25" i="1" s="1"/>
  <c r="F24" i="1"/>
  <c r="G24" i="1" s="1"/>
  <c r="H24" i="1" s="1"/>
  <c r="F22" i="1"/>
  <c r="G22" i="1" s="1"/>
  <c r="H22" i="1" s="1"/>
  <c r="P20" i="1"/>
  <c r="Q20" i="1" s="1"/>
  <c r="R20" i="1" s="1"/>
  <c r="P19" i="1"/>
  <c r="Q19" i="1" s="1"/>
  <c r="R19" i="1" s="1"/>
  <c r="P18" i="1"/>
  <c r="Q18" i="1" s="1"/>
  <c r="R18" i="1" s="1"/>
  <c r="P17" i="1"/>
  <c r="Q17" i="1" s="1"/>
  <c r="R17" i="1" s="1"/>
  <c r="F20" i="1"/>
  <c r="G20" i="1" s="1"/>
  <c r="H20" i="1" s="1"/>
  <c r="R9" i="1"/>
  <c r="R10" i="1"/>
  <c r="P10" i="1"/>
  <c r="Q10" i="1" s="1"/>
  <c r="P9" i="1"/>
  <c r="Q9" i="1" s="1"/>
  <c r="P8" i="1"/>
  <c r="Q8" i="1" s="1"/>
  <c r="R8" i="1" s="1"/>
  <c r="P7" i="1"/>
  <c r="Q7" i="1" s="1"/>
  <c r="R7" i="1" s="1"/>
  <c r="L12" i="1"/>
  <c r="M12" i="1" s="1"/>
  <c r="G6" i="1"/>
  <c r="H6" i="1" s="1"/>
  <c r="G7" i="1"/>
  <c r="H7" i="1" s="1"/>
  <c r="F6" i="1"/>
  <c r="F7" i="1"/>
  <c r="F8" i="1"/>
  <c r="G8" i="1" s="1"/>
  <c r="H8" i="1" s="1"/>
  <c r="F9" i="1"/>
  <c r="G9" i="1" s="1"/>
  <c r="H9" i="1" s="1"/>
  <c r="B1" i="1"/>
  <c r="F23" i="1" s="1"/>
  <c r="G23" i="1" s="1"/>
  <c r="H23" i="1" s="1"/>
  <c r="L13" i="1" l="1"/>
  <c r="M13" i="1" s="1"/>
  <c r="F17" i="1"/>
  <c r="G17" i="1" s="1"/>
  <c r="H17" i="1" s="1"/>
  <c r="P21" i="1"/>
  <c r="Q21" i="1" s="1"/>
  <c r="R21" i="1" s="1"/>
  <c r="L9" i="1"/>
  <c r="M9" i="1" s="1"/>
  <c r="F5" i="1"/>
  <c r="G5" i="1" s="1"/>
  <c r="H5" i="1" s="1"/>
  <c r="P5" i="1"/>
  <c r="Q5" i="1" s="1"/>
  <c r="R5" i="1" s="1"/>
  <c r="F18" i="1"/>
  <c r="G18" i="1" s="1"/>
  <c r="H18" i="1" s="1"/>
  <c r="P22" i="1"/>
  <c r="Q22" i="1" s="1"/>
  <c r="R22" i="1" s="1"/>
  <c r="L10" i="1"/>
  <c r="M10" i="1" s="1"/>
  <c r="F10" i="1"/>
  <c r="G10" i="1" s="1"/>
  <c r="H10" i="1" s="1"/>
  <c r="P6" i="1"/>
  <c r="Q6" i="1" s="1"/>
  <c r="R6" i="1" s="1"/>
  <c r="F19" i="1"/>
  <c r="G19" i="1" s="1"/>
  <c r="H19" i="1" s="1"/>
  <c r="F21" i="1"/>
  <c r="G21" i="1" s="1"/>
  <c r="H21" i="1" s="1"/>
</calcChain>
</file>

<file path=xl/sharedStrings.xml><?xml version="1.0" encoding="utf-8"?>
<sst xmlns="http://schemas.openxmlformats.org/spreadsheetml/2006/main" count="49" uniqueCount="22">
  <si>
    <t>pw</t>
  </si>
  <si>
    <t>Cp</t>
  </si>
  <si>
    <t>deltaT</t>
  </si>
  <si>
    <t>gamma</t>
  </si>
  <si>
    <t>p</t>
  </si>
  <si>
    <t>q</t>
  </si>
  <si>
    <t>mr</t>
  </si>
  <si>
    <t>Tr</t>
  </si>
  <si>
    <t>eta</t>
  </si>
  <si>
    <t>kos</t>
  </si>
  <si>
    <t>g/cm3</t>
  </si>
  <si>
    <t>J/gC</t>
  </si>
  <si>
    <t>C</t>
  </si>
  <si>
    <t>mg (m^3/s)</t>
  </si>
  <si>
    <t>Tx (deg C)</t>
  </si>
  <si>
    <t>tons/hr</t>
  </si>
  <si>
    <t>tons/sec</t>
  </si>
  <si>
    <t>net mw</t>
  </si>
  <si>
    <t>g/sec</t>
  </si>
  <si>
    <t>cm3/s</t>
  </si>
  <si>
    <t>m3/s</t>
  </si>
  <si>
    <t>Kwmax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</si>
</sst>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1" fontId="0" fillId="0" borderId="0" xfId="0" applyNumberFormat="1"/>
    <xf numFmtId="2" fontId="0" fillId="0" borderId="0" xfId="0" applyNumberFormat="1"/>
    <xf numFmtId="0" fontId="2" fillId="3" borderId="0" xfId="2"/>
    <xf numFmtId="1" fontId="2" fillId="3" borderId="0" xfId="2" applyNumberFormat="1"/>
    <xf numFmtId="2" fontId="2" fillId="3" borderId="0" xfId="2" applyNumberFormat="1"/>
    <xf numFmtId="0" fontId="1" fillId="2" borderId="0" xfId="1"/>
    <xf numFmtId="1" fontId="1" fillId="2" borderId="0" xfId="1" applyNumberFormat="1"/>
    <xf numFmtId="2" fontId="1" fillId="2" borderId="0" xfId="1" applyNumberFormat="1"/>
    <xf numFmtId="11" fontId="0" fillId="0" borderId="0" xfId="0" applyNumberFormat="1"/>
    <xf numFmtId="2" fontId="3" fillId="3" borderId="0" xfId="2" applyNumberFormat="1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activeCell="O11" sqref="O11"/>
    </sheetView>
  </sheetViews>
  <sheetFormatPr defaultRowHeight="14.4" x14ac:dyDescent="0.3"/>
  <cols>
    <col min="7" max="8" width="12.109375" customWidth="1"/>
    <col min="12" max="13" width="10.77734375" customWidth="1"/>
    <col min="17" max="18" width="9.33203125" customWidth="1"/>
  </cols>
  <sheetData>
    <row r="1" spans="1:18" x14ac:dyDescent="0.3">
      <c r="A1" t="s">
        <v>8</v>
      </c>
      <c r="B1">
        <f>3.412/10</f>
        <v>0.3412</v>
      </c>
      <c r="E1" t="s">
        <v>6</v>
      </c>
      <c r="F1">
        <v>1000</v>
      </c>
      <c r="J1" t="s">
        <v>6</v>
      </c>
      <c r="K1">
        <v>1000</v>
      </c>
      <c r="O1" t="s">
        <v>6</v>
      </c>
      <c r="P1">
        <v>2000</v>
      </c>
    </row>
    <row r="2" spans="1:18" x14ac:dyDescent="0.3">
      <c r="A2" t="s">
        <v>0</v>
      </c>
      <c r="B2">
        <v>1</v>
      </c>
      <c r="C2" t="s">
        <v>10</v>
      </c>
      <c r="E2" t="s">
        <v>7</v>
      </c>
      <c r="F2">
        <v>20</v>
      </c>
      <c r="J2" t="s">
        <v>7</v>
      </c>
      <c r="K2">
        <v>31.8</v>
      </c>
      <c r="O2" t="s">
        <v>7</v>
      </c>
      <c r="P2">
        <v>40</v>
      </c>
    </row>
    <row r="3" spans="1:18" x14ac:dyDescent="0.3">
      <c r="A3" t="s">
        <v>1</v>
      </c>
      <c r="B3">
        <v>4.1840000000000002</v>
      </c>
      <c r="C3" t="s">
        <v>11</v>
      </c>
    </row>
    <row r="4" spans="1:18" x14ac:dyDescent="0.3">
      <c r="A4" t="s">
        <v>2</v>
      </c>
      <c r="B4">
        <v>20</v>
      </c>
      <c r="C4" t="s">
        <v>12</v>
      </c>
      <c r="E4" t="s">
        <v>4</v>
      </c>
      <c r="F4" t="s">
        <v>5</v>
      </c>
      <c r="G4" t="s">
        <v>13</v>
      </c>
      <c r="H4" t="s">
        <v>14</v>
      </c>
      <c r="J4" t="s">
        <v>4</v>
      </c>
      <c r="K4" t="s">
        <v>5</v>
      </c>
      <c r="L4" t="s">
        <v>13</v>
      </c>
      <c r="M4" t="s">
        <v>14</v>
      </c>
      <c r="O4" t="s">
        <v>4</v>
      </c>
      <c r="P4" t="s">
        <v>5</v>
      </c>
      <c r="Q4" t="s">
        <v>13</v>
      </c>
      <c r="R4" t="s">
        <v>14</v>
      </c>
    </row>
    <row r="5" spans="1:18" x14ac:dyDescent="0.3">
      <c r="A5" t="s">
        <v>3</v>
      </c>
      <c r="B5">
        <v>0.3</v>
      </c>
      <c r="E5">
        <v>100</v>
      </c>
      <c r="F5" s="1">
        <f>E5*(1-$B$1-$B$6)/$B$1*(1/$B$3*$B$4*$B$5)</f>
        <v>226.45303159022589</v>
      </c>
      <c r="G5" s="1">
        <f>MIN(F5,$B$5*$F$1)</f>
        <v>226.45303159022589</v>
      </c>
      <c r="H5" s="1">
        <f>(G5/$F$1)/(G5/$F$1+1)*$B$4+$F$2</f>
        <v>23.692812129896335</v>
      </c>
      <c r="J5" s="3">
        <v>1000</v>
      </c>
      <c r="K5" s="4">
        <f>J5*(1-$B$1-$B$6)/$B$1*(1/($B$3*$B$4*$B$2))</f>
        <v>18.871085965852163</v>
      </c>
      <c r="L5" s="4">
        <f>MIN(K5,$B$5*$F$1)</f>
        <v>18.871085965852163</v>
      </c>
      <c r="M5" s="5">
        <f>(L5/$K$1)/(L5/$K$1+1)*$B$4+$K$2</f>
        <v>32.170431278810177</v>
      </c>
      <c r="O5">
        <v>100</v>
      </c>
      <c r="P5">
        <f>O5*(1-$B$1-$B$6)/$B$1*(1/$B$3*$B$4*$B$5)</f>
        <v>226.45303159022589</v>
      </c>
      <c r="Q5">
        <f>MIN(P5,$B$5*$F$1)</f>
        <v>226.45303159022589</v>
      </c>
      <c r="R5" s="1">
        <f>(Q5/$P$1)/(Q5/$P$1+1)*$B$4+$P$2</f>
        <v>42.034204435280486</v>
      </c>
    </row>
    <row r="6" spans="1:18" x14ac:dyDescent="0.3">
      <c r="A6" t="s">
        <v>9</v>
      </c>
      <c r="B6">
        <v>0.12</v>
      </c>
      <c r="E6">
        <v>80</v>
      </c>
      <c r="F6" s="1">
        <f t="shared" ref="F6:F10" si="0">E6*(1-$B$1-$B$6)/$B$1*(1/$B$3*$B$4*$B$5)</f>
        <v>181.16242527218074</v>
      </c>
      <c r="G6" s="1">
        <f t="shared" ref="G6:G10" si="1">MIN(F6,$B$5*$F$1)</f>
        <v>181.16242527218074</v>
      </c>
      <c r="H6" s="1">
        <f t="shared" ref="H6:H10" si="2">(G6/$F$1)/(G6/$F$1+1)*$B$4+$F$2</f>
        <v>23.067527740402589</v>
      </c>
      <c r="J6" s="3">
        <v>549</v>
      </c>
      <c r="K6" s="4">
        <f>J6*(1-$B$1-$B$6)/$B$1*(1/($B$3*$B$4*$B$2))</f>
        <v>10.360226195252839</v>
      </c>
      <c r="L6" s="4">
        <f t="shared" ref="L6:L10" si="3">MIN(K6,$B$5*$F$1)</f>
        <v>10.360226195252839</v>
      </c>
      <c r="M6" s="5">
        <f t="shared" ref="M6:M10" si="4">(L6/$K$1)/(L6/$K$1+1)*$B$4+$K$2</f>
        <v>32.005079850268189</v>
      </c>
      <c r="O6">
        <v>80</v>
      </c>
      <c r="P6">
        <f t="shared" ref="P6:P10" si="5">O6*(1-$B$1-$B$6)/$B$1*(1/$B$3*$B$4*$B$5)</f>
        <v>181.16242527218074</v>
      </c>
      <c r="Q6">
        <f t="shared" ref="Q6:Q10" si="6">MIN(P6,$B$5*$F$1)</f>
        <v>181.16242527218074</v>
      </c>
      <c r="R6" s="1">
        <f t="shared" ref="R6:R10" si="7">(Q6/$P$1)/(Q6/$P$1+1)*$B$4+$P$2</f>
        <v>41.661154833524826</v>
      </c>
    </row>
    <row r="7" spans="1:18" x14ac:dyDescent="0.3">
      <c r="E7">
        <v>60</v>
      </c>
      <c r="F7" s="1">
        <f t="shared" si="0"/>
        <v>135.87181895413556</v>
      </c>
      <c r="G7" s="1">
        <f t="shared" si="1"/>
        <v>135.87181895413556</v>
      </c>
      <c r="H7" s="1">
        <f t="shared" si="2"/>
        <v>22.392379433785774</v>
      </c>
      <c r="J7" s="6">
        <v>548</v>
      </c>
      <c r="K7" s="7">
        <f>J7*(1-$B$1-$B$6)/$B$1*(1/($B$3*$B$4*$B$2))</f>
        <v>10.341355109286985</v>
      </c>
      <c r="L7" s="7">
        <f t="shared" si="3"/>
        <v>10.341355109286985</v>
      </c>
      <c r="M7" s="8">
        <f t="shared" si="4"/>
        <v>32.004710122118446</v>
      </c>
      <c r="O7">
        <v>60</v>
      </c>
      <c r="P7">
        <f t="shared" si="5"/>
        <v>135.87181895413556</v>
      </c>
      <c r="Q7">
        <f t="shared" si="6"/>
        <v>135.87181895413556</v>
      </c>
      <c r="R7" s="1">
        <f t="shared" si="7"/>
        <v>41.272284392240984</v>
      </c>
    </row>
    <row r="8" spans="1:18" x14ac:dyDescent="0.3">
      <c r="E8">
        <v>40</v>
      </c>
      <c r="F8" s="1">
        <f t="shared" si="0"/>
        <v>90.58121263609037</v>
      </c>
      <c r="G8" s="1">
        <f t="shared" si="1"/>
        <v>90.58121263609037</v>
      </c>
      <c r="H8" s="1">
        <f t="shared" si="2"/>
        <v>21.661154833524826</v>
      </c>
      <c r="J8" s="6">
        <v>500</v>
      </c>
      <c r="K8" s="7">
        <f>J8*(1-$B$1-$B$6)/$B$1*(1/($B$3*$B$4*$B$2))</f>
        <v>9.4355429829260817</v>
      </c>
      <c r="L8" s="7">
        <f t="shared" si="3"/>
        <v>9.4355429829260817</v>
      </c>
      <c r="M8" s="8">
        <f t="shared" si="4"/>
        <v>31.9869469140158</v>
      </c>
      <c r="O8">
        <v>40</v>
      </c>
      <c r="P8">
        <f t="shared" si="5"/>
        <v>90.58121263609037</v>
      </c>
      <c r="Q8">
        <f t="shared" si="6"/>
        <v>90.58121263609037</v>
      </c>
      <c r="R8" s="1">
        <f t="shared" si="7"/>
        <v>40.866564877638723</v>
      </c>
    </row>
    <row r="9" spans="1:18" x14ac:dyDescent="0.3">
      <c r="E9">
        <v>20</v>
      </c>
      <c r="F9" s="1">
        <f t="shared" si="0"/>
        <v>45.290606318045185</v>
      </c>
      <c r="G9" s="1">
        <f t="shared" si="1"/>
        <v>45.290606318045185</v>
      </c>
      <c r="H9" s="1">
        <f t="shared" si="2"/>
        <v>20.866564877638723</v>
      </c>
      <c r="J9" s="6">
        <v>400</v>
      </c>
      <c r="K9" s="7">
        <f>J9*(1-$B$1-$B$6)/$B$1*(1/($B$3*$B$4*$B$2))</f>
        <v>7.5484343863408636</v>
      </c>
      <c r="L9" s="7">
        <f t="shared" si="3"/>
        <v>7.5484343863408636</v>
      </c>
      <c r="M9" s="8">
        <f t="shared" si="4"/>
        <v>31.949837648071746</v>
      </c>
      <c r="O9">
        <v>20</v>
      </c>
      <c r="P9">
        <f t="shared" si="5"/>
        <v>45.290606318045185</v>
      </c>
      <c r="Q9">
        <f t="shared" si="6"/>
        <v>45.290606318045185</v>
      </c>
      <c r="R9" s="1">
        <f t="shared" si="7"/>
        <v>40.442876979712707</v>
      </c>
    </row>
    <row r="10" spans="1:18" x14ac:dyDescent="0.3">
      <c r="E10">
        <v>0</v>
      </c>
      <c r="F10">
        <f t="shared" si="0"/>
        <v>0</v>
      </c>
      <c r="G10">
        <f t="shared" si="1"/>
        <v>0</v>
      </c>
      <c r="H10">
        <f t="shared" si="2"/>
        <v>20</v>
      </c>
      <c r="J10" s="6">
        <v>300</v>
      </c>
      <c r="K10" s="7">
        <f>J10*(1-$B$1-$B$6)/$B$1*(1/($B$3*$B$4*$B$2))</f>
        <v>5.661325789755649</v>
      </c>
      <c r="L10" s="7">
        <f t="shared" si="3"/>
        <v>5.661325789755649</v>
      </c>
      <c r="M10" s="8">
        <f t="shared" si="4"/>
        <v>31.912589112150847</v>
      </c>
      <c r="O10">
        <v>0</v>
      </c>
      <c r="P10">
        <f t="shared" si="5"/>
        <v>0</v>
      </c>
      <c r="Q10">
        <f t="shared" si="6"/>
        <v>0</v>
      </c>
      <c r="R10" s="1">
        <f t="shared" si="7"/>
        <v>40</v>
      </c>
    </row>
    <row r="11" spans="1:18" x14ac:dyDescent="0.3">
      <c r="J11" s="6">
        <v>200</v>
      </c>
      <c r="K11" s="7">
        <f>J11*(1-$B$1-$B$6)/$B$1*(1/($B$3*$B$4*$B$2))</f>
        <v>3.7742171931704318</v>
      </c>
      <c r="L11" s="7">
        <f>MIN(K11,$B$5*$F$1)</f>
        <v>3.7742171931704318</v>
      </c>
      <c r="M11" s="8">
        <f>(L11/$K$1)/(L11/$K$1+1)*$B$4+$K$2</f>
        <v>31.875200520765002</v>
      </c>
    </row>
    <row r="12" spans="1:18" x14ac:dyDescent="0.3">
      <c r="J12" s="6">
        <v>100</v>
      </c>
      <c r="K12" s="7">
        <f>J12*(1-$B$1-$B$6)/$B$1*(1/($B$3*$B$4*$B$2))</f>
        <v>1.8871085965852159</v>
      </c>
      <c r="L12" s="7">
        <f>MIN(K12,$B$5*$F$1)</f>
        <v>1.8871085965852159</v>
      </c>
      <c r="M12" s="8">
        <f>(L12/$K$1)/(L12/$K$1+1)*$B$4+$K$2</f>
        <v>31.837671082508063</v>
      </c>
    </row>
    <row r="13" spans="1:18" x14ac:dyDescent="0.3">
      <c r="E13" t="s">
        <v>6</v>
      </c>
      <c r="F13">
        <v>200</v>
      </c>
      <c r="J13" s="6">
        <v>0</v>
      </c>
      <c r="K13" s="7">
        <f>J13*(1-$B$1-$B$6)/$B$1*(1/($B$3*$B$4*$B$2))</f>
        <v>0</v>
      </c>
      <c r="L13" s="6">
        <f>MIN(K13,$B$5*$F$1)</f>
        <v>0</v>
      </c>
      <c r="M13" s="8">
        <f>(L13/$K$1)/(L13/$K$1+1)*$B$4+$K$2</f>
        <v>31.8</v>
      </c>
      <c r="O13" t="s">
        <v>6</v>
      </c>
      <c r="P13">
        <v>200</v>
      </c>
    </row>
    <row r="14" spans="1:18" x14ac:dyDescent="0.3">
      <c r="E14" t="s">
        <v>7</v>
      </c>
      <c r="F14">
        <v>20</v>
      </c>
      <c r="O14" t="s">
        <v>7</v>
      </c>
      <c r="P14">
        <v>40</v>
      </c>
    </row>
    <row r="15" spans="1:18" x14ac:dyDescent="0.3">
      <c r="J15" t="s">
        <v>4</v>
      </c>
      <c r="K15" t="s">
        <v>5</v>
      </c>
      <c r="L15" t="s">
        <v>13</v>
      </c>
      <c r="M15" t="s">
        <v>21</v>
      </c>
    </row>
    <row r="16" spans="1:18" x14ac:dyDescent="0.3">
      <c r="E16" t="s">
        <v>4</v>
      </c>
      <c r="F16" t="s">
        <v>5</v>
      </c>
      <c r="G16" t="s">
        <v>13</v>
      </c>
      <c r="H16" t="s">
        <v>14</v>
      </c>
      <c r="J16" s="3">
        <v>1000</v>
      </c>
      <c r="K16" s="4">
        <f>J16*(1-$B$1-$B$6)/$B$1*(1/($B$3*(32-$K$2)*$B$2))</f>
        <v>1887.1085965852226</v>
      </c>
      <c r="L16" s="4">
        <f>MIN(K16,$B$5*$F$1)</f>
        <v>300</v>
      </c>
      <c r="M16" s="10">
        <f>L16*B2*B3*(32-K2)/((1-$B$1-$B$6)/$B$1)</f>
        <v>158.97336302895266</v>
      </c>
      <c r="O16" t="s">
        <v>4</v>
      </c>
      <c r="P16" t="s">
        <v>5</v>
      </c>
      <c r="Q16" t="s">
        <v>13</v>
      </c>
      <c r="R16" t="s">
        <v>14</v>
      </c>
    </row>
    <row r="17" spans="1:18" x14ac:dyDescent="0.3">
      <c r="E17" s="3">
        <v>100</v>
      </c>
      <c r="F17" s="4">
        <f>E17*(1-$B$1-$B$6)/$B$1*(1/$B$3*$B$4*$B$5)</f>
        <v>226.45303159022589</v>
      </c>
      <c r="G17" s="4">
        <f>MIN(F17,$B$5*$F$13)</f>
        <v>60</v>
      </c>
      <c r="H17" s="4">
        <f>(G17/$F$13)/(G17/$F$13+1)*$B$4+$F$14</f>
        <v>24.615384615384613</v>
      </c>
      <c r="J17" s="3">
        <v>549</v>
      </c>
      <c r="K17" s="4">
        <f t="shared" ref="K17:K25" si="8">J17*(1-$B$1-$B$6)/$B$1*(1/($B$3*(32-$K$2)*$B$2))</f>
        <v>1036.0226195252874</v>
      </c>
      <c r="L17" s="4">
        <f t="shared" ref="L17:L21" si="9">MIN(K17,$B$5*$F$1)</f>
        <v>300</v>
      </c>
      <c r="M17" s="5"/>
      <c r="O17">
        <v>100</v>
      </c>
      <c r="P17">
        <f>O17*(1-$B$1-$B$6)/$B$1*(1/$B$3*$B$4*$B$5)</f>
        <v>226.45303159022589</v>
      </c>
      <c r="Q17">
        <f>MIN(P17,$B$5*$P$13)</f>
        <v>60</v>
      </c>
      <c r="R17">
        <f>(Q17/$P$13)/(Q17/$P$13+1)*$B$4+$P$14</f>
        <v>44.615384615384613</v>
      </c>
    </row>
    <row r="18" spans="1:18" x14ac:dyDescent="0.3">
      <c r="A18">
        <v>628</v>
      </c>
      <c r="B18" t="s">
        <v>17</v>
      </c>
      <c r="E18" s="3">
        <v>80</v>
      </c>
      <c r="F18" s="4">
        <f>E18*(1-$B$1-$B$6)/$B$1*(1/$B$3*$B$4*$B$5)</f>
        <v>181.16242527218074</v>
      </c>
      <c r="G18" s="4">
        <f>MIN(F18,$B$5*$F$13)</f>
        <v>60</v>
      </c>
      <c r="H18" s="4">
        <f>(G18/$F$13)/(G18/$F$13+1)*$B$4+$F$14</f>
        <v>24.615384615384613</v>
      </c>
      <c r="J18" s="3">
        <v>548</v>
      </c>
      <c r="K18" s="4">
        <f t="shared" si="8"/>
        <v>1034.1355109287019</v>
      </c>
      <c r="L18" s="4">
        <f t="shared" si="9"/>
        <v>300</v>
      </c>
      <c r="M18" s="5"/>
      <c r="O18">
        <v>80</v>
      </c>
      <c r="P18">
        <f t="shared" ref="P18:P22" si="10">O18*(1-$B$1-$B$6)/$B$1*(1/$B$3*$B$4*$B$5)</f>
        <v>181.16242527218074</v>
      </c>
      <c r="Q18">
        <f>MIN(P18,$B$5*$P$13)</f>
        <v>60</v>
      </c>
      <c r="R18">
        <f t="shared" ref="R18:R22" si="11">(Q18/$P$13)/(Q18/$P$13+1)*$B$4+$P$14</f>
        <v>44.615384615384613</v>
      </c>
    </row>
    <row r="19" spans="1:18" x14ac:dyDescent="0.3">
      <c r="A19" s="9">
        <v>43350</v>
      </c>
      <c r="B19" t="s">
        <v>15</v>
      </c>
      <c r="E19" s="3">
        <v>60</v>
      </c>
      <c r="F19" s="4">
        <f>E19*(1-$B$1-$B$6)/$B$1*(1/$B$3*$B$4*$B$5)</f>
        <v>135.87181895413556</v>
      </c>
      <c r="G19" s="4">
        <f>MIN(F19,$B$5*$F$13)</f>
        <v>60</v>
      </c>
      <c r="H19" s="4">
        <f>(G19/$F$13)/(G19/$F$13+1)*$B$4+$F$14</f>
        <v>24.615384615384613</v>
      </c>
      <c r="J19" s="3">
        <v>500</v>
      </c>
      <c r="K19" s="4">
        <f t="shared" si="8"/>
        <v>943.55429829261129</v>
      </c>
      <c r="L19" s="4">
        <f t="shared" si="9"/>
        <v>300</v>
      </c>
      <c r="M19" s="5"/>
      <c r="O19">
        <v>60</v>
      </c>
      <c r="P19">
        <f t="shared" si="10"/>
        <v>135.87181895413556</v>
      </c>
      <c r="Q19">
        <f>MIN(P19,$B$5*$P$13)</f>
        <v>60</v>
      </c>
      <c r="R19">
        <f t="shared" si="11"/>
        <v>44.615384615384613</v>
      </c>
    </row>
    <row r="20" spans="1:18" x14ac:dyDescent="0.3">
      <c r="A20">
        <f>A19/60/60</f>
        <v>12.041666666666666</v>
      </c>
      <c r="B20" t="s">
        <v>16</v>
      </c>
      <c r="E20" s="3">
        <v>40</v>
      </c>
      <c r="F20" s="4">
        <f>E20*(1-$B$1-$B$6)/$B$1*(1/$B$3*$B$4*$B$5)</f>
        <v>90.58121263609037</v>
      </c>
      <c r="G20" s="4">
        <f>MIN(F20,$B$5*$F$13)</f>
        <v>60</v>
      </c>
      <c r="H20" s="4">
        <f>(G20/$F$13)/(G20/$F$13+1)*$B$4+$F$14</f>
        <v>24.615384615384613</v>
      </c>
      <c r="J20" s="3">
        <v>400</v>
      </c>
      <c r="K20" s="4">
        <f t="shared" si="8"/>
        <v>754.8434386340889</v>
      </c>
      <c r="L20" s="4">
        <f t="shared" si="9"/>
        <v>300</v>
      </c>
      <c r="M20" s="5"/>
      <c r="O20">
        <v>40</v>
      </c>
      <c r="P20">
        <f t="shared" si="10"/>
        <v>90.58121263609037</v>
      </c>
      <c r="Q20">
        <f>MIN(P20,$B$5*$P$13)</f>
        <v>60</v>
      </c>
      <c r="R20">
        <f t="shared" si="11"/>
        <v>44.615384615384613</v>
      </c>
    </row>
    <row r="21" spans="1:18" x14ac:dyDescent="0.3">
      <c r="A21">
        <f>A20*907185</f>
        <v>10924019.375</v>
      </c>
      <c r="B21" t="s">
        <v>18</v>
      </c>
      <c r="E21" s="3">
        <v>26.6</v>
      </c>
      <c r="F21" s="5">
        <f>E21*(1-$B$1-$B$6)/$B$1*(1/$B$3*$B$4*$B$5)</f>
        <v>60.236506403000099</v>
      </c>
      <c r="G21" s="5">
        <f>MIN(F21,$B$5*$F$13)</f>
        <v>60</v>
      </c>
      <c r="H21" s="5">
        <f>(G21/$F$13)/(G21/$F$13+1)*$B$4+$F$14</f>
        <v>24.615384615384613</v>
      </c>
      <c r="J21" s="3">
        <v>300</v>
      </c>
      <c r="K21" s="4">
        <f t="shared" si="8"/>
        <v>566.13257897556684</v>
      </c>
      <c r="L21" s="4">
        <f t="shared" si="9"/>
        <v>300</v>
      </c>
      <c r="M21" s="5"/>
      <c r="O21">
        <v>20</v>
      </c>
      <c r="P21">
        <f t="shared" si="10"/>
        <v>45.290606318045185</v>
      </c>
      <c r="Q21">
        <f>MIN(P21,$B$5*$P$13)</f>
        <v>45.290606318045185</v>
      </c>
      <c r="R21">
        <f t="shared" si="11"/>
        <v>43.692812129896332</v>
      </c>
    </row>
    <row r="22" spans="1:18" x14ac:dyDescent="0.3">
      <c r="A22">
        <f>A21/1</f>
        <v>10924019.375</v>
      </c>
      <c r="B22" t="s">
        <v>19</v>
      </c>
      <c r="E22" s="3">
        <v>26.5</v>
      </c>
      <c r="F22" s="5">
        <f>E22*(1-$B$1-$B$6)/$B$1*(1/$B$3*$B$4*$B$5)</f>
        <v>60.010053371409875</v>
      </c>
      <c r="G22" s="5">
        <f>MIN(F22,$B$5*$F$13)</f>
        <v>60</v>
      </c>
      <c r="H22" s="5">
        <f>(G22/$F$13)/(G22/$F$13+1)*$B$4+$F$14</f>
        <v>24.615384615384613</v>
      </c>
      <c r="J22" s="3">
        <v>160</v>
      </c>
      <c r="K22" s="4">
        <f t="shared" si="8"/>
        <v>301.93737545363564</v>
      </c>
      <c r="L22" s="4">
        <f>MIN(K22,$B$5*$F$1)</f>
        <v>300</v>
      </c>
      <c r="M22" s="5"/>
      <c r="O22">
        <v>0</v>
      </c>
      <c r="P22">
        <f t="shared" si="10"/>
        <v>0</v>
      </c>
      <c r="Q22">
        <f t="shared" ref="Q22" si="12">MIN(P22,$B$5*$F$1)</f>
        <v>0</v>
      </c>
      <c r="R22">
        <f t="shared" si="11"/>
        <v>40</v>
      </c>
    </row>
    <row r="23" spans="1:18" x14ac:dyDescent="0.3">
      <c r="A23">
        <f>A22/1000000</f>
        <v>10.924019375</v>
      </c>
      <c r="B23" t="s">
        <v>20</v>
      </c>
      <c r="E23" s="6">
        <v>26.49</v>
      </c>
      <c r="F23" s="8">
        <f>E23*(1-$B$1-$B$6)/$B$1*(1/$B$3*$B$4*$B$5)</f>
        <v>59.987408068250843</v>
      </c>
      <c r="G23" s="8">
        <f>MIN(F23,$B$5*$F$13)</f>
        <v>59.987408068250843</v>
      </c>
      <c r="H23" s="8">
        <f>(G23/$F$13)/(G23/$F$13+1)*$B$4+$F$14</f>
        <v>24.614639494579151</v>
      </c>
      <c r="J23" s="6">
        <v>159</v>
      </c>
      <c r="K23" s="7">
        <f t="shared" si="8"/>
        <v>300.05026685705042</v>
      </c>
      <c r="L23" s="7">
        <f>MIN(K23,$B$5*$F$1)</f>
        <v>300</v>
      </c>
      <c r="M23" s="8"/>
    </row>
    <row r="24" spans="1:18" x14ac:dyDescent="0.3">
      <c r="E24" s="6">
        <v>20</v>
      </c>
      <c r="F24" s="7">
        <f>E24*(1-$B$1-$B$6)/$B$1*(1/$B$3*$B$4*$B$5)</f>
        <v>45.290606318045185</v>
      </c>
      <c r="G24" s="7">
        <f>MIN(F24,$B$5*$F$13)</f>
        <v>45.290606318045185</v>
      </c>
      <c r="H24" s="7">
        <f>(G24/$F$13)/(G24/$F$13+1)*$B$4+$F$14</f>
        <v>23.692812129896335</v>
      </c>
      <c r="J24" s="6">
        <v>100</v>
      </c>
      <c r="K24" s="7">
        <f t="shared" si="8"/>
        <v>188.71085965852222</v>
      </c>
      <c r="L24" s="6">
        <f>MIN(K24,$B$5*$F$1)</f>
        <v>188.71085965852222</v>
      </c>
      <c r="M24" s="8"/>
    </row>
    <row r="25" spans="1:18" x14ac:dyDescent="0.3">
      <c r="E25" s="6">
        <v>0</v>
      </c>
      <c r="F25" s="7">
        <f>E25*(1-$B$1-$B$6)/$B$1*(1/$B$3*$B$4*$B$5)</f>
        <v>0</v>
      </c>
      <c r="G25" s="7">
        <f>MIN(F25,$B$5*$F$13)</f>
        <v>0</v>
      </c>
      <c r="H25" s="7">
        <f>(G25/$F$13)/(G25/$F$13+1)*$B$4+$F$14</f>
        <v>20</v>
      </c>
      <c r="J25" s="6">
        <v>0</v>
      </c>
      <c r="K25" s="7">
        <f t="shared" si="8"/>
        <v>0</v>
      </c>
      <c r="L25" s="7">
        <f>MIN(K25,$B$5*$F$1)</f>
        <v>0</v>
      </c>
      <c r="M25" s="8"/>
    </row>
    <row r="27" spans="1:18" x14ac:dyDescent="0.3">
      <c r="E27" s="6"/>
      <c r="F27" s="8"/>
      <c r="G27" s="8"/>
      <c r="H27" s="8"/>
    </row>
    <row r="29" spans="1:18" x14ac:dyDescent="0.3">
      <c r="K29" s="1"/>
      <c r="L29" s="1"/>
      <c r="M29" s="1"/>
    </row>
    <row r="30" spans="1:18" x14ac:dyDescent="0.3">
      <c r="K30" s="1"/>
      <c r="L30" s="1"/>
      <c r="M30" s="1"/>
    </row>
    <row r="31" spans="1:18" x14ac:dyDescent="0.3">
      <c r="K31" s="1"/>
      <c r="L31" s="1"/>
      <c r="M31" s="1"/>
    </row>
    <row r="32" spans="1:18" x14ac:dyDescent="0.3">
      <c r="K32" s="1"/>
      <c r="L32" s="1"/>
      <c r="M32" s="1"/>
    </row>
    <row r="33" spans="11:13" x14ac:dyDescent="0.3">
      <c r="K33" s="1"/>
      <c r="L33" s="1"/>
      <c r="M33" s="1"/>
    </row>
    <row r="34" spans="11:13" x14ac:dyDescent="0.3">
      <c r="K34" s="2"/>
      <c r="L34" s="2"/>
      <c r="M34" s="2"/>
    </row>
    <row r="35" spans="11:13" x14ac:dyDescent="0.3">
      <c r="K35" s="2"/>
      <c r="L35" s="2"/>
      <c r="M35" s="2"/>
    </row>
    <row r="36" spans="11:13" x14ac:dyDescent="0.3">
      <c r="K36" s="2"/>
      <c r="L36" s="2"/>
      <c r="M36" s="2"/>
    </row>
    <row r="37" spans="11:13" x14ac:dyDescent="0.3">
      <c r="K37" s="2"/>
      <c r="L37" s="2"/>
      <c r="M37" s="2"/>
    </row>
    <row r="38" spans="11:13" x14ac:dyDescent="0.3">
      <c r="K38" s="2"/>
      <c r="L38" s="2"/>
      <c r="M38" s="2"/>
    </row>
    <row r="39" spans="11:13" x14ac:dyDescent="0.3">
      <c r="K39" s="2"/>
      <c r="L39" s="2"/>
      <c r="M39" s="2"/>
    </row>
    <row r="40" spans="11:13" x14ac:dyDescent="0.3">
      <c r="K40" s="2"/>
      <c r="L40" s="2"/>
      <c r="M40" s="2"/>
    </row>
    <row r="41" spans="11:13" x14ac:dyDescent="0.3">
      <c r="K41" s="2"/>
      <c r="L41" s="2"/>
      <c r="M41" s="2"/>
    </row>
    <row r="42" spans="11:13" x14ac:dyDescent="0.3">
      <c r="K42" s="2"/>
      <c r="L42" s="2"/>
      <c r="M42" s="2"/>
    </row>
    <row r="43" spans="11:13" x14ac:dyDescent="0.3">
      <c r="K43" s="2"/>
      <c r="L43" s="2"/>
      <c r="M43" s="2"/>
    </row>
    <row r="44" spans="11:13" x14ac:dyDescent="0.3">
      <c r="K44" s="2"/>
      <c r="L44" s="2"/>
      <c r="M44" s="2"/>
    </row>
    <row r="45" spans="11:13" x14ac:dyDescent="0.3">
      <c r="K45" s="2"/>
      <c r="L45" s="2"/>
      <c r="M45" s="2"/>
    </row>
    <row r="46" spans="11:13" x14ac:dyDescent="0.3">
      <c r="K46" s="2"/>
      <c r="L46" s="2"/>
      <c r="M46" s="2"/>
    </row>
    <row r="47" spans="11:13" x14ac:dyDescent="0.3">
      <c r="K47" s="2"/>
      <c r="L47" s="2"/>
      <c r="M47" s="2"/>
    </row>
    <row r="54" spans="11:13" x14ac:dyDescent="0.3">
      <c r="K54" s="2"/>
      <c r="L54" s="2"/>
      <c r="M54" s="2"/>
    </row>
    <row r="55" spans="11:13" x14ac:dyDescent="0.3">
      <c r="K55" s="2"/>
      <c r="L55" s="2"/>
      <c r="M55" s="2"/>
    </row>
    <row r="56" spans="11:13" x14ac:dyDescent="0.3">
      <c r="K56" s="2"/>
      <c r="L56" s="2"/>
      <c r="M56" s="2"/>
    </row>
    <row r="57" spans="11:13" x14ac:dyDescent="0.3">
      <c r="K57" s="2"/>
      <c r="L57" s="2"/>
      <c r="M57" s="2"/>
    </row>
    <row r="58" spans="11:13" x14ac:dyDescent="0.3">
      <c r="K58" s="2"/>
      <c r="L58" s="2"/>
      <c r="M58" s="2"/>
    </row>
    <row r="59" spans="11:13" x14ac:dyDescent="0.3">
      <c r="K59" s="2"/>
      <c r="L59" s="2"/>
      <c r="M59" s="2"/>
    </row>
    <row r="60" spans="11:13" x14ac:dyDescent="0.3">
      <c r="K60" s="2"/>
      <c r="L60" s="2"/>
      <c r="M60" s="2"/>
    </row>
    <row r="61" spans="11:13" x14ac:dyDescent="0.3">
      <c r="K61" s="2"/>
      <c r="L61" s="2"/>
      <c r="M6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mtcraig</dc:creator>
  <cp:lastModifiedBy>mtcraig</cp:lastModifiedBy>
  <dcterms:created xsi:type="dcterms:W3CDTF">2017-08-16T13:09:25Z</dcterms:created>
  <dcterms:modified xsi:type="dcterms:W3CDTF">2017-08-16T17:40:41Z</dcterms:modified>
</cp:coreProperties>
</file>