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O:\Curso Data Science UBA\TPs\Intercambiador de calor\"/>
    </mc:Choice>
  </mc:AlternateContent>
  <xr:revisionPtr revIDLastSave="0" documentId="10_ncr:100000_{D721325C-7B82-40B6-AC02-3149CC2DD083}" xr6:coauthVersionLast="31" xr6:coauthVersionMax="31" xr10:uidLastSave="{00000000-0000-0000-0000-000000000000}"/>
  <bookViews>
    <workbookView xWindow="0" yWindow="0" windowWidth="21570" windowHeight="814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P18" i="1" s="1"/>
  <c r="I33" i="1" s="1"/>
  <c r="K33" i="1" s="1"/>
  <c r="M33" i="1" s="1"/>
  <c r="J18" i="1"/>
  <c r="L18" i="1" s="1"/>
  <c r="J33" i="1" s="1"/>
  <c r="J17" i="1"/>
  <c r="L17" i="1" s="1"/>
  <c r="J32" i="1" s="1"/>
  <c r="O17" i="1"/>
  <c r="K17" i="1"/>
  <c r="Q6" i="1"/>
  <c r="Q7" i="1"/>
  <c r="Q8" i="1"/>
  <c r="Q9" i="1"/>
  <c r="Q12" i="1"/>
  <c r="Q13" i="1"/>
  <c r="Q5" i="1"/>
  <c r="K6" i="1"/>
  <c r="K7" i="1"/>
  <c r="K8" i="1"/>
  <c r="K12" i="1"/>
  <c r="K13" i="1"/>
  <c r="K5" i="1"/>
  <c r="B21" i="1"/>
  <c r="N19" i="1" s="1"/>
  <c r="P19" i="1" s="1"/>
  <c r="I34" i="1" s="1"/>
  <c r="P6" i="1"/>
  <c r="R6" i="1" s="1"/>
  <c r="P7" i="1"/>
  <c r="P8" i="1"/>
  <c r="S8" i="1" s="1"/>
  <c r="P9" i="1"/>
  <c r="S9" i="1" s="1"/>
  <c r="P10" i="1"/>
  <c r="S10" i="1" s="1"/>
  <c r="P11" i="1"/>
  <c r="R11" i="1" s="1"/>
  <c r="P12" i="1"/>
  <c r="S12" i="1" s="1"/>
  <c r="P13" i="1"/>
  <c r="S13" i="1" s="1"/>
  <c r="P5" i="1"/>
  <c r="I5" i="1"/>
  <c r="S5" i="1" s="1"/>
  <c r="I7" i="1"/>
  <c r="S7" i="1" s="1"/>
  <c r="I8" i="1"/>
  <c r="I9" i="1"/>
  <c r="I10" i="1"/>
  <c r="I11" i="1"/>
  <c r="I12" i="1"/>
  <c r="I13" i="1"/>
  <c r="I6" i="1"/>
  <c r="S6" i="1" s="1"/>
  <c r="J6" i="1"/>
  <c r="M6" i="1"/>
  <c r="M7" i="1"/>
  <c r="M8" i="1"/>
  <c r="M9" i="1"/>
  <c r="M10" i="1"/>
  <c r="Q10" i="1" s="1"/>
  <c r="M11" i="1"/>
  <c r="Q11" i="1" s="1"/>
  <c r="M12" i="1"/>
  <c r="M13" i="1"/>
  <c r="M5" i="1"/>
  <c r="F6" i="1"/>
  <c r="F7" i="1"/>
  <c r="J7" i="1" s="1"/>
  <c r="F8" i="1"/>
  <c r="J8" i="1" s="1"/>
  <c r="R8" i="1" s="1"/>
  <c r="F9" i="1"/>
  <c r="J9" i="1" s="1"/>
  <c r="R9" i="1" s="1"/>
  <c r="F10" i="1"/>
  <c r="K10" i="1" s="1"/>
  <c r="F11" i="1"/>
  <c r="J11" i="1" s="1"/>
  <c r="F12" i="1"/>
  <c r="J12" i="1" s="1"/>
  <c r="F13" i="1"/>
  <c r="J13" i="1" s="1"/>
  <c r="F5" i="1"/>
  <c r="J5" i="1" s="1"/>
  <c r="J21" i="1" l="1"/>
  <c r="L21" i="1" s="1"/>
  <c r="J36" i="1" s="1"/>
  <c r="N21" i="1"/>
  <c r="P21" i="1" s="1"/>
  <c r="I36" i="1" s="1"/>
  <c r="K36" i="1" s="1"/>
  <c r="M36" i="1" s="1"/>
  <c r="R13" i="1"/>
  <c r="N25" i="1"/>
  <c r="P25" i="1" s="1"/>
  <c r="I40" i="1" s="1"/>
  <c r="K40" i="1" s="1"/>
  <c r="M40" i="1" s="1"/>
  <c r="J24" i="1"/>
  <c r="L24" i="1" s="1"/>
  <c r="J39" i="1" s="1"/>
  <c r="S11" i="1"/>
  <c r="J23" i="1"/>
  <c r="L23" i="1" s="1"/>
  <c r="J38" i="1" s="1"/>
  <c r="N23" i="1"/>
  <c r="P23" i="1" s="1"/>
  <c r="I38" i="1" s="1"/>
  <c r="K38" i="1" s="1"/>
  <c r="M38" i="1" s="1"/>
  <c r="J22" i="1"/>
  <c r="L22" i="1" s="1"/>
  <c r="J37" i="1" s="1"/>
  <c r="N22" i="1"/>
  <c r="P22" i="1" s="1"/>
  <c r="I37" i="1" s="1"/>
  <c r="K37" i="1" s="1"/>
  <c r="M37" i="1" s="1"/>
  <c r="K11" i="1"/>
  <c r="J10" i="1"/>
  <c r="R10" i="1" s="1"/>
  <c r="R7" i="1"/>
  <c r="J20" i="1"/>
  <c r="L20" i="1" s="1"/>
  <c r="J35" i="1" s="1"/>
  <c r="N20" i="1"/>
  <c r="P20" i="1" s="1"/>
  <c r="I35" i="1" s="1"/>
  <c r="J25" i="1"/>
  <c r="L25" i="1" s="1"/>
  <c r="J40" i="1" s="1"/>
  <c r="R12" i="1"/>
  <c r="N24" i="1"/>
  <c r="P24" i="1" s="1"/>
  <c r="I39" i="1" s="1"/>
  <c r="R5" i="1"/>
  <c r="K9" i="1"/>
  <c r="N17" i="1"/>
  <c r="P17" i="1" s="1"/>
  <c r="I32" i="1" s="1"/>
  <c r="K32" i="1" s="1"/>
  <c r="M32" i="1" s="1"/>
  <c r="J19" i="1"/>
  <c r="L19" i="1" s="1"/>
  <c r="J34" i="1" s="1"/>
  <c r="K34" i="1" s="1"/>
  <c r="M34" i="1" s="1"/>
  <c r="K39" i="1" l="1"/>
  <c r="M39" i="1" s="1"/>
  <c r="K35" i="1"/>
  <c r="M35" i="1" s="1"/>
</calcChain>
</file>

<file path=xl/sharedStrings.xml><?xml version="1.0" encoding="utf-8"?>
<sst xmlns="http://schemas.openxmlformats.org/spreadsheetml/2006/main" count="76" uniqueCount="36">
  <si>
    <t>Condición</t>
  </si>
  <si>
    <r>
      <t>T </t>
    </r>
    <r>
      <rPr>
        <vertAlign val="subscript"/>
        <sz val="11"/>
        <color rgb="FF222222"/>
        <rFont val="Calibri"/>
        <family val="2"/>
      </rPr>
      <t>entrada</t>
    </r>
  </si>
  <si>
    <r>
      <t>T </t>
    </r>
    <r>
      <rPr>
        <vertAlign val="subscript"/>
        <sz val="11"/>
        <color rgb="FF222222"/>
        <rFont val="Calibri"/>
        <family val="2"/>
      </rPr>
      <t>salida</t>
    </r>
  </si>
  <si>
    <t>(L/h)</t>
  </si>
  <si>
    <t>(°C)</t>
  </si>
  <si>
    <t>kg/h</t>
  </si>
  <si>
    <t>Q_frio</t>
  </si>
  <si>
    <t>Q_caliente</t>
  </si>
  <si>
    <t>(Kcal/h)</t>
  </si>
  <si>
    <t>ΔTml</t>
  </si>
  <si>
    <t>Q_disipado</t>
  </si>
  <si>
    <t>a/m2</t>
  </si>
  <si>
    <t>Caudal m</t>
  </si>
  <si>
    <t>Caudal V</t>
  </si>
  <si>
    <t>U</t>
  </si>
  <si>
    <t>Kcal/m2°C</t>
  </si>
  <si>
    <t>Flujo m frio</t>
  </si>
  <si>
    <t>Flujo masico caliente</t>
  </si>
  <si>
    <t>b/m</t>
  </si>
  <si>
    <t>ancho/m</t>
  </si>
  <si>
    <t>17cm</t>
  </si>
  <si>
    <t>visc caliente</t>
  </si>
  <si>
    <t>visc frio</t>
  </si>
  <si>
    <t>kg/m/h</t>
  </si>
  <si>
    <t>k</t>
  </si>
  <si>
    <t>Kcal/hm°C</t>
  </si>
  <si>
    <t>Re</t>
  </si>
  <si>
    <t>Pr</t>
  </si>
  <si>
    <t xml:space="preserve">Nu </t>
  </si>
  <si>
    <t>kg/h/m2</t>
  </si>
  <si>
    <t>Gm  (Kg/h.m2)</t>
  </si>
  <si>
    <t>Diff relativa</t>
  </si>
  <si>
    <t xml:space="preserve">  U medido (Kcal/m2°C)</t>
  </si>
  <si>
    <t>hcaliente (Kcal/m2°C)</t>
  </si>
  <si>
    <t>hfrio (Kcal/m2°C)</t>
  </si>
  <si>
    <t>U correlacion (Kcal/m2°C)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</si>
</sst>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vertAlign val="subscript"/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0" fontId="2" fillId="0" borderId="2" xfId="0" applyFont="1" applyFill="1" applyBorder="1" applyAlignment="1">
      <alignment horizontal="center" vertical="center" wrapText="1"/>
    </xf>
    <xf numFmtId="164" fontId="0" fillId="0" borderId="2" xfId="0" applyNumberFormat="1" applyBorder="1"/>
    <xf numFmtId="1" fontId="0" fillId="0" borderId="0" xfId="0" applyNumberFormat="1"/>
    <xf numFmtId="0" fontId="0" fillId="5" borderId="0" xfId="0" applyFill="1"/>
    <xf numFmtId="0" fontId="4" fillId="6" borderId="0" xfId="0" applyFont="1" applyFill="1"/>
    <xf numFmtId="165" fontId="2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2961504811898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Sheet1!$K$32:$K$40</c:f>
              <c:numCache>
                <c:formatCode>General</c:formatCode>
                <c:ptCount val="9"/>
                <c:pt idx="0">
                  <c:v>4621.5609915954983</c:v>
                </c:pt>
                <c:pt idx="1">
                  <c:v>5177.9232191116935</c:v>
                </c:pt>
                <c:pt idx="2">
                  <c:v>5561.1410432072844</c:v>
                </c:pt>
                <c:pt idx="3">
                  <c:v>6529.3946648630399</c:v>
                </c:pt>
                <c:pt idx="4">
                  <c:v>6007.378335460754</c:v>
                </c:pt>
                <c:pt idx="5">
                  <c:v>5263.3754931956537</c:v>
                </c:pt>
                <c:pt idx="6">
                  <c:v>5717.214781977299</c:v>
                </c:pt>
                <c:pt idx="7">
                  <c:v>6605.8853488309833</c:v>
                </c:pt>
                <c:pt idx="8">
                  <c:v>7242.6110482760223</c:v>
                </c:pt>
              </c:numCache>
            </c:numRef>
          </c:xVal>
          <c:yVal>
            <c:numRef>
              <c:f>Sheet1!$L$32:$L$40</c:f>
              <c:numCache>
                <c:formatCode>0.0</c:formatCode>
                <c:ptCount val="9"/>
                <c:pt idx="0">
                  <c:v>1649.0127291870526</c:v>
                </c:pt>
                <c:pt idx="1">
                  <c:v>2015.9583663342112</c:v>
                </c:pt>
                <c:pt idx="2">
                  <c:v>2266.3342308174083</c:v>
                </c:pt>
                <c:pt idx="3">
                  <c:v>2230.2105213898367</c:v>
                </c:pt>
                <c:pt idx="4">
                  <c:v>1960.0573626660207</c:v>
                </c:pt>
                <c:pt idx="5">
                  <c:v>1662.2378106098815</c:v>
                </c:pt>
                <c:pt idx="6">
                  <c:v>1631.1846176630825</c:v>
                </c:pt>
                <c:pt idx="7">
                  <c:v>1981.9401642617659</c:v>
                </c:pt>
                <c:pt idx="8">
                  <c:v>2216.1221155591638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C-4F6A-BE42-BFC1E9387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623664"/>
        <c:axId val="957623992"/>
      </c:scatterChart>
      <c:valAx>
        <c:axId val="9576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7623992"/>
        <c:crosses val="autoZero"/>
        <c:crossBetween val="midCat"/>
      </c:valAx>
      <c:valAx>
        <c:axId val="95762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76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10</xdr:row>
          <xdr:rowOff>76200</xdr:rowOff>
        </xdr:from>
        <xdr:to>
          <xdr:col>2</xdr:col>
          <xdr:colOff>361950</xdr:colOff>
          <xdr:row>14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6</xdr:col>
      <xdr:colOff>209550</xdr:colOff>
      <xdr:row>29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24550"/>
          <a:ext cx="1428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381000</xdr:colOff>
      <xdr:row>29</xdr:row>
      <xdr:rowOff>180975</xdr:rowOff>
    </xdr:from>
    <xdr:to>
      <xdr:col>5</xdr:col>
      <xdr:colOff>219075</xdr:colOff>
      <xdr:row>31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6296025"/>
          <a:ext cx="23431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323850</xdr:colOff>
      <xdr:row>30</xdr:row>
      <xdr:rowOff>23812</xdr:rowOff>
    </xdr:from>
    <xdr:to>
      <xdr:col>21</xdr:col>
      <xdr:colOff>114300</xdr:colOff>
      <xdr:row>41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F795FD-4211-4415-867E-A0573FD45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B12" workbookViewId="0">
      <selection activeCell="S5" sqref="S5"/>
    </sheetView>
  </sheetViews>
  <sheetFormatPr baseColWidth="10" defaultColWidth="9.140625" defaultRowHeight="15" x14ac:dyDescent="0.25"/>
  <cols>
    <col min="3" max="3" width="6" customWidth="1"/>
    <col min="4" max="4" width="13.28515625" customWidth="1"/>
    <col min="9" max="9" width="10" customWidth="1"/>
    <col min="11" max="11" width="11.5703125" bestFit="1" customWidth="1"/>
    <col min="14" max="15" width="12" bestFit="1" customWidth="1"/>
    <col min="16" max="17" width="11.5703125" customWidth="1"/>
  </cols>
  <sheetData>
    <row r="1" spans="4:19" x14ac:dyDescent="0.25">
      <c r="E1" s="2"/>
      <c r="F1" s="2"/>
      <c r="G1" s="2"/>
      <c r="H1" s="2"/>
      <c r="I1" s="7"/>
      <c r="J1" s="2"/>
      <c r="K1" s="2"/>
      <c r="L1" s="1"/>
      <c r="M1" s="1"/>
      <c r="N1" s="1"/>
      <c r="O1" s="1"/>
      <c r="P1" s="1"/>
      <c r="Q1" s="1"/>
      <c r="R1" s="7"/>
    </row>
    <row r="2" spans="4:19" x14ac:dyDescent="0.25">
      <c r="E2" s="2"/>
      <c r="F2" s="2"/>
      <c r="G2" s="2"/>
      <c r="H2" s="2"/>
      <c r="I2" s="7"/>
      <c r="J2" s="2"/>
      <c r="K2" s="2"/>
      <c r="L2" s="1"/>
      <c r="M2" s="1"/>
      <c r="N2" s="1"/>
      <c r="O2" s="1"/>
      <c r="P2" s="1"/>
      <c r="Q2" s="1"/>
      <c r="R2" s="7"/>
    </row>
    <row r="3" spans="4:19" ht="45" x14ac:dyDescent="0.25">
      <c r="D3" s="3" t="s">
        <v>0</v>
      </c>
      <c r="E3" s="3" t="s">
        <v>13</v>
      </c>
      <c r="F3" s="3" t="s">
        <v>12</v>
      </c>
      <c r="G3" s="3" t="s">
        <v>1</v>
      </c>
      <c r="H3" s="3" t="s">
        <v>2</v>
      </c>
      <c r="I3" s="3" t="s">
        <v>9</v>
      </c>
      <c r="J3" s="3" t="s">
        <v>6</v>
      </c>
      <c r="K3" s="3" t="s">
        <v>16</v>
      </c>
      <c r="L3" s="3" t="s">
        <v>13</v>
      </c>
      <c r="M3" s="3" t="s">
        <v>12</v>
      </c>
      <c r="N3" s="3" t="s">
        <v>1</v>
      </c>
      <c r="O3" s="3" t="s">
        <v>2</v>
      </c>
      <c r="P3" s="3" t="s">
        <v>7</v>
      </c>
      <c r="Q3" s="3" t="s">
        <v>17</v>
      </c>
      <c r="R3" s="8" t="s">
        <v>10</v>
      </c>
      <c r="S3" s="8" t="s">
        <v>14</v>
      </c>
    </row>
    <row r="4" spans="4:19" ht="30" x14ac:dyDescent="0.25">
      <c r="D4" s="3"/>
      <c r="E4" s="3" t="s">
        <v>3</v>
      </c>
      <c r="F4" s="3" t="s">
        <v>5</v>
      </c>
      <c r="G4" s="3" t="s">
        <v>4</v>
      </c>
      <c r="H4" s="3" t="s">
        <v>4</v>
      </c>
      <c r="I4" s="3" t="s">
        <v>4</v>
      </c>
      <c r="J4" s="3" t="s">
        <v>8</v>
      </c>
      <c r="K4" s="3" t="s">
        <v>29</v>
      </c>
      <c r="L4" s="3" t="s">
        <v>3</v>
      </c>
      <c r="M4" s="3" t="s">
        <v>5</v>
      </c>
      <c r="N4" s="3" t="s">
        <v>4</v>
      </c>
      <c r="O4" s="3" t="s">
        <v>4</v>
      </c>
      <c r="P4" s="3" t="s">
        <v>8</v>
      </c>
      <c r="Q4" s="3" t="s">
        <v>29</v>
      </c>
      <c r="R4" s="3" t="s">
        <v>8</v>
      </c>
      <c r="S4" s="8" t="s">
        <v>15</v>
      </c>
    </row>
    <row r="5" spans="4:19" x14ac:dyDescent="0.25">
      <c r="D5" s="3">
        <v>1</v>
      </c>
      <c r="E5" s="3">
        <v>600</v>
      </c>
      <c r="F5" s="3">
        <f>+E5/1000*995</f>
        <v>597</v>
      </c>
      <c r="G5" s="3">
        <v>23</v>
      </c>
      <c r="H5" s="3">
        <v>36</v>
      </c>
      <c r="I5" s="4">
        <f>+((N5-G5)-(O5-H5))/LN((N5-G5)/(O5-H5))</f>
        <v>17.539632297038555</v>
      </c>
      <c r="J5" s="3">
        <f>1*F5*(G5-H5)</f>
        <v>-7761</v>
      </c>
      <c r="K5" s="13">
        <f>+F5/0.0025/0.17</f>
        <v>1404705.882352941</v>
      </c>
      <c r="L5" s="3">
        <v>600</v>
      </c>
      <c r="M5" s="3">
        <f>+L5/1000*976</f>
        <v>585.6</v>
      </c>
      <c r="N5" s="3">
        <v>61</v>
      </c>
      <c r="O5" s="3">
        <v>42.2</v>
      </c>
      <c r="P5" s="3">
        <f>+L5*1*(N5-O5)</f>
        <v>11279.999999999998</v>
      </c>
      <c r="Q5" s="13">
        <f>+M5/0.0025/0.17</f>
        <v>1377882.3529411764</v>
      </c>
      <c r="R5" s="9">
        <f>+P5+J5</f>
        <v>3518.9999999999982</v>
      </c>
      <c r="S5" s="9">
        <f>+P5/$B$19/I5</f>
        <v>1649.0127291870526</v>
      </c>
    </row>
    <row r="6" spans="4:19" x14ac:dyDescent="0.25">
      <c r="D6" s="3">
        <v>2</v>
      </c>
      <c r="E6" s="3">
        <v>600</v>
      </c>
      <c r="F6" s="3">
        <f t="shared" ref="F6:F13" si="0">+E6/1000*995</f>
        <v>597</v>
      </c>
      <c r="G6" s="3">
        <v>23</v>
      </c>
      <c r="H6" s="3">
        <v>41.5</v>
      </c>
      <c r="I6" s="4">
        <f>+((N6-G6)-(O6-H6))/LN((N6-G6)/(O6-H6))</f>
        <v>19.231166385508327</v>
      </c>
      <c r="J6" s="3">
        <f t="shared" ref="J6:J13" si="1">1*F6*(G6-H6)</f>
        <v>-11044.5</v>
      </c>
      <c r="K6" s="13">
        <f t="shared" ref="K6:K13" si="2">+F6/0.0025/0.17</f>
        <v>1404705.882352941</v>
      </c>
      <c r="L6" s="3">
        <v>900</v>
      </c>
      <c r="M6" s="3">
        <f t="shared" ref="M6:M13" si="3">+L6/1000*976</f>
        <v>878.4</v>
      </c>
      <c r="N6" s="3">
        <v>65</v>
      </c>
      <c r="O6" s="3">
        <v>48.2</v>
      </c>
      <c r="P6" s="3">
        <f t="shared" ref="P6:P13" si="4">+L6*1*(N6-O6)</f>
        <v>15119.999999999998</v>
      </c>
      <c r="Q6" s="13">
        <f t="shared" ref="Q6:Q13" si="5">+M6/0.0025/0.17</f>
        <v>2066823.5294117646</v>
      </c>
      <c r="R6" s="9">
        <f t="shared" ref="R6:R13" si="6">+P6+J6</f>
        <v>4075.4999999999982</v>
      </c>
      <c r="S6" s="9">
        <f t="shared" ref="S6:S13" si="7">+P6/$B$19/I6</f>
        <v>2015.9583663342112</v>
      </c>
    </row>
    <row r="7" spans="4:19" x14ac:dyDescent="0.25">
      <c r="D7" s="3">
        <v>3</v>
      </c>
      <c r="E7" s="3">
        <v>600</v>
      </c>
      <c r="F7" s="3">
        <f t="shared" si="0"/>
        <v>597</v>
      </c>
      <c r="G7" s="3">
        <v>23</v>
      </c>
      <c r="H7" s="3">
        <v>45</v>
      </c>
      <c r="I7" s="4">
        <f t="shared" ref="I7:I13" si="8">+((N7-G7)-(O7-H7))/LN((N7-G7)/(O7-H7))</f>
        <v>20.229211218161019</v>
      </c>
      <c r="J7" s="3">
        <f t="shared" si="1"/>
        <v>-13134</v>
      </c>
      <c r="K7" s="13">
        <f t="shared" si="2"/>
        <v>1404705.882352941</v>
      </c>
      <c r="L7" s="3">
        <v>1200</v>
      </c>
      <c r="M7" s="3">
        <f t="shared" si="3"/>
        <v>1171.2</v>
      </c>
      <c r="N7" s="3">
        <v>67</v>
      </c>
      <c r="O7" s="3">
        <v>52.1</v>
      </c>
      <c r="P7" s="3">
        <f t="shared" si="4"/>
        <v>17880</v>
      </c>
      <c r="Q7" s="13">
        <f t="shared" si="5"/>
        <v>2755764.7058823528</v>
      </c>
      <c r="R7" s="9">
        <f t="shared" si="6"/>
        <v>4746</v>
      </c>
      <c r="S7" s="9">
        <f t="shared" si="7"/>
        <v>2266.3342308174083</v>
      </c>
    </row>
    <row r="8" spans="4:19" x14ac:dyDescent="0.25">
      <c r="D8" s="3">
        <v>4</v>
      </c>
      <c r="E8" s="3">
        <v>900</v>
      </c>
      <c r="F8" s="3">
        <f t="shared" si="0"/>
        <v>895.5</v>
      </c>
      <c r="G8" s="3">
        <v>23</v>
      </c>
      <c r="H8" s="3">
        <v>39</v>
      </c>
      <c r="I8" s="4">
        <f t="shared" si="8"/>
        <v>22.212459793970414</v>
      </c>
      <c r="J8" s="3">
        <f t="shared" si="1"/>
        <v>-14328</v>
      </c>
      <c r="K8" s="13">
        <f t="shared" si="2"/>
        <v>2107058.8235294116</v>
      </c>
      <c r="L8" s="3">
        <v>1200</v>
      </c>
      <c r="M8" s="3">
        <f t="shared" si="3"/>
        <v>1171.2</v>
      </c>
      <c r="N8" s="3">
        <v>65</v>
      </c>
      <c r="O8" s="3">
        <v>48.9</v>
      </c>
      <c r="P8" s="3">
        <f t="shared" si="4"/>
        <v>19320</v>
      </c>
      <c r="Q8" s="13">
        <f t="shared" si="5"/>
        <v>2755764.7058823528</v>
      </c>
      <c r="R8" s="9">
        <f t="shared" si="6"/>
        <v>4992</v>
      </c>
      <c r="S8" s="9">
        <f t="shared" si="7"/>
        <v>2230.2105213898367</v>
      </c>
    </row>
    <row r="9" spans="4:19" x14ac:dyDescent="0.25">
      <c r="D9" s="3">
        <v>5</v>
      </c>
      <c r="E9" s="3">
        <v>900</v>
      </c>
      <c r="F9" s="3">
        <f t="shared" si="0"/>
        <v>895.5</v>
      </c>
      <c r="G9" s="3">
        <v>23</v>
      </c>
      <c r="H9" s="3">
        <v>36</v>
      </c>
      <c r="I9" s="4">
        <f t="shared" si="8"/>
        <v>20.957000473216393</v>
      </c>
      <c r="J9" s="3">
        <f t="shared" si="1"/>
        <v>-11641.5</v>
      </c>
      <c r="K9" s="13">
        <f t="shared" si="2"/>
        <v>2107058.8235294116</v>
      </c>
      <c r="L9" s="3">
        <v>900</v>
      </c>
      <c r="M9" s="3">
        <f t="shared" si="3"/>
        <v>878.4</v>
      </c>
      <c r="N9" s="3">
        <v>63</v>
      </c>
      <c r="O9" s="3">
        <v>45.2</v>
      </c>
      <c r="P9" s="3">
        <f t="shared" si="4"/>
        <v>16019.999999999998</v>
      </c>
      <c r="Q9" s="13">
        <f t="shared" si="5"/>
        <v>2066823.5294117646</v>
      </c>
      <c r="R9" s="9">
        <f t="shared" si="6"/>
        <v>4378.4999999999982</v>
      </c>
      <c r="S9" s="9">
        <f t="shared" si="7"/>
        <v>1960.0573626660207</v>
      </c>
    </row>
    <row r="10" spans="4:19" x14ac:dyDescent="0.25">
      <c r="D10" s="3">
        <v>6</v>
      </c>
      <c r="E10" s="3">
        <v>900</v>
      </c>
      <c r="F10" s="3">
        <f t="shared" si="0"/>
        <v>895.5</v>
      </c>
      <c r="G10" s="3">
        <v>23</v>
      </c>
      <c r="H10" s="3">
        <v>32</v>
      </c>
      <c r="I10" s="4">
        <f t="shared" si="8"/>
        <v>19.343709996615214</v>
      </c>
      <c r="J10" s="3">
        <f t="shared" si="1"/>
        <v>-8059.5</v>
      </c>
      <c r="K10" s="13">
        <f t="shared" si="2"/>
        <v>2107058.8235294116</v>
      </c>
      <c r="L10" s="3">
        <v>600</v>
      </c>
      <c r="M10" s="3">
        <f t="shared" si="3"/>
        <v>585.6</v>
      </c>
      <c r="N10" s="3">
        <v>61</v>
      </c>
      <c r="O10" s="3">
        <v>40.1</v>
      </c>
      <c r="P10" s="3">
        <f t="shared" si="4"/>
        <v>12540</v>
      </c>
      <c r="Q10" s="13">
        <f t="shared" si="5"/>
        <v>1377882.3529411764</v>
      </c>
      <c r="R10" s="9">
        <f t="shared" si="6"/>
        <v>4480.5</v>
      </c>
      <c r="S10" s="9">
        <f t="shared" si="7"/>
        <v>1662.2378106098815</v>
      </c>
    </row>
    <row r="11" spans="4:19" x14ac:dyDescent="0.25">
      <c r="D11" s="3">
        <v>7</v>
      </c>
      <c r="E11" s="3">
        <v>1200</v>
      </c>
      <c r="F11" s="3">
        <f t="shared" si="0"/>
        <v>1194</v>
      </c>
      <c r="G11" s="3">
        <v>23</v>
      </c>
      <c r="H11" s="3">
        <v>30</v>
      </c>
      <c r="I11" s="4">
        <f t="shared" si="8"/>
        <v>19.806275732282185</v>
      </c>
      <c r="J11" s="3">
        <f t="shared" si="1"/>
        <v>-8358</v>
      </c>
      <c r="K11" s="13">
        <f t="shared" si="2"/>
        <v>2809411.7647058819</v>
      </c>
      <c r="L11" s="3">
        <v>600</v>
      </c>
      <c r="M11" s="3">
        <f t="shared" si="3"/>
        <v>585.6</v>
      </c>
      <c r="N11" s="3">
        <v>60</v>
      </c>
      <c r="O11" s="3">
        <v>39</v>
      </c>
      <c r="P11" s="3">
        <f t="shared" si="4"/>
        <v>12600</v>
      </c>
      <c r="Q11" s="13">
        <f t="shared" si="5"/>
        <v>1377882.3529411764</v>
      </c>
      <c r="R11" s="9">
        <f t="shared" si="6"/>
        <v>4242</v>
      </c>
      <c r="S11" s="9">
        <f t="shared" si="7"/>
        <v>1631.1846176630825</v>
      </c>
    </row>
    <row r="12" spans="4:19" x14ac:dyDescent="0.25">
      <c r="D12" s="3">
        <v>8</v>
      </c>
      <c r="E12" s="3">
        <v>1200</v>
      </c>
      <c r="F12" s="3">
        <f t="shared" si="0"/>
        <v>1194</v>
      </c>
      <c r="G12" s="3">
        <v>23</v>
      </c>
      <c r="H12" s="3">
        <v>33.5</v>
      </c>
      <c r="I12" s="4">
        <f t="shared" si="8"/>
        <v>20.725612113634835</v>
      </c>
      <c r="J12" s="3">
        <f t="shared" si="1"/>
        <v>-12537</v>
      </c>
      <c r="K12" s="13">
        <f t="shared" si="2"/>
        <v>2809411.7647058819</v>
      </c>
      <c r="L12" s="3">
        <v>900</v>
      </c>
      <c r="M12" s="3">
        <f t="shared" si="3"/>
        <v>878.4</v>
      </c>
      <c r="N12" s="3">
        <v>61</v>
      </c>
      <c r="O12" s="3">
        <v>43.2</v>
      </c>
      <c r="P12" s="3">
        <f t="shared" si="4"/>
        <v>16019.999999999998</v>
      </c>
      <c r="Q12" s="13">
        <f t="shared" si="5"/>
        <v>2066823.5294117646</v>
      </c>
      <c r="R12" s="9">
        <f t="shared" si="6"/>
        <v>3482.9999999999982</v>
      </c>
      <c r="S12" s="9">
        <f t="shared" si="7"/>
        <v>1981.9401642617659</v>
      </c>
    </row>
    <row r="13" spans="4:19" x14ac:dyDescent="0.25">
      <c r="D13" s="3">
        <v>9</v>
      </c>
      <c r="E13" s="3">
        <v>1200</v>
      </c>
      <c r="F13" s="3">
        <f t="shared" si="0"/>
        <v>1194</v>
      </c>
      <c r="G13" s="3">
        <v>23</v>
      </c>
      <c r="H13" s="3">
        <v>34</v>
      </c>
      <c r="I13" s="4">
        <f t="shared" si="8"/>
        <v>21.937141583517</v>
      </c>
      <c r="J13" s="3">
        <f t="shared" si="1"/>
        <v>-13134</v>
      </c>
      <c r="K13" s="13">
        <f t="shared" si="2"/>
        <v>2809411.7647058819</v>
      </c>
      <c r="L13" s="3">
        <v>1200</v>
      </c>
      <c r="M13" s="3">
        <f t="shared" si="3"/>
        <v>1171.2</v>
      </c>
      <c r="N13" s="3">
        <v>61</v>
      </c>
      <c r="O13" s="3">
        <v>45.2</v>
      </c>
      <c r="P13" s="3">
        <f t="shared" si="4"/>
        <v>18959.999999999996</v>
      </c>
      <c r="Q13" s="13">
        <f t="shared" si="5"/>
        <v>2755764.7058823528</v>
      </c>
      <c r="R13" s="9">
        <f t="shared" si="6"/>
        <v>5825.9999999999964</v>
      </c>
      <c r="S13" s="9">
        <f t="shared" si="7"/>
        <v>2216.1221155591638</v>
      </c>
    </row>
    <row r="15" spans="4:19" x14ac:dyDescent="0.25">
      <c r="I15" s="2"/>
      <c r="J15" s="2"/>
      <c r="K15" s="2"/>
      <c r="L15" s="2"/>
      <c r="M15" s="1"/>
      <c r="N15" s="1"/>
      <c r="O15" s="1"/>
      <c r="P15" s="1"/>
    </row>
    <row r="16" spans="4:19" ht="15.75" thickBot="1" x14ac:dyDescent="0.3">
      <c r="H16" t="s">
        <v>0</v>
      </c>
      <c r="I16" t="s">
        <v>30</v>
      </c>
      <c r="J16" t="s">
        <v>26</v>
      </c>
      <c r="K16" t="s">
        <v>27</v>
      </c>
      <c r="L16" t="s">
        <v>28</v>
      </c>
      <c r="M16" t="s">
        <v>30</v>
      </c>
      <c r="N16" t="s">
        <v>26</v>
      </c>
      <c r="O16" t="s">
        <v>27</v>
      </c>
      <c r="P16" t="s">
        <v>28</v>
      </c>
    </row>
    <row r="17" spans="1:16" x14ac:dyDescent="0.25">
      <c r="D17" s="15" t="s">
        <v>24</v>
      </c>
      <c r="E17" s="16">
        <v>0.53</v>
      </c>
      <c r="F17" s="17" t="s">
        <v>25</v>
      </c>
      <c r="H17" s="3">
        <v>1</v>
      </c>
      <c r="I17">
        <v>1404705.882352941</v>
      </c>
      <c r="J17">
        <f>+I17*2*$B$21/$E$18</f>
        <v>2508.4033613445376</v>
      </c>
      <c r="K17" s="5">
        <f>+$E$18*1/E17</f>
        <v>5.283018867924528</v>
      </c>
      <c r="L17">
        <f>0.26*J17^0.65*K17^0.4</f>
        <v>81.985019785895943</v>
      </c>
      <c r="M17">
        <v>1377882.3529411764</v>
      </c>
      <c r="N17">
        <f>+M17*2*$B$21/$E$19</f>
        <v>4305.8823529411757</v>
      </c>
      <c r="O17" s="5">
        <f>+E19*1/E17</f>
        <v>3.0188679245283021</v>
      </c>
      <c r="P17" s="5">
        <f>0.26*N17^0.65*O17^0.4</f>
        <v>93.121807481725099</v>
      </c>
    </row>
    <row r="18" spans="1:16" x14ac:dyDescent="0.25">
      <c r="A18" s="7"/>
      <c r="B18" s="7" t="s">
        <v>11</v>
      </c>
      <c r="D18" s="18" t="s">
        <v>22</v>
      </c>
      <c r="E18" s="19">
        <v>2.8</v>
      </c>
      <c r="F18" s="20" t="s">
        <v>23</v>
      </c>
      <c r="H18" s="3">
        <v>2</v>
      </c>
      <c r="I18">
        <v>1404705.882352941</v>
      </c>
      <c r="J18">
        <f t="shared" ref="J18:J25" si="9">+I18*2*$B$21/$E$18</f>
        <v>2508.4033613445376</v>
      </c>
      <c r="K18">
        <v>5.28</v>
      </c>
      <c r="L18">
        <f t="shared" ref="L18:L25" si="10">0.26*J18^0.65*K18^0.4</f>
        <v>81.966277139348392</v>
      </c>
      <c r="M18">
        <v>2066823.5294117646</v>
      </c>
      <c r="N18">
        <f t="shared" ref="N18:N25" si="11">+M18*2*$B$21/$E$19</f>
        <v>6458.823529411764</v>
      </c>
      <c r="O18">
        <v>3</v>
      </c>
      <c r="P18" s="5">
        <f t="shared" ref="P18:P25" si="12">0.26*N18^0.65*O18^0.4</f>
        <v>120.89868358519148</v>
      </c>
    </row>
    <row r="19" spans="1:16" ht="15.75" thickBot="1" x14ac:dyDescent="0.3">
      <c r="A19" s="7"/>
      <c r="B19" s="7">
        <v>0.39</v>
      </c>
      <c r="D19" s="21" t="s">
        <v>21</v>
      </c>
      <c r="E19" s="22">
        <v>1.6</v>
      </c>
      <c r="F19" s="23" t="s">
        <v>23</v>
      </c>
      <c r="H19" s="3">
        <v>3</v>
      </c>
      <c r="I19">
        <v>1404705.882352941</v>
      </c>
      <c r="J19">
        <f t="shared" si="9"/>
        <v>2508.4033613445376</v>
      </c>
      <c r="K19">
        <v>5.28</v>
      </c>
      <c r="L19">
        <f t="shared" si="10"/>
        <v>81.966277139348392</v>
      </c>
      <c r="M19">
        <v>2755764.7058823528</v>
      </c>
      <c r="N19">
        <f t="shared" si="11"/>
        <v>8611.7647058823513</v>
      </c>
      <c r="O19">
        <v>3</v>
      </c>
      <c r="P19" s="5">
        <f t="shared" si="12"/>
        <v>145.75778194082673</v>
      </c>
    </row>
    <row r="20" spans="1:16" x14ac:dyDescent="0.25">
      <c r="A20" s="11"/>
      <c r="B20" s="11" t="s">
        <v>18</v>
      </c>
      <c r="H20" s="3">
        <v>4</v>
      </c>
      <c r="I20">
        <v>2107058.8235294116</v>
      </c>
      <c r="J20">
        <f t="shared" si="9"/>
        <v>3762.6050420168067</v>
      </c>
      <c r="K20">
        <v>5.28</v>
      </c>
      <c r="L20">
        <f t="shared" si="10"/>
        <v>106.68283017625347</v>
      </c>
      <c r="M20">
        <v>2755764.7058823528</v>
      </c>
      <c r="N20">
        <f t="shared" si="11"/>
        <v>8611.7647058823513</v>
      </c>
      <c r="O20">
        <v>3</v>
      </c>
      <c r="P20" s="5">
        <f t="shared" si="12"/>
        <v>145.75778194082673</v>
      </c>
    </row>
    <row r="21" spans="1:16" x14ac:dyDescent="0.25">
      <c r="A21" s="11"/>
      <c r="B21" s="11">
        <f>0.25/100</f>
        <v>2.5000000000000001E-3</v>
      </c>
      <c r="H21" s="3">
        <v>5</v>
      </c>
      <c r="I21">
        <v>2107058.8235294116</v>
      </c>
      <c r="J21">
        <f t="shared" si="9"/>
        <v>3762.6050420168067</v>
      </c>
      <c r="K21">
        <v>5.28</v>
      </c>
      <c r="L21">
        <f t="shared" si="10"/>
        <v>106.68283017625347</v>
      </c>
      <c r="M21">
        <v>2066823.5294117646</v>
      </c>
      <c r="N21">
        <f t="shared" si="11"/>
        <v>6458.823529411764</v>
      </c>
      <c r="O21">
        <v>3</v>
      </c>
      <c r="P21" s="5">
        <f t="shared" si="12"/>
        <v>120.89868358519148</v>
      </c>
    </row>
    <row r="22" spans="1:16" x14ac:dyDescent="0.25">
      <c r="A22" s="12"/>
      <c r="B22" s="12" t="s">
        <v>19</v>
      </c>
      <c r="H22" s="3">
        <v>6</v>
      </c>
      <c r="I22">
        <v>2107058.8235294116</v>
      </c>
      <c r="J22">
        <f t="shared" si="9"/>
        <v>3762.6050420168067</v>
      </c>
      <c r="K22">
        <v>5.28</v>
      </c>
      <c r="L22">
        <f t="shared" si="10"/>
        <v>106.68283017625347</v>
      </c>
      <c r="M22">
        <v>1377882.3529411764</v>
      </c>
      <c r="N22">
        <f t="shared" si="11"/>
        <v>4305.8823529411757</v>
      </c>
      <c r="O22">
        <v>3</v>
      </c>
      <c r="P22" s="5">
        <f t="shared" si="12"/>
        <v>92.888564993582207</v>
      </c>
    </row>
    <row r="23" spans="1:16" x14ac:dyDescent="0.25">
      <c r="A23" s="12"/>
      <c r="B23" s="12" t="s">
        <v>20</v>
      </c>
      <c r="H23" s="3">
        <v>7</v>
      </c>
      <c r="I23">
        <v>2809411.7647058819</v>
      </c>
      <c r="J23">
        <f t="shared" si="9"/>
        <v>5016.8067226890753</v>
      </c>
      <c r="K23">
        <v>5.28</v>
      </c>
      <c r="L23">
        <f t="shared" si="10"/>
        <v>128.6188752146615</v>
      </c>
      <c r="M23">
        <v>1377882.3529411764</v>
      </c>
      <c r="N23">
        <f t="shared" si="11"/>
        <v>4305.8823529411757</v>
      </c>
      <c r="O23">
        <v>3</v>
      </c>
      <c r="P23" s="5">
        <f t="shared" si="12"/>
        <v>92.888564993582207</v>
      </c>
    </row>
    <row r="24" spans="1:16" x14ac:dyDescent="0.25">
      <c r="H24" s="3">
        <v>8</v>
      </c>
      <c r="I24">
        <v>2809411.7647058819</v>
      </c>
      <c r="J24">
        <f t="shared" si="9"/>
        <v>5016.8067226890753</v>
      </c>
      <c r="K24">
        <v>5.28</v>
      </c>
      <c r="L24">
        <f t="shared" si="10"/>
        <v>128.6188752146615</v>
      </c>
      <c r="M24">
        <v>2066823.5294117646</v>
      </c>
      <c r="N24">
        <f t="shared" si="11"/>
        <v>6458.823529411764</v>
      </c>
      <c r="O24">
        <v>3</v>
      </c>
      <c r="P24" s="5">
        <f t="shared" si="12"/>
        <v>120.89868358519148</v>
      </c>
    </row>
    <row r="25" spans="1:16" x14ac:dyDescent="0.25">
      <c r="H25" s="3">
        <v>9</v>
      </c>
      <c r="I25">
        <v>2809411.7647058819</v>
      </c>
      <c r="J25">
        <f t="shared" si="9"/>
        <v>5016.8067226890753</v>
      </c>
      <c r="K25">
        <v>5.28</v>
      </c>
      <c r="L25">
        <f t="shared" si="10"/>
        <v>128.6188752146615</v>
      </c>
      <c r="M25">
        <v>2755764.7058823528</v>
      </c>
      <c r="N25">
        <f t="shared" si="11"/>
        <v>8611.7647058823513</v>
      </c>
      <c r="O25">
        <v>3</v>
      </c>
      <c r="P25" s="5">
        <f t="shared" si="12"/>
        <v>145.75778194082673</v>
      </c>
    </row>
    <row r="29" spans="1:16" x14ac:dyDescent="0.25">
      <c r="A29" s="14"/>
    </row>
    <row r="30" spans="1:16" x14ac:dyDescent="0.25">
      <c r="L30" s="8"/>
    </row>
    <row r="31" spans="1:16" ht="60" x14ac:dyDescent="0.25">
      <c r="H31" t="s">
        <v>0</v>
      </c>
      <c r="I31" t="s">
        <v>33</v>
      </c>
      <c r="J31" t="s">
        <v>34</v>
      </c>
      <c r="K31" t="s">
        <v>35</v>
      </c>
      <c r="L31" s="8" t="s">
        <v>32</v>
      </c>
      <c r="M31" t="s">
        <v>31</v>
      </c>
    </row>
    <row r="32" spans="1:16" x14ac:dyDescent="0.25">
      <c r="H32" s="3">
        <v>1</v>
      </c>
      <c r="I32">
        <f>+P17/2/0.0025*0.53</f>
        <v>9870.9115930628614</v>
      </c>
      <c r="J32">
        <f>+L17/2/0.0025*0.53</f>
        <v>8690.4120973049703</v>
      </c>
      <c r="K32">
        <f>1/(1/I32+1/J32)</f>
        <v>4621.5609915954983</v>
      </c>
      <c r="L32" s="9">
        <v>1649.0127291870526</v>
      </c>
      <c r="M32" s="24">
        <f>-(L32-K32)/K32</f>
        <v>0.64319139524808799</v>
      </c>
    </row>
    <row r="33" spans="8:13" x14ac:dyDescent="0.25">
      <c r="H33" s="3">
        <v>2</v>
      </c>
      <c r="I33">
        <f t="shared" ref="I33:I40" si="13">+P18/2/0.0025*0.53</f>
        <v>12815.260460030298</v>
      </c>
      <c r="J33">
        <f t="shared" ref="J33:J40" si="14">+L18/2/0.0025*0.53</f>
        <v>8688.4253767709288</v>
      </c>
      <c r="K33">
        <f t="shared" ref="K33:K40" si="15">1/(1/I33+1/J33)</f>
        <v>5177.9232191116935</v>
      </c>
      <c r="L33" s="9">
        <v>2015.9583663342112</v>
      </c>
      <c r="M33" s="24">
        <f t="shared" ref="M33:M40" si="16">-(L33-K33)/K33</f>
        <v>0.61066275396025249</v>
      </c>
    </row>
    <row r="34" spans="8:13" x14ac:dyDescent="0.25">
      <c r="H34" s="3">
        <v>3</v>
      </c>
      <c r="I34">
        <f t="shared" si="13"/>
        <v>15450.324885727634</v>
      </c>
      <c r="J34">
        <f t="shared" si="14"/>
        <v>8688.4253767709288</v>
      </c>
      <c r="K34">
        <f t="shared" si="15"/>
        <v>5561.1410432072844</v>
      </c>
      <c r="L34" s="9">
        <v>2266.3342308174083</v>
      </c>
      <c r="M34" s="24">
        <f t="shared" si="16"/>
        <v>0.59246956457152855</v>
      </c>
    </row>
    <row r="35" spans="8:13" x14ac:dyDescent="0.25">
      <c r="H35" s="3">
        <v>4</v>
      </c>
      <c r="I35">
        <f t="shared" si="13"/>
        <v>15450.324885727634</v>
      </c>
      <c r="J35">
        <f t="shared" si="14"/>
        <v>11308.379998682867</v>
      </c>
      <c r="K35">
        <f t="shared" si="15"/>
        <v>6529.3946648630399</v>
      </c>
      <c r="L35" s="9">
        <v>2230.2105213898367</v>
      </c>
      <c r="M35" s="24">
        <f t="shared" si="16"/>
        <v>0.65843533193185877</v>
      </c>
    </row>
    <row r="36" spans="8:13" x14ac:dyDescent="0.25">
      <c r="H36" s="3">
        <v>5</v>
      </c>
      <c r="I36">
        <f t="shared" si="13"/>
        <v>12815.260460030298</v>
      </c>
      <c r="J36">
        <f t="shared" si="14"/>
        <v>11308.379998682867</v>
      </c>
      <c r="K36">
        <f t="shared" si="15"/>
        <v>6007.378335460754</v>
      </c>
      <c r="L36" s="9">
        <v>1960.0573626660207</v>
      </c>
      <c r="M36" s="24">
        <f t="shared" si="16"/>
        <v>0.6737250006219746</v>
      </c>
    </row>
    <row r="37" spans="8:13" x14ac:dyDescent="0.25">
      <c r="H37" s="3">
        <v>6</v>
      </c>
      <c r="I37">
        <f t="shared" si="13"/>
        <v>9846.1878893197136</v>
      </c>
      <c r="J37">
        <f t="shared" si="14"/>
        <v>11308.379998682867</v>
      </c>
      <c r="K37">
        <f t="shared" si="15"/>
        <v>5263.3754931956537</v>
      </c>
      <c r="L37" s="9">
        <v>1662.2378106098815</v>
      </c>
      <c r="M37" s="24">
        <f t="shared" si="16"/>
        <v>0.68418787282823035</v>
      </c>
    </row>
    <row r="38" spans="8:13" x14ac:dyDescent="0.25">
      <c r="H38" s="3">
        <v>7</v>
      </c>
      <c r="I38">
        <f t="shared" si="13"/>
        <v>9846.1878893197136</v>
      </c>
      <c r="J38">
        <f t="shared" si="14"/>
        <v>13633.600772754118</v>
      </c>
      <c r="K38">
        <f t="shared" si="15"/>
        <v>5717.214781977299</v>
      </c>
      <c r="L38" s="9">
        <v>1631.1846176630825</v>
      </c>
      <c r="M38" s="24">
        <f t="shared" si="16"/>
        <v>0.7146889386060572</v>
      </c>
    </row>
    <row r="39" spans="8:13" x14ac:dyDescent="0.25">
      <c r="H39" s="3">
        <v>8</v>
      </c>
      <c r="I39">
        <f t="shared" si="13"/>
        <v>12815.260460030298</v>
      </c>
      <c r="J39">
        <f t="shared" si="14"/>
        <v>13633.600772754118</v>
      </c>
      <c r="K39">
        <f t="shared" si="15"/>
        <v>6605.8853488309833</v>
      </c>
      <c r="L39" s="9">
        <v>1981.9401642617659</v>
      </c>
      <c r="M39" s="24">
        <f t="shared" si="16"/>
        <v>0.69997357513743386</v>
      </c>
    </row>
    <row r="40" spans="8:13" x14ac:dyDescent="0.25">
      <c r="H40" s="3">
        <v>9</v>
      </c>
      <c r="I40">
        <f t="shared" si="13"/>
        <v>15450.324885727634</v>
      </c>
      <c r="J40">
        <f t="shared" si="14"/>
        <v>13633.600772754118</v>
      </c>
      <c r="K40">
        <f t="shared" si="15"/>
        <v>7242.6110482760223</v>
      </c>
      <c r="L40" s="9">
        <v>2216.1221155591638</v>
      </c>
      <c r="M40" s="24">
        <f t="shared" si="16"/>
        <v>0.6940161357848047</v>
      </c>
    </row>
  </sheetData>
  <pageMargins left="0.7" right="0.7" top="0.75" bottom="0.75" header="0.3" footer="0.3"/>
  <pageSetup orientation="portrait" horizontalDpi="360" verticalDpi="360" r:id="rId1"/>
  <headerFooter>
    <oddHeader>&amp;R&amp;"Calibri"&amp;10&amp;K000000Uso Personal&amp;1#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0</xdr:col>
                <xdr:colOff>57150</xdr:colOff>
                <xdr:row>10</xdr:row>
                <xdr:rowOff>76200</xdr:rowOff>
              </from>
              <to>
                <xdr:col>2</xdr:col>
                <xdr:colOff>361950</xdr:colOff>
                <xdr:row>14</xdr:row>
                <xdr:rowOff>85725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29"/>
  <sheetViews>
    <sheetView topLeftCell="A11" workbookViewId="0">
      <selection activeCell="E16" sqref="E16"/>
    </sheetView>
  </sheetViews>
  <sheetFormatPr baseColWidth="10" defaultColWidth="9.140625" defaultRowHeight="15" x14ac:dyDescent="0.25"/>
  <cols>
    <col min="2" max="2" width="9.85546875" bestFit="1" customWidth="1"/>
    <col min="3" max="3" width="13.85546875" bestFit="1" customWidth="1"/>
    <col min="4" max="4" width="8" bestFit="1" customWidth="1"/>
    <col min="5" max="5" width="10.5703125" bestFit="1" customWidth="1"/>
    <col min="6" max="6" width="11" bestFit="1" customWidth="1"/>
    <col min="7" max="7" width="13.85546875" bestFit="1" customWidth="1"/>
    <col min="8" max="8" width="6.5703125" bestFit="1" customWidth="1"/>
    <col min="9" max="9" width="3.5703125" bestFit="1" customWidth="1"/>
    <col min="10" max="10" width="5.5703125" bestFit="1" customWidth="1"/>
  </cols>
  <sheetData>
    <row r="5" spans="2:7" x14ac:dyDescent="0.25">
      <c r="B5" t="s">
        <v>0</v>
      </c>
      <c r="C5" t="s">
        <v>9</v>
      </c>
      <c r="D5" t="s">
        <v>6</v>
      </c>
      <c r="E5" t="s">
        <v>7</v>
      </c>
      <c r="F5" t="s">
        <v>10</v>
      </c>
      <c r="G5" t="s">
        <v>14</v>
      </c>
    </row>
    <row r="6" spans="2:7" x14ac:dyDescent="0.25">
      <c r="C6" t="s">
        <v>4</v>
      </c>
      <c r="D6" t="s">
        <v>8</v>
      </c>
      <c r="E6" t="s">
        <v>8</v>
      </c>
      <c r="F6" t="s">
        <v>8</v>
      </c>
      <c r="G6" t="s">
        <v>15</v>
      </c>
    </row>
    <row r="7" spans="2:7" x14ac:dyDescent="0.25">
      <c r="B7">
        <v>1</v>
      </c>
      <c r="C7" s="6">
        <v>17.539632297038555</v>
      </c>
      <c r="D7" s="10">
        <v>-7761</v>
      </c>
      <c r="E7">
        <v>11279.999999999998</v>
      </c>
      <c r="F7" s="10">
        <v>3518.9999999999982</v>
      </c>
      <c r="G7" s="6">
        <v>1649.0127291870526</v>
      </c>
    </row>
    <row r="8" spans="2:7" x14ac:dyDescent="0.25">
      <c r="B8">
        <v>2</v>
      </c>
      <c r="C8" s="6">
        <v>19.231166385508327</v>
      </c>
      <c r="D8" s="10">
        <v>-11044.5</v>
      </c>
      <c r="E8">
        <v>15119.999999999998</v>
      </c>
      <c r="F8" s="10">
        <v>4075.4999999999982</v>
      </c>
      <c r="G8" s="6">
        <v>2015.9583663342112</v>
      </c>
    </row>
    <row r="9" spans="2:7" x14ac:dyDescent="0.25">
      <c r="B9">
        <v>3</v>
      </c>
      <c r="C9" s="6">
        <v>20.229211218161019</v>
      </c>
      <c r="D9" s="10">
        <v>-13134</v>
      </c>
      <c r="E9">
        <v>17880</v>
      </c>
      <c r="F9" s="10">
        <v>4746</v>
      </c>
      <c r="G9" s="6">
        <v>2266.3342308174083</v>
      </c>
    </row>
    <row r="10" spans="2:7" x14ac:dyDescent="0.25">
      <c r="B10">
        <v>4</v>
      </c>
      <c r="C10" s="6">
        <v>22.212459793970414</v>
      </c>
      <c r="D10" s="10">
        <v>-14328</v>
      </c>
      <c r="E10">
        <v>19320</v>
      </c>
      <c r="F10" s="10">
        <v>4992</v>
      </c>
      <c r="G10" s="6">
        <v>2230.2105213898367</v>
      </c>
    </row>
    <row r="11" spans="2:7" x14ac:dyDescent="0.25">
      <c r="B11">
        <v>5</v>
      </c>
      <c r="C11" s="6">
        <v>20.957000473216393</v>
      </c>
      <c r="D11" s="10">
        <v>-11641.5</v>
      </c>
      <c r="E11">
        <v>16019.999999999998</v>
      </c>
      <c r="F11" s="10">
        <v>4378.4999999999982</v>
      </c>
      <c r="G11" s="6">
        <v>1960.0573626660207</v>
      </c>
    </row>
    <row r="12" spans="2:7" x14ac:dyDescent="0.25">
      <c r="B12">
        <v>6</v>
      </c>
      <c r="C12" s="6">
        <v>19.343709996615214</v>
      </c>
      <c r="D12" s="10">
        <v>-8059.5</v>
      </c>
      <c r="E12">
        <v>12540</v>
      </c>
      <c r="F12" s="10">
        <v>4480.5</v>
      </c>
      <c r="G12" s="6">
        <v>1662.2378106098815</v>
      </c>
    </row>
    <row r="13" spans="2:7" x14ac:dyDescent="0.25">
      <c r="B13">
        <v>7</v>
      </c>
      <c r="C13" s="6">
        <v>19.806275732282185</v>
      </c>
      <c r="D13" s="10">
        <v>-8358</v>
      </c>
      <c r="E13">
        <v>12600</v>
      </c>
      <c r="F13" s="10">
        <v>4242</v>
      </c>
      <c r="G13" s="6">
        <v>1631.1846176630825</v>
      </c>
    </row>
    <row r="14" spans="2:7" x14ac:dyDescent="0.25">
      <c r="B14">
        <v>8</v>
      </c>
      <c r="C14" s="6">
        <v>20.725612113634835</v>
      </c>
      <c r="D14" s="10">
        <v>-12537</v>
      </c>
      <c r="E14">
        <v>16019.999999999998</v>
      </c>
      <c r="F14" s="10">
        <v>3482.9999999999982</v>
      </c>
      <c r="G14" s="6">
        <v>1981.9401642617659</v>
      </c>
    </row>
    <row r="15" spans="2:7" x14ac:dyDescent="0.25">
      <c r="B15">
        <v>9</v>
      </c>
      <c r="C15" s="6">
        <v>21.937141583517</v>
      </c>
      <c r="D15" s="10">
        <v>-13134</v>
      </c>
      <c r="E15">
        <v>18959.999999999996</v>
      </c>
      <c r="F15" s="10">
        <v>5825.9999999999964</v>
      </c>
      <c r="G15" s="6">
        <v>2216.1221155591638</v>
      </c>
    </row>
    <row r="20" spans="2:10" x14ac:dyDescent="0.25">
      <c r="B20" t="s">
        <v>0</v>
      </c>
      <c r="C20" t="s">
        <v>30</v>
      </c>
      <c r="D20" t="s">
        <v>26</v>
      </c>
      <c r="E20" t="s">
        <v>27</v>
      </c>
      <c r="F20" t="s">
        <v>28</v>
      </c>
      <c r="G20" t="s">
        <v>30</v>
      </c>
      <c r="H20" t="s">
        <v>26</v>
      </c>
      <c r="I20" t="s">
        <v>27</v>
      </c>
      <c r="J20" t="s">
        <v>28</v>
      </c>
    </row>
    <row r="21" spans="2:10" x14ac:dyDescent="0.25">
      <c r="B21" s="3">
        <v>1</v>
      </c>
      <c r="C21" s="10">
        <v>1404705.882352941</v>
      </c>
      <c r="D21" s="6">
        <v>2508.4033613445376</v>
      </c>
      <c r="E21" s="6">
        <v>5.283018867924528</v>
      </c>
      <c r="F21" s="6">
        <v>81.985019785895943</v>
      </c>
      <c r="G21" s="10">
        <v>1377882.3529411764</v>
      </c>
      <c r="H21" s="6">
        <v>4305.8823529411757</v>
      </c>
      <c r="I21" s="6">
        <v>3.0188679245283021</v>
      </c>
      <c r="J21" s="6">
        <v>93.121807481725099</v>
      </c>
    </row>
    <row r="22" spans="2:10" x14ac:dyDescent="0.25">
      <c r="B22" s="3">
        <v>2</v>
      </c>
      <c r="C22" s="10">
        <v>1404705.882352941</v>
      </c>
      <c r="D22" s="6">
        <v>2508.4033613445376</v>
      </c>
      <c r="E22" s="6">
        <v>5.28</v>
      </c>
      <c r="F22" s="6">
        <v>81.966277139348392</v>
      </c>
      <c r="G22" s="10">
        <v>2066823.5294117646</v>
      </c>
      <c r="H22" s="6">
        <v>6458.823529411764</v>
      </c>
      <c r="I22" s="6">
        <v>3</v>
      </c>
      <c r="J22" s="6">
        <v>120.89868358519148</v>
      </c>
    </row>
    <row r="23" spans="2:10" x14ac:dyDescent="0.25">
      <c r="B23" s="3">
        <v>3</v>
      </c>
      <c r="C23" s="10">
        <v>1404705.882352941</v>
      </c>
      <c r="D23" s="6">
        <v>2508.4033613445376</v>
      </c>
      <c r="E23" s="6">
        <v>5.28</v>
      </c>
      <c r="F23" s="6">
        <v>81.966277139348392</v>
      </c>
      <c r="G23" s="10">
        <v>2755764.7058823528</v>
      </c>
      <c r="H23" s="6">
        <v>8611.7647058823513</v>
      </c>
      <c r="I23" s="6">
        <v>3</v>
      </c>
      <c r="J23" s="6">
        <v>145.75778194082673</v>
      </c>
    </row>
    <row r="24" spans="2:10" x14ac:dyDescent="0.25">
      <c r="B24" s="3">
        <v>4</v>
      </c>
      <c r="C24" s="10">
        <v>2107058.8235294116</v>
      </c>
      <c r="D24" s="6">
        <v>3762.6050420168067</v>
      </c>
      <c r="E24" s="6">
        <v>5.28</v>
      </c>
      <c r="F24" s="6">
        <v>106.68283017625347</v>
      </c>
      <c r="G24" s="10">
        <v>2755764.7058823528</v>
      </c>
      <c r="H24" s="6">
        <v>8611.7647058823513</v>
      </c>
      <c r="I24" s="6">
        <v>3</v>
      </c>
      <c r="J24" s="6">
        <v>145.75778194082673</v>
      </c>
    </row>
    <row r="25" spans="2:10" x14ac:dyDescent="0.25">
      <c r="B25" s="3">
        <v>5</v>
      </c>
      <c r="C25" s="10">
        <v>2107058.8235294116</v>
      </c>
      <c r="D25" s="6">
        <v>3762.6050420168067</v>
      </c>
      <c r="E25" s="6">
        <v>5.28</v>
      </c>
      <c r="F25" s="6">
        <v>106.68283017625347</v>
      </c>
      <c r="G25" s="10">
        <v>2066823.5294117646</v>
      </c>
      <c r="H25" s="6">
        <v>6458.823529411764</v>
      </c>
      <c r="I25" s="6">
        <v>3</v>
      </c>
      <c r="J25" s="6">
        <v>120.89868358519148</v>
      </c>
    </row>
    <row r="26" spans="2:10" x14ac:dyDescent="0.25">
      <c r="B26" s="3">
        <v>6</v>
      </c>
      <c r="C26" s="10">
        <v>2107058.8235294116</v>
      </c>
      <c r="D26" s="6">
        <v>3762.6050420168067</v>
      </c>
      <c r="E26" s="6">
        <v>5.28</v>
      </c>
      <c r="F26" s="6">
        <v>106.68283017625347</v>
      </c>
      <c r="G26" s="10">
        <v>1377882.3529411764</v>
      </c>
      <c r="H26" s="6">
        <v>4305.8823529411757</v>
      </c>
      <c r="I26" s="6">
        <v>3</v>
      </c>
      <c r="J26" s="6">
        <v>92.888564993582207</v>
      </c>
    </row>
    <row r="27" spans="2:10" x14ac:dyDescent="0.25">
      <c r="B27" s="3">
        <v>7</v>
      </c>
      <c r="C27" s="10">
        <v>2809411.7647058819</v>
      </c>
      <c r="D27" s="6">
        <v>5016.8067226890753</v>
      </c>
      <c r="E27" s="6">
        <v>5.28</v>
      </c>
      <c r="F27" s="6">
        <v>128.6188752146615</v>
      </c>
      <c r="G27" s="10">
        <v>1377882.3529411764</v>
      </c>
      <c r="H27" s="6">
        <v>4305.8823529411757</v>
      </c>
      <c r="I27" s="6">
        <v>3</v>
      </c>
      <c r="J27" s="6">
        <v>92.888564993582207</v>
      </c>
    </row>
    <row r="28" spans="2:10" x14ac:dyDescent="0.25">
      <c r="B28" s="3">
        <v>8</v>
      </c>
      <c r="C28" s="10">
        <v>2809411.7647058819</v>
      </c>
      <c r="D28" s="6">
        <v>5016.8067226890753</v>
      </c>
      <c r="E28" s="6">
        <v>5.28</v>
      </c>
      <c r="F28" s="6">
        <v>128.6188752146615</v>
      </c>
      <c r="G28" s="10">
        <v>2066823.5294117646</v>
      </c>
      <c r="H28" s="6">
        <v>6458.823529411764</v>
      </c>
      <c r="I28" s="6">
        <v>3</v>
      </c>
      <c r="J28" s="6">
        <v>120.89868358519148</v>
      </c>
    </row>
    <row r="29" spans="2:10" x14ac:dyDescent="0.25">
      <c r="B29" s="3">
        <v>9</v>
      </c>
      <c r="C29" s="10">
        <v>2809411.7647058819</v>
      </c>
      <c r="D29" s="6">
        <v>5016.8067226890753</v>
      </c>
      <c r="E29" s="6">
        <v>5.28</v>
      </c>
      <c r="F29" s="6">
        <v>128.6188752146615</v>
      </c>
      <c r="G29" s="10">
        <v>2755764.7058823528</v>
      </c>
      <c r="H29" s="6">
        <v>8611.7647058823513</v>
      </c>
      <c r="I29" s="6">
        <v>3</v>
      </c>
      <c r="J29" s="6">
        <v>145.75778194082673</v>
      </c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PC</dc:creator>
  <cp:lastModifiedBy>HOROWITZ, GABRIEL IGNACIO</cp:lastModifiedBy>
  <dcterms:created xsi:type="dcterms:W3CDTF">2017-07-12T02:29:54Z</dcterms:created>
  <dcterms:modified xsi:type="dcterms:W3CDTF">2020-03-29T20:29:51Z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iteId">
    <vt:lpwstr>038018c3-616c-4b46-ad9b-aa9007f701b5</vt:lpwstr>
  </property>
  <property fmtid="{D5CDD505-2E9C-101B-9397-08002B2CF9AE}" pid="4" name="MSIP_Label_228ef38c-4357-49c8-b2ae-c9cdaf411188_Owner">
    <vt:lpwstr>y149681@grupo.ypf.com</vt:lpwstr>
  </property>
  <property fmtid="{D5CDD505-2E9C-101B-9397-08002B2CF9AE}" pid="5" name="MSIP_Label_228ef38c-4357-49c8-b2ae-c9cdaf411188_SetDate">
    <vt:lpwstr>2020-03-27T17:05:37.7965958Z</vt:lpwstr>
  </property>
  <property fmtid="{D5CDD505-2E9C-101B-9397-08002B2CF9AE}" pid="6" name="MSIP_Label_228ef38c-4357-49c8-b2ae-c9cdaf411188_Name">
    <vt:lpwstr>Personal</vt:lpwstr>
  </property>
  <property fmtid="{D5CDD505-2E9C-101B-9397-08002B2CF9AE}" pid="7" name="MSIP_Label_228ef38c-4357-49c8-b2ae-c9cdaf411188_Application">
    <vt:lpwstr>Microsoft Azure Information Protection</vt:lpwstr>
  </property>
  <property fmtid="{D5CDD505-2E9C-101B-9397-08002B2CF9AE}" pid="8" name="MSIP_Label_228ef38c-4357-49c8-b2ae-c9cdaf411188_ActionId">
    <vt:lpwstr>ef58c309-52ec-435a-bc73-7ee0ef6d52b4</vt:lpwstr>
  </property>
  <property fmtid="{D5CDD505-2E9C-101B-9397-08002B2CF9AE}" pid="9" name="MSIP_Label_228ef38c-4357-49c8-b2ae-c9cdaf411188_Extended_MSFT_Method">
    <vt:lpwstr>Manual</vt:lpwstr>
  </property>
  <property fmtid="{D5CDD505-2E9C-101B-9397-08002B2CF9AE}" pid="10" name="Sensitivity">
    <vt:lpwstr>Personal</vt:lpwstr>
  </property>
</Properties>
</file>