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ey\OneDrive\Desktop\Module Challenges\excel-challenge\"/>
    </mc:Choice>
  </mc:AlternateContent>
  <xr:revisionPtr revIDLastSave="0" documentId="8_{A6980D1B-3C15-4C84-9878-CF8FF03528BF}" xr6:coauthVersionLast="47" xr6:coauthVersionMax="47" xr10:uidLastSave="{00000000-0000-0000-0000-000000000000}"/>
  <bookViews>
    <workbookView xWindow="-57720" yWindow="60" windowWidth="29040" windowHeight="15840" activeTab="5" xr2:uid="{00000000-000D-0000-FFFF-FFFF00000000}"/>
  </bookViews>
  <sheets>
    <sheet name="Crowdfunding" sheetId="1" r:id="rId1"/>
    <sheet name="1" sheetId="3" r:id="rId2"/>
    <sheet name="2" sheetId="5" r:id="rId3"/>
    <sheet name="3" sheetId="8" r:id="rId4"/>
    <sheet name="4" sheetId="11" r:id="rId5"/>
    <sheet name="5" sheetId="12" r:id="rId6"/>
  </sheets>
  <definedNames>
    <definedName name="_xlnm._FilterDatabase" localSheetId="0" hidden="1">Crowdfunding!$A$1:$T$1001</definedName>
    <definedName name="_xlcn.WorksheetConnection_CrowdfundingA1T10011" hidden="1">Crowdfunding!$A$1:$T$1001</definedName>
    <definedName name="data">Crowdfunding!$A$1:$T$1001</definedName>
    <definedName name="goal">Crowdfunding!$D:$D</definedName>
  </definedNames>
  <calcPr calcId="191029" concurrentCalc="0"/>
  <pivotCaches>
    <pivotCache cacheId="1" r:id="rId7"/>
    <pivotCache cacheId="2" r:id="rId8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2" l="1"/>
  <c r="I15" i="12"/>
  <c r="I7" i="12"/>
  <c r="I6" i="12"/>
  <c r="I14" i="12"/>
  <c r="I5" i="12"/>
  <c r="I13" i="12"/>
  <c r="I4" i="12"/>
  <c r="I12" i="12"/>
  <c r="I3" i="12"/>
  <c r="I11" i="12" a="1"/>
  <c r="I11" i="12"/>
  <c r="I2" i="12" a="1"/>
  <c r="I2" i="12"/>
  <c r="D3" i="11"/>
  <c r="B3" i="11"/>
  <c r="C3" i="11"/>
  <c r="E3" i="11"/>
  <c r="H3" i="11"/>
  <c r="D4" i="11"/>
  <c r="B4" i="11"/>
  <c r="C4" i="11"/>
  <c r="E4" i="11"/>
  <c r="H4" i="11"/>
  <c r="D5" i="11"/>
  <c r="B5" i="11"/>
  <c r="C5" i="11"/>
  <c r="E5" i="11"/>
  <c r="H5" i="11"/>
  <c r="D6" i="11"/>
  <c r="B6" i="11"/>
  <c r="C6" i="11"/>
  <c r="E6" i="11"/>
  <c r="H6" i="11"/>
  <c r="D7" i="11"/>
  <c r="B7" i="11"/>
  <c r="C7" i="11"/>
  <c r="E7" i="11"/>
  <c r="H7" i="11"/>
  <c r="D8" i="11"/>
  <c r="B8" i="11"/>
  <c r="C8" i="11"/>
  <c r="E8" i="11"/>
  <c r="H8" i="11"/>
  <c r="D9" i="11"/>
  <c r="B9" i="11"/>
  <c r="C9" i="11"/>
  <c r="E9" i="11"/>
  <c r="H9" i="11"/>
  <c r="D10" i="11"/>
  <c r="B10" i="11"/>
  <c r="C10" i="11"/>
  <c r="E10" i="11"/>
  <c r="H10" i="11"/>
  <c r="D11" i="11"/>
  <c r="B11" i="11"/>
  <c r="C11" i="11"/>
  <c r="E11" i="11"/>
  <c r="H11" i="11"/>
  <c r="D12" i="11"/>
  <c r="B12" i="11"/>
  <c r="C12" i="11"/>
  <c r="E12" i="11"/>
  <c r="H12" i="11"/>
  <c r="D13" i="11"/>
  <c r="B13" i="11"/>
  <c r="C13" i="11"/>
  <c r="E13" i="11"/>
  <c r="H13" i="11"/>
  <c r="D2" i="11"/>
  <c r="B2" i="11"/>
  <c r="C2" i="11"/>
  <c r="E2" i="11"/>
  <c r="H2" i="11"/>
  <c r="G3" i="11"/>
  <c r="G4" i="11"/>
  <c r="G5" i="11"/>
  <c r="G6" i="11"/>
  <c r="G7" i="11"/>
  <c r="G8" i="11"/>
  <c r="G9" i="11"/>
  <c r="G10" i="11"/>
  <c r="G11" i="11"/>
  <c r="G12" i="11"/>
  <c r="G13" i="11"/>
  <c r="G2" i="11"/>
  <c r="F3" i="11"/>
  <c r="F4" i="11"/>
  <c r="F5" i="11"/>
  <c r="F6" i="11"/>
  <c r="F7" i="11"/>
  <c r="F8" i="11"/>
  <c r="F9" i="11"/>
  <c r="F10" i="11"/>
  <c r="F11" i="11"/>
  <c r="F12" i="11"/>
  <c r="F13" i="11"/>
  <c r="F2" i="1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R3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F4095-7FA4-40B9-966F-FF7A210247D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FE37A12-A68A-4E67-90C9-BD3C1F42183A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<sst xmlns="http://schemas.openxmlformats.org/spreadsheetml/2006/main" count="9046" uniqueCount="2114">
  <si>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</si>
  <si>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</si>
  <si>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</si>
  <si>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</si>
  <si>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</si>
  <si>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</si>
  <si>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</si>
  <si>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</si>
  <si>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</si>
  <si>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</si>
  <si>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</si>
  <si>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</si>
  <si>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</si>
  <si>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</si>
  <si>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</si>
  <si>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</si>
  <si>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</si>
  <si>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</si>
  <si>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</si>
  <si>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</si>
  <si>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</si>
  <si>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</si>
  <si>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</si>
  <si>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</si>
  <si>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</si>
  <si>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</si>
  <si>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</si>
  <si>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</si>
  <si>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</si>
  <si>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</si>
  <si>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</si>
  <si>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</si>
  <si>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</si>
  <si>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</si>
  <si>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</si>
  <si>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</si>
  <si>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</si>
  <si>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</si>
  <si>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</si>
  <si>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</si>
  <si>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</si>
  <si>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</si>
  <si>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</si>
  <si>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</si>
  <si>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</si>
  <si>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</si>
  <si>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</si>
  <si>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</si>
  <si>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</si>
  <si>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</si>
  <si>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</si>
  <si>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</si>
  <si>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</si>
  <si>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</si>
  <si>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</si>
  <si>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</si>
  <si>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</si>
  <si>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</si>
  <si>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</si>
  <si>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</si>
  <si>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</si>
  <si>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</si>
  <si>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</si>
  <si>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</si>
  <si>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</si>
  <si>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</si>
  <si>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</si>
  <si>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</si>
  <si>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</si>
  <si>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</si>
  <si>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</si>
  <si>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</si>
  <si>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</si>
  <si>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</si>
  <si>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</si>
  <si>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</si>
  <si>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</si>
  <si>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</si>
  <si>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</si>
  <si>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</si>
  <si>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</si>
  <si>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</si>
  <si>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</si>
  <si>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</si>
  <si>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</si>
  <si>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</si>
  <si>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</si>
  <si>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</si>
  <si>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</si>
  <si>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</si>
  <si>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</si>
  <si>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</si>
  <si>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</si>
  <si>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</si>
  <si>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</si>
  <si>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</si>
  <si>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</si>
  <si>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</si>
  <si>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</si>
  <si>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</si>
  <si>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</si>
  <si>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</si>
  <si>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</si>
  <si>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</si>
  <si>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</si>
  <si>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</si>
  <si>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</si>
  <si>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</si>
  <si>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</si>
  <si>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</si>
  <si>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</si>
  <si>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</si>
  <si>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</si>
  <si>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</si>
  <si>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</si>
  <si>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</si>
  <si>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</si>
  <si>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</si>
  <si>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</si>
  <si>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</si>
  <si>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</si>
  <si>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</si>
  <si>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</si>
  <si>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</si>
  <si>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</si>
  <si>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</si>
  <si>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</si>
  <si>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</si>
  <si>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</si>
  <si>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</si>
  <si>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</si>
  <si>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</si>
  <si>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</si>
  <si>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</si>
  <si>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</si>
  <si>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</si>
  <si>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</si>
  <si>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</si>
  <si>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</si>
  <si>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</si>
  <si>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</si>
  <si>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</si>
  <si>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</si>
  <si>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</si>
  <si>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</si>
  <si>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</si>
  <si>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</si>
  <si>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</si>
  <si>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</si>
  <si>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</si>
  <si>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</si>
  <si>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</si>
  <si>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</si>
  <si>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</si>
  <si>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</si>
  <si>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</si>
  <si>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</si>
  <si>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</si>
  <si>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</si>
  <si>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</si>
  <si>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</si>
  <si>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</si>
  <si>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</si>
  <si>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</si>
  <si>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</si>
  <si>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</si>
  <si>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</si>
  <si>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</si>
  <si>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</si>
  <si>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</si>
  <si>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</si>
  <si>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</si>
  <si>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</si>
  <si>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</si>
  <si>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</si>
  <si>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</si>
  <si>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</si>
  <si>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</si>
  <si>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</si>
  <si>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</si>
  <si>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</si>
  <si>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</si>
  <si>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</si>
  <si>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</si>
  <si>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</si>
  <si>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</si>
  <si>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</si>
  <si>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</si>
  <si>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</si>
  <si>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</si>
  <si>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</si>
  <si>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</si>
  <si>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</si>
  <si>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</si>
  <si>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</si>
  <si>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</si>
  <si>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</si>
  <si>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</si>
  <si>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</si>
  <si>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</si>
  <si>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</si>
  <si>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</si>
  <si>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</si>
  <si>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</si>
  <si>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</si>
  <si>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</si>
  <si>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</si>
  <si>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</si>
  <si>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</si>
  <si>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</si>
  <si>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</si>
  <si>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</si>
  <si>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</si>
  <si>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</si>
  <si>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</si>
  <si>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</si>
  <si>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</si>
  <si>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</si>
  <si>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</si>
  <si>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</si>
  <si>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</si>
  <si>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</si>
  <si>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</si>
  <si>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</si>
  <si>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</si>
  <si>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</si>
  <si>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</si>
  <si>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</si>
  <si>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</si>
  <si>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</si>
  <si>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</si>
  <si>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</si>
  <si>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</si>
  <si>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</si>
  <si>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</si>
  <si>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</si>
  <si>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</si>
  <si>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</si>
  <si>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</si>
  <si>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</si>
  <si>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</si>
  <si>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</si>
  <si>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</si>
  <si>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</si>
  <si>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</si>
  <si>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</si>
  <si>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</si>
  <si>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</si>
  <si>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</si>
  <si>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</si>
  <si>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</si>
  <si>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</si>
  <si>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</si>
  <si>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</si>
  <si>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</si>
  <si>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</si>
  <si>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</si>
  <si>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</si>
  <si>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</si>
  <si>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</si>
  <si>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</si>
  <si>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</si>
  <si>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</si>
  <si>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</si>
  <si>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</si>
  <si>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</si>
  <si>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</si>
  <si>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</si>
  <si>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</si>
  <si>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</si>
  <si>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</si>
  <si>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</si>
  <si>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</si>
  <si>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</si>
  <si>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</si>
  <si>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</si>
  <si>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</si>
  <si>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</si>
  <si>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</si>
  <si>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</si>
  <si>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</si>
  <si>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</si>
  <si>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</si>
  <si>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</si>
  <si>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</si>
  <si>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</si>
  <si>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</si>
  <si>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</si>
  <si>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</si>
  <si>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</si>
  <si>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</si>
  <si>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</si>
  <si>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</si>
  <si>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</si>
  <si>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</si>
  <si>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</si>
  <si>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</si>
  <si>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</si>
  <si>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</si>
  <si>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</si>
  <si>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</si>
  <si>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</si>
  <si>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</si>
  <si>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</si>
  <si>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</si>
  <si>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</si>
  <si>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</si>
  <si>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</si>
  <si>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</si>
  <si>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</si>
  <si>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</si>
  <si>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</si>
  <si>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</si>
  <si>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</si>
  <si>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</si>
  <si>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</si>
  <si>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</si>
  <si>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</si>
  <si>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</si>
  <si>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</si>
  <si>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</si>
  <si>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</si>
  <si>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</si>
  <si>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</si>
  <si>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</si>
  <si>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</si>
  <si>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</si>
  <si>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</si>
  <si>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</si>
  <si>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</si>
  <si>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</si>
  <si>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</si>
  <si>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</si>
  <si>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</si>
  <si>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</si>
  <si>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</si>
  <si>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</si>
  <si>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</si>
  <si>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</si>
  <si>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</si>
  <si>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</si>
  <si>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</si>
  <si>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</si>
  <si>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</si>
  <si>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</si>
  <si>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</si>
  <si>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</si>
  <si>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</si>
  <si>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</si>
  <si>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</si>
  <si>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</si>
  <si>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</si>
  <si>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</si>
  <si>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</si>
  <si>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</si>
  <si>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</si>
  <si>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</si>
  <si>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</si>
  <si>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</si>
  <si>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</si>
  <si>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</si>
  <si>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</si>
  <si>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</si>
  <si>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</si>
  <si>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</si>
  <si>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</si>
  <si>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</si>
  <si>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</si>
  <si>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</si>
  <si>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</si>
  <si>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</si>
  <si>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</si>
  <si>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</si>
  <si>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</si>
  <si>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</si>
  <si>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</si>
  <si>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</si>
  <si>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</si>
  <si>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</si>
  <si>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</si>
  <si>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</si>
  <si>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</si>
  <si>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</si>
  <si>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</si>
  <si>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</si>
  <si>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</si>
  <si>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</si>
  <si>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</si>
  <si>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</si>
  <si>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</si>
  <si>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</si>
  <si>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</si>
  <si>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</si>
  <si>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</si>
  <si>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</si>
  <si>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</si>
  <si>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</si>
  <si>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</si>
  <si>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</si>
  <si>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</si>
  <si>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</si>
  <si>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</si>
  <si>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</si>
  <si>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</si>
  <si>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</si>
  <si>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</si>
  <si>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</si>
  <si>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</si>
  <si>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</si>
  <si>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</si>
  <si>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</si>
  <si>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</si>
  <si>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</si>
  <si>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</si>
  <si>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</si>
  <si>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</si>
  <si>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</si>
  <si>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</si>
  <si>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</si>
  <si>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</si>
  <si>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</si>
  <si>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</si>
  <si>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</si>
  <si>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</si>
  <si>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</si>
  <si>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</si>
  <si>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</si>
  <si>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</si>
  <si>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</si>
  <si>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</si>
  <si>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</si>
  <si>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</si>
  <si>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</si>
  <si>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</si>
  <si>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</si>
  <si>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</si>
  <si>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</si>
  <si>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</si>
  <si>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</si>
  <si>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</si>
  <si>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</si>
  <si>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</si>
  <si>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</si>
  <si>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</si>
  <si>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</si>
  <si>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</si>
  <si>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</si>
  <si>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</si>
  <si>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</si>
  <si>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</si>
  <si>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</si>
  <si>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</si>
  <si>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</si>
  <si>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</si>
  <si>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</si>
  <si>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</si>
  <si>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</si>
  <si>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</si>
  <si>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</si>
  <si>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</si>
  <si>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</si>
  <si>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</si>
  <si>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</si>
  <si>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</si>
  <si>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</si>
  <si>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</si>
  <si>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</si>
  <si>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</si>
  <si>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</si>
  <si>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</si>
  <si>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</si>
  <si>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</si>
  <si>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</si>
  <si>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</si>
  <si>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</si>
  <si>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</si>
  <si>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</si>
  <si>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</si>
  <si>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</si>
  <si>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</si>
  <si>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</si>
  <si>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</si>
  <si>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</si>
  <si>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</si>
  <si>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</si>
  <si>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</si>
  <si>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</si>
  <si>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</si>
  <si>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</si>
  <si>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</si>
  <si>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</si>
  <si>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</si>
  <si>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</si>
  <si>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</si>
  <si>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</si>
  <si>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</si>
  <si>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</si>
  <si>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</si>
  <si>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</si>
  <si>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</si>
  <si>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</si>
  <si>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</si>
  <si>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</si>
  <si>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</si>
  <si>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</si>
  <si>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</si>
  <si>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</si>
  <si>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</si>
  <si>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</si>
  <si>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</si>
  <si>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</si>
  <si>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</si>
  <si>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</si>
  <si>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</si>
  <si>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</si>
  <si>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</si>
  <si>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</si>
  <si>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</si>
  <si>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</si>
  <si>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</si>
  <si>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</si>
  <si>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</si>
  <si>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</si>
  <si>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</si>
  <si>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</si>
  <si>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</si>
  <si>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</si>
  <si>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</si>
  <si>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</si>
  <si>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</si>
  <si>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</si>
  <si>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</si>
  <si>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</si>
  <si>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</si>
  <si>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</si>
  <si>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</si>
  <si>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</si>
  <si>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</si>
  <si>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</si>
  <si>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</si>
  <si>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</si>
  <si>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</si>
  <si>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</si>
  <si>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</si>
  <si>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</si>
  <si>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</si>
  <si>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</si>
  <si>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</si>
  <si>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</si>
  <si>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</si>
  <si>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</si>
  <si>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</si>
  <si>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</si>
  <si>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</si>
  <si>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</si>
  <si>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</si>
  <si>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</si>
  <si>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</si>
  <si>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</si>
  <si>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</si>
  <si>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</si>
  <si>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</si>
  <si>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</si>
  <si>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</si>
  <si>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</si>
  <si>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</si>
  <si>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</si>
  <si>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</si>
  <si>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</si>
  <si>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</si>
  <si>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</si>
  <si>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</si>
  <si>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</si>
  <si>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</si>
  <si>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</si>
  <si>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</si>
  <si>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</si>
  <si>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</si>
  <si>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</si>
  <si>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</si>
  <si>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</si>
  <si>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</si>
  <si>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</si>
  <si>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</si>
  <si>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</si>
  <si>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</si>
  <si>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</si>
  <si>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</si>
  <si>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</si>
  <si>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</si>
  <si>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</si>
  <si>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</si>
  <si>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</si>
  <si>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</si>
  <si>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</si>
  <si>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</si>
  <si>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</si>
  <si>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</si>
  <si>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</si>
  <si>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</si>
  <si>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</si>
  <si>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</si>
  <si>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</si>
  <si>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</si>
  <si>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</si>
  <si>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</si>
  <si>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</si>
  <si>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</si>
  <si>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</si>
  <si>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</si>
  <si>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</si>
  <si>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</si>
  <si>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</si>
  <si>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</si>
  <si>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</si>
  <si>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</si>
  <si>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</si>
  <si>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</si>
  <si>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</si>
  <si>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</si>
  <si>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</si>
  <si>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</si>
  <si>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</si>
  <si>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</si>
  <si>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</si>
  <si>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</si>
  <si>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</si>
  <si>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</si>
  <si>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</si>
  <si>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</si>
  <si>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</si>
  <si>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</si>
  <si>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</si>
  <si>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</si>
  <si>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</si>
  <si>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</si>
  <si>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</si>
  <si>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</si>
  <si>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</si>
  <si>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</si>
  <si>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</si>
  <si>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</si>
  <si>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</si>
  <si>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</si>
  <si>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</si>
  <si>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</si>
  <si>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</si>
  <si>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</si>
  <si>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</si>
  <si>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</si>
  <si>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</si>
  <si>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</si>
  <si>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</si>
  <si>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</si>
  <si>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</si>
  <si>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</si>
  <si>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</si>
  <si>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</si>
  <si>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</si>
  <si>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</si>
  <si>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</si>
  <si>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</si>
  <si>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</si>
  <si>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</si>
  <si>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</si>
  <si>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</si>
  <si>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</si>
  <si>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</si>
  <si>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</si>
  <si>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</si>
  <si>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</si>
  <si>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</si>
  <si>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</si>
  <si>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</si>
  <si>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</si>
  <si>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</si>
  <si>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</si>
  <si>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</si>
  <si>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</si>
  <si>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</si>
  <si>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</si>
  <si>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</si>
  <si>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</si>
  <si>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</si>
  <si>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</si>
  <si>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</si>
  <si>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</si>
  <si>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</si>
  <si>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</si>
  <si>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</si>
  <si>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</si>
  <si>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</si>
  <si>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</si>
  <si>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</si>
  <si>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</si>
  <si>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</si>
  <si>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</si>
  <si>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</si>
  <si>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</si>
  <si>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</si>
  <si>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</si>
  <si>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</si>
  <si>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</si>
  <si>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</si>
  <si>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</si>
  <si>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</si>
  <si>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</si>
  <si>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</si>
  <si>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</si>
  <si>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</si>
  <si>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</si>
  <si>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</si>
  <si>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</si>
  <si>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</si>
  <si>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</si>
  <si>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</si>
  <si>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</si>
  <si>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</si>
  <si>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</si>
  <si>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</si>
  <si>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</si>
  <si>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</si>
  <si>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</si>
  <si>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</si>
  <si>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</si>
  <si>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</si>
  <si>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</si>
  <si>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</si>
  <si>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</si>
  <si>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</si>
  <si>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</si>
  <si>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</si>
  <si>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</si>
  <si>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</si>
  <si>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</si>
  <si>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</si>
  <si>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</si>
  <si>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</si>
  <si>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</si>
  <si>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</si>
  <si>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</si>
  <si>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</si>
  <si>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</si>
  <si>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</si>
  <si>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</si>
  <si>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</si>
  <si>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</si>
  <si>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</si>
  <si>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</si>
  <si>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</si>
  <si>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</si>
  <si>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</si>
  <si>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</si>
  <si>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</si>
  <si>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</si>
  <si>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</si>
  <si>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</si>
  <si>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</si>
  <si>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</si>
  <si>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</si>
  <si>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</si>
  <si>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</si>
  <si>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</si>
  <si>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</si>
  <si>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</si>
  <si>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</si>
  <si>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</si>
  <si>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</si>
  <si>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</si>
  <si>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</si>
  <si>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</si>
  <si>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</si>
  <si>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</si>
  <si>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</si>
  <si>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</si>
  <si>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</si>
  <si>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</si>
  <si>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</si>
  <si>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</si>
  <si>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</si>
  <si>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</si>
  <si>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</si>
  <si>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</si>
  <si>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</si>
  <si>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</si>
  <si>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</si>
  <si>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</si>
  <si>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</si>
  <si>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</si>
  <si>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</si>
  <si>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</si>
  <si>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</si>
  <si>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</si>
  <si>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</si>
  <si>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</si>
  <si>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</si>
  <si>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</si>
  <si>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</si>
  <si>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</si>
  <si>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</si>
  <si>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</si>
  <si>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</si>
  <si>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</si>
  <si>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</si>
  <si>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</si>
  <si>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</si>
  <si>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</si>
  <si>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</si>
  <si>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</si>
  <si>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</si>
  <si>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</si>
  <si>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</si>
  <si>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</si>
  <si>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</si>
  <si>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</si>
  <si>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</si>
  <si>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</si>
  <si>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</si>
  <si>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</si>
  <si>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</si>
  <si>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</si>
  <si>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</si>
  <si>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</si>
  <si>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</si>
  <si>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</si>
  <si>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</si>
  <si>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</si>
  <si>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</si>
  <si>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</si>
  <si>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</si>
  <si>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</si>
  <si>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</si>
  <si>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</si>
  <si>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</si>
  <si>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</si>
  <si>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</si>
  <si>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</si>
  <si>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</si>
  <si>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</si>
  <si>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</si>
  <si>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</si>
  <si>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</si>
  <si>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</si>
  <si>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</si>
  <si>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</si>
  <si>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</si>
  <si>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</si>
  <si>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</si>
  <si>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</si>
  <si>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</si>
  <si>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</si>
  <si>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</si>
  <si>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</si>
  <si>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</si>
  <si>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</si>
  <si>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</si>
  <si>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</si>
  <si>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</si>
  <si>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</si>
  <si>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</si>
  <si>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</si>
  <si>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</si>
  <si>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</si>
  <si>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</si>
  <si>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</si>
  <si>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</si>
  <si>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</si>
  <si>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</si>
  <si>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</si>
  <si>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</si>
  <si>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</si>
  <si>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</si>
  <si>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</si>
  <si>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</si>
  <si>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</si>
  <si>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</si>
  <si>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</si>
  <si>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</si>
  <si>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</si>
  <si>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</si>
  <si>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</si>
  <si>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</si>
  <si>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</si>
  <si>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</si>
  <si>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</si>
  <si>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</si>
  <si>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</si>
  <si>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</si>
  <si>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</si>
  <si>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</si>
  <si>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</si>
  <si>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</si>
  <si>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</si>
  <si>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</si>
  <si>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</si>
  <si>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</si>
  <si>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</si>
  <si>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</si>
  <si>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</si>
  <si>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</si>
  <si>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</si>
  <si>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</si>
  <si>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</si>
  <si>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</si>
  <si>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</si>
  <si>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</si>
  <si>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</si>
  <si>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</si>
  <si>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</si>
  <si>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</si>
  <si>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</si>
  <si>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</si>
  <si>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</si>
  <si>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</si>
  <si>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</si>
  <si>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</si>
  <si>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</si>
  <si>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</si>
  <si>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</si>
  <si>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</si>
  <si>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</si>
  <si>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</si>
  <si>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</si>
  <si>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</si>
  <si>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</si>
  <si>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</si>
  <si>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</si>
  <si>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</si>
  <si>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</si>
  <si>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</si>
  <si>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</si>
  <si>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</si>
  <si>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</si>
  <si>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</si>
  <si>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</si>
  <si>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</si>
  <si>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</si>
  <si>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</si>
  <si>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</si>
  <si>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</si>
  <si>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</si>
  <si>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</si>
  <si>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</si>
  <si>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</si>
  <si>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</si>
  <si>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</si>
  <si>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</si>
  <si>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</si>
  <si>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</si>
  <si>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</si>
  <si>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</si>
  <si>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</si>
  <si>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</si>
  <si>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</si>
  <si>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</si>
  <si>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</si>
  <si>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</si>
  <si>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</si>
  <si>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</si>
  <si>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</si>
  <si>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</si>
  <si>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</si>
  <si>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</si>
  <si>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</si>
  <si>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</si>
  <si>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</si>
  <si>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</si>
  <si>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</si>
  <si>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</si>
  <si>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</si>
  <si>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</si>
  <si>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</si>
  <si>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</si>
  <si>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</si>
  <si>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</si>
  <si>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</si>
  <si>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</si>
  <si>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</si>
  <si>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</si>
  <si>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</si>
  <si>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</si>
  <si>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</si>
  <si>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</si>
  <si>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</si>
  <si>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</si>
  <si>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</si>
  <si>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</si>
  <si>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</si>
  <si>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</si>
  <si>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</si>
  <si>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</si>
  <si>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</si>
  <si>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</si>
  <si>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</si>
  <si>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</si>
  <si>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</si>
  <si>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</si>
  <si>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</si>
  <si>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</si>
  <si>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</si>
  <si>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</si>
  <si>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</si>
  <si>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</si>
  <si>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</si>
  <si>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</si>
  <si>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</si>
  <si>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</si>
  <si>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</si>
  <si>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</si>
  <si>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</si>
  <si>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</si>
  <si>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</si>
  <si>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</si>
  <si>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</si>
  <si>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</si>
  <si>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</si>
  <si>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</si>
  <si>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</si>
  <si>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</si>
  <si>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</si>
  <si>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</si>
  <si>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</si>
  <si>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</si>
  <si>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</si>
  <si>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</si>
  <si>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</si>
  <si>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</si>
  <si>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</si>
  <si>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</si>
  <si>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</si>
  <si>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</si>
  <si>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</si>
  <si>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</si>
  <si>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</si>
  <si>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</si>
  <si>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</si>
  <si>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</si>
  <si>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</si>
  <si>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</si>
  <si>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</si>
  <si>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</si>
  <si>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</si>
  <si>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</si>
  <si>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</si>
  <si>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</si>
  <si>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</si>
  <si>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</si>
  <si>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</si>
  <si>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</si>
  <si>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</si>
  <si>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</si>
  <si>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</si>
  <si>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</si>
  <si>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</si>
  <si>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</si>
  <si>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</si>
  <si>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</si>
  <si>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</si>
  <si>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</si>
  <si>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</si>
  <si>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</si>
  <si>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</si>
  <si>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</si>
  <si>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</si>
  <si>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</si>
  <si>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</si>
  <si>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</si>
  <si>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</si>
  <si>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</si>
  <si>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</si>
  <si>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</si>
  <si>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</si>
  <si>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</si>
  <si>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</si>
  <si>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</si>
  <si>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</si>
  <si>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</si>
  <si>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</si>
  <si>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</si>
  <si>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</si>
  <si>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</si>
  <si>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</si>
  <si>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</si>
  <si>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</si>
  <si>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</si>
  <si>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</si>
  <si>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</si>
  <si>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</si>
  <si>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</si>
  <si>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</si>
  <si>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</si>
  <si>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</si>
  <si>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</si>
  <si>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</si>
  <si>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</si>
  <si>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</si>
  <si>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</si>
  <si>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</si>
  <si>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</si>
  <si>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</si>
  <si>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</si>
  <si>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</si>
  <si>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</si>
  <si>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</si>
  <si>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</si>
  <si>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</si>
  <si>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</si>
  <si>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</si>
  <si>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</si>
  <si>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</si>
  <si>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</si>
  <si>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</si>
  <si>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</si>
  <si>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</si>
  <si>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</si>
  <si>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</si>
  <si>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</si>
  <si>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</si>
  <si>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</si>
  <si>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</si>
  <si>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</si>
  <si>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</si>
  <si>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</si>
  <si>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</si>
  <si>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</si>
  <si>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</si>
  <si>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</si>
  <si>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</si>
  <si>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</si>
  <si>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</si>
  <si>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</si>
  <si>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</si>
  <si>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</si>
  <si>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</si>
  <si>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</si>
  <si>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</si>
  <si>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</si>
  <si>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</si>
  <si>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</si>
  <si>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</si>
  <si>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</si>
  <si>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</si>
  <si>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</si>
  <si>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</si>
  <si>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</si>
  <si>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</si>
  <si>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</si>
  <si>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</si>
  <si>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</si>
  <si>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</si>
  <si>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</si>
  <si>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</si>
  <si>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</si>
  <si>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</si>
  <si>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</si>
  <si>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</si>
  <si>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</si>
  <si>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</si>
  <si>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</si>
  <si>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</si>
  <si>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</si>
  <si>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</si>
  <si>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</si>
  <si>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</si>
  <si>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</si>
  <si>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</si>
  <si>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</si>
  <si>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</si>
  <si>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</si>
  <si>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</si>
  <si>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</si>
  <si>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</si>
  <si>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</si>
  <si>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</si>
  <si>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</si>
  <si>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</si>
  <si>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</si>
  <si>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</si>
  <si>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</si>
  <si>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</si>
  <si>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</si>
  <si>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</si>
  <si>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</si>
  <si>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</si>
  <si>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</si>
  <si>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</si>
  <si>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</si>
  <si>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</si>
  <si>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</si>
  <si>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</si>
  <si>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</si>
  <si>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</si>
  <si>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</si>
  <si>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</si>
  <si>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</si>
  <si>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</si>
  <si>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</si>
  <si>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</si>
  <si>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</si>
  <si>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</si>
  <si>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</si>
  <si>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</si>
  <si>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</si>
  <si>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</si>
  <si>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</si>
  <si>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</si>
  <si>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</si>
  <si>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</si>
  <si>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</si>
  <si>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</si>
  <si>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</si>
  <si>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</si>
  <si>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</si>
  <si>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</si>
  <si>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</si>
  <si>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</si>
  <si>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</si>
  <si>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</si>
  <si>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</si>
  <si>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</si>
  <si>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</si>
  <si>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</si>
  <si>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</si>
  <si>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</si>
  <si>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</si>
  <si>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</si>
  <si>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</si>
  <si>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</si>
  <si>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</si>
  <si>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</si>
  <si>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</si>
  <si>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</si>
  <si>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</si>
  <si>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</si>
  <si>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</si>
  <si>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</si>
  <si>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</si>
  <si>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</si>
  <si>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</si>
  <si>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</si>
  <si>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</si>
  <si>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</si>
  <si>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</si>
  <si>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</si>
  <si>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</si>
  <si>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</si>
  <si>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</si>
  <si>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</si>
  <si>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</si>
  <si>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</si>
  <si>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</si>
  <si>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</si>
  <si>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</si>
  <si>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</si>
  <si>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</si>
  <si>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</si>
  <si>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</si>
  <si>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</si>
  <si>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</si>
  <si>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</si>
  <si>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</si>
  <si>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</si>
  <si>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</si>
  <si>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</si>
  <si>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</si>
  <si>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</si>
  <si>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</si>
  <si>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</si>
  <si>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</si>
  <si>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</si>
  <si>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</si>
  <si>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</si>
  <si>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</si>
  <si>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</si>
  <si>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</si>
  <si>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</si>
  <si>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</si>
  <si>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</si>
  <si>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</si>
  <si>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</si>
  <si>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</si>
  <si>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</si>
  <si>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</si>
  <si>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</si>
  <si>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</si>
  <si>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</si>
  <si>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</si>
  <si>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</si>
  <si>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</si>
  <si>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</si>
  <si>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</si>
  <si>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</si>
  <si>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</si>
  <si>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</si>
  <si>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</si>
  <si>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</si>
  <si>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</si>
  <si>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</si>
  <si>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</si>
  <si>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</si>
  <si>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</si>
  <si>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</si>
  <si>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</si>
  <si>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</si>
  <si>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</si>
  <si>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</si>
  <si>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</si>
  <si>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</si>
  <si>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</si>
  <si>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</si>
  <si>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</si>
  <si>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</si>
  <si>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</si>
  <si>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</si>
  <si>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</si>
  <si>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</si>
  <si>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</si>
  <si>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</si>
  <si>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</si>
  <si>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</si>
  <si>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</si>
  <si>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</si>
  <si>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</si>
  <si>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</si>
  <si>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</si>
  <si>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</si>
  <si>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</si>
  <si>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</si>
  <si>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</si>
  <si>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</si>
  <si>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</si>
  <si>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</si>
  <si>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</si>
  <si>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</si>
  <si>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</si>
  <si>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</si>
  <si>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</si>
  <si>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</si>
  <si>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</si>
  <si>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</si>
  <si>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</si>
  <si>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</si>
  <si>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</si>
  <si>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</si>
  <si>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</si>
  <si>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</si>
  <si>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</si>
  <si>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</si>
  <si>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</si>
  <si>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</si>
  <si>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</si>
  <si>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</si>
  <si>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</si>
  <si>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</si>
  <si>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</si>
  <si>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</si>
  <si>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</si>
  <si>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</si>
  <si>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</si>
  <si>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</si>
  <si>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</si>
  <si>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</si>
  <si>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</si>
  <si>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</si>
  <si>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</si>
  <si>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</si>
  <si>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</si>
  <si>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</si>
  <si>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</si>
  <si>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</si>
  <si>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</si>
  <si>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</si>
  <si>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</si>
  <si>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</si>
  <si>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</si>
  <si>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</si>
  <si>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</si>
  <si>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</si>
  <si>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</si>
  <si>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</si>
  <si>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</si>
  <si>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</si>
  <si>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</si>
  <si>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</si>
  <si>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</si>
  <si>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</si>
  <si>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</si>
  <si>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</si>
  <si>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</si>
  <si>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</si>
  <si>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</si>
  <si>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</si>
  <si>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</si>
  <si>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</si>
  <si>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</si>
  <si>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</si>
  <si>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</si>
  <si>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</si>
  <si>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</si>
  <si>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</si>
  <si>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</si>
  <si>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</si>
  <si>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</si>
  <si>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</si>
  <si>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</si>
  <si>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</si>
  <si>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</si>
  <si>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</si>
  <si>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</si>
  <si>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</si>
  <si>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</si>
  <si>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</si>
  <si>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</si>
  <si>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</si>
  <si>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</si>
  <si>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</si>
  <si>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</si>
  <si>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</si>
  <si>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</si>
  <si>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</si>
  <si>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</si>
  <si>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</si>
  <si>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</si>
  <si>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</si>
  <si>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</si>
  <si>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</si>
  <si>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</si>
  <si>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</si>
  <si>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</si>
  <si>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</si>
  <si>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</si>
  <si>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</si>
  <si>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</si>
  <si>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</si>
  <si>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</si>
  <si>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</si>
  <si>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</si>
  <si>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</si>
  <si>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</si>
  <si>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</si>
  <si>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</si>
  <si>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</si>
  <si>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</si>
  <si>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</si>
  <si>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</si>
  <si>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</si>
  <si>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</si>
  <si>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</si>
  <si>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</si>
  <si>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</si>
  <si>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</si>
  <si>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</si>
  <si>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</si>
  <si>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</si>
  <si>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</si>
  <si>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</si>
  <si>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</si>
  <si>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</si>
  <si>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</si>
  <si>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</si>
  <si>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</si>
  <si>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</si>
  <si>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</si>
  <si>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</si>
  <si>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</si>
  <si>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</si>
  <si>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</si>
  <si>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</si>
  <si>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</si>
  <si>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</si>
  <si>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</si>
  <si>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</si>
  <si>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</si>
  <si>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</si>
  <si>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</si>
  <si>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</si>
  <si>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</si>
  <si>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</si>
  <si>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</si>
  <si>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</si>
  <si>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</si>
  <si>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</si>
  <si>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</si>
  <si>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</si>
  <si>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</si>
  <si>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</si>
  <si>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</si>
  <si>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</si>
  <si>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</si>
  <si>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</si>
  <si>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</si>
  <si>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</si>
  <si>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</si>
  <si>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</si>
  <si>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</si>
  <si>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</si>
  <si>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</si>
  <si>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</si>
  <si>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</si>
  <si>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</si>
  <si>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</si>
  <si>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</si>
  <si>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</si>
  <si>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</si>
  <si>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</si>
  <si>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</si>
  <si>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</si>
  <si>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</si>
  <si>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</si>
  <si>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</si>
  <si>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</si>
  <si>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</si>
  <si>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</si>
  <si>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</si>
  <si>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</si>
  <si>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</si>
  <si>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</si>
  <si>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</si>
  <si>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</si>
  <si>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</si>
  <si>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</si>
  <si>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</si>
  <si>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</si>
  <si>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</si>
  <si>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</si>
  <si>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</si>
  <si>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</si>
  <si>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</si>
  <si>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</si>
  <si>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</si>
  <si>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</si>
  <si>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</si>
  <si>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</si>
  <si>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</si>
  <si>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</si>
  <si>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</si>
  <si>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</si>
  <si>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</si>
  <si>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</si>
  <si>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</si>
  <si>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</si>
  <si>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</si>
  <si>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</si>
  <si>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</si>
  <si>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</si>
  <si>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</si>
  <si>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</si>
  <si>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</si>
  <si>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</si>
  <si>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</si>
  <si>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</si>
  <si>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</si>
  <si>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</si>
  <si>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</si>
  <si>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</si>
  <si>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</si>
  <si>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</si>
  <si>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</si>
  <si>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</si>
  <si>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</si>
  <si>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</si>
  <si>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</si>
  <si>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</si>
  <si>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</si>
  <si>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</si>
  <si>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</si>
  <si>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</si>
  <si>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</si>
  <si>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</si>
  <si>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</si>
  <si>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</si>
  <si>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</si>
  <si>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</si>
  <si>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</si>
  <si>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</si>
  <si>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</si>
  <si>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</si>
  <si>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</si>
  <si>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</si>
  <si>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</si>
  <si>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</si>
  <si>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</si>
  <si>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</si>
  <si>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</si>
  <si>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</si>
  <si>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</si>
  <si>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</si>
  <si>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</si>
  <si>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</si>
  <si>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</si>
  <si>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</si>
  <si>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</si>
  <si>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</si>
  <si>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</si>
  <si>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</si>
  <si>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</si>
  <si>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</si>
  <si>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</si>
  <si>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</si>
  <si>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</si>
  <si>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</si>
  <si>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</si>
  <si>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</si>
  <si>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</si>
  <si>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</si>
  <si>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</si>
  <si>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</si>
  <si>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</si>
  <si>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</si>
  <si>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</si>
  <si>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</si>
  <si>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</si>
  <si>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</si>
  <si>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</si>
  <si>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</si>
  <si>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</si>
  <si>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</si>
  <si>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</si>
  <si>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</si>
  <si>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</si>
  <si>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</si>
  <si>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</si>
  <si>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</si>
  <si>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</si>
  <si>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</si>
  <si>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</si>
  <si>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</si>
  <si>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</si>
  <si>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</si>
  <si>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</si>
  <si>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</si>
  <si>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</si>
  <si>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</si>
  <si>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</si>
  <si>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</si>
  <si>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</si>
  <si>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</si>
  <si>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</si>
  <si>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</si>
  <si>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</si>
  <si>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</si>
  <si>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</si>
  <si>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</si>
  <si>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</si>
  <si>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</si>
  <si>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</si>
  <si>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</si>
  <si>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</si>
  <si>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</si>
  <si>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</si>
  <si>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</si>
  <si>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</si>
  <si>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</si>
  <si>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</si>
  <si>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</si>
  <si>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</si>
  <si>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</si>
  <si>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</si>
  <si>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</si>
  <si>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</si>
  <si>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</si>
  <si>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</si>
  <si>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</si>
  <si>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</si>
  <si>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</si>
  <si>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</si>
  <si>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</si>
  <si>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</si>
  <si>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</si>
  <si>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</si>
  <si>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</si>
  <si>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</si>
  <si>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</si>
  <si>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</si>
  <si>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</si>
  <si>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</si>
  <si>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</si>
  <si>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</si>
  <si>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</si>
  <si>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</si>
  <si>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</si>
  <si>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</si>
  <si>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</si>
  <si>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</si>
  <si>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</si>
  <si>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</si>
  <si>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</si>
  <si>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</si>
  <si>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</si>
  <si>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</si>
  <si>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</si>
  <si>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</si>
  <si>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</si>
  <si>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</si>
  <si>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</si>
  <si>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</si>
  <si>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</si>
  <si>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</si>
  <si>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</si>
  <si>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</si>
  <si>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</si>
  <si>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</si>
  <si>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</si>
  <si>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</si>
  <si>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</si>
  <si>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</si>
  <si>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</si>
  <si>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</si>
  <si>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</si>
  <si>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</si>
  <si>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</si>
  <si>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</si>
  <si>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</si>
  <si>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</si>
  <si>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</si>
  <si>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</si>
  <si>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</si>
  <si>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</si>
  <si>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</si>
  <si>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</si>
  <si>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</si>
  <si>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</si>
  <si>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</si>
  <si>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</si>
  <si>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</si>
  <si>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</si>
  <si>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</si>
  <si>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</si>
  <si>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</si>
  <si>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</si>
  <si>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</si>
  <si>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</si>
  <si>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</si>
  <si>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</si>
  <si>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</si>
  <si>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</si>
  <si>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</si>
  <si>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</si>
  <si>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</si>
  <si>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</si>
  <si>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</si>
  <si>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</si>
  <si>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</si>
  <si>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</si>
  <si>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</si>
  <si>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</si>
  <si>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</si>
  <si>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</si>
  <si>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</si>
  <si>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</si>
  <si>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</si>
  <si>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</si>
  <si>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</si>
  <si>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</si>
  <si>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</si>
  <si>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</si>
  <si>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</si>
  <si>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</si>
  <si>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</si>
  <si>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</si>
  <si>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</si>
  <si>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</si>
  <si>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</si>
  <si>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</si>
  <si>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</si>
  <si>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</si>
  <si>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</si>
  <si>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</si>
  <si>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</si>
  <si>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</si>
  <si>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</si>
  <si>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</si>
  <si>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</si>
  <si>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</si>
  <si>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</si>
  <si>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</si>
  <si>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</si>
  <si>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</si>
  <si>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</si>
  <si>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</si>
  <si>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</si>
  <si>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</si>
  <si>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</si>
  <si>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</si>
  <si>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</si>
  <si>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</si>
  <si>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</si>
  <si>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</si>
  <si>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</si>
  <si>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</si>
  <si>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</si>
  <si>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</si>
  <si>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</si>
  <si>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</si>
  <si>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</si>
  <si>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</si>
  <si>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</si>
  <si>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</si>
  <si>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</si>
  <si>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</si>
  <si>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</si>
  <si>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</si>
  <si>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</si>
  <si>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</si>
  <si>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</si>
  <si>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</si>
  <si>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</si>
  <si>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</si>
  <si>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</si>
  <si>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</si>
  <si>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</si>
  <si>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</si>
  <si>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</si>
  <si>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</si>
  <si>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</si>
  <si>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</si>
  <si>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</si>
  <si>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</si>
  <si>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</si>
  <si>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</si>
  <si>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</si>
  <si>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</si>
  <si>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</si>
  <si>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</si>
  <si>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</si>
  <si>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</si>
  <si>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</si>
  <si>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</si>
  <si>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</si>
  <si>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</si>
  <si>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</si>
  <si>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</si>
  <si>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</si>
  <si>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</si>
  <si>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</si>
  <si>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</si>
  <si>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</si>
  <si>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</si>
  <si>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</si>
  <si>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</si>
  <si>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</si>
  <si>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</si>
  <si>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</si>
  <si>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</si>
  <si>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</si>
  <si>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</si>
  <si>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</si>
  <si>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</si>
  <si>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</si>
  <si>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</si>
  <si>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</si>
  <si>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</si>
  <si>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</si>
  <si>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</si>
  <si>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</si>
  <si>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</si>
  <si>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</si>
  <si>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</si>
  <si>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</si>
  <si>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</si>
  <si>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</si>
  <si>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</si>
  <si>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</si>
  <si>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</si>
  <si>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</si>
  <si>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</si>
  <si>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</si>
  <si>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</si>
  <si>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</si>
  <si>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</si>
  <si>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</si>
  <si>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</si>
  <si>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</si>
  <si>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</si>
  <si>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</si>
  <si>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</si>
  <si>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</si>
  <si>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</si>
  <si>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</si>
  <si>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</si>
  <si>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</si>
  <si>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</si>
  <si>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</si>
  <si>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</si>
  <si>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</si>
  <si>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</si>
  <si>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</si>
  <si>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</si>
  <si>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</si>
  <si>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</si>
  <si>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</si>
  <si>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</si>
  <si>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</si>
  <si>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</si>
  <si>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</si>
  <si>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</si>
  <si>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</si>
  <si>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</si>
  <si>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</si>
  <si>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</si>
  <si>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</si>
  <si>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</si>
  <si>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</si>
  <si>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</si>
  <si>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</si>
  <si>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</si>
  <si>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</si>
  <si>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</si>
  <si>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</si>
  <si>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</si>
  <si>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</si>
  <si>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</si>
  <si>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</si>
  <si>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</si>
  <si>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</si>
  <si>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</si>
  <si>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</si>
  <si>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</si>
  <si>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</si>
  <si>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</si>
  <si>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</si>
  <si>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</si>
  <si>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</si>
  <si>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</si>
  <si>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</si>
  <si>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</si>
  <si>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</si>
  <si>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</si>
  <si>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</si>
  <si>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</si>
  <si>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</si>
  <si>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</si>
  <si>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</si>
  <si>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</si>
  <si>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</si>
  <si>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</si>
  <si>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</si>
  <si>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</si>
  <si>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</si>
  <si>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</si>
  <si>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</si>
  <si>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</si>
  <si>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</si>
  <si>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</si>
  <si>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</si>
  <si>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</si>
  <si>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</si>
  <si>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</si>
  <si>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</si>
  <si>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</si>
  <si>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</si>
  <si>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</si>
  <si>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</si>
  <si>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</si>
  <si>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</si>
  <si>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</si>
  <si>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</si>
  <si>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</si>
  <si>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</si>
  <si>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</si>
  <si>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</si>
  <si>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</si>
  <si>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</si>
  <si>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</si>
  <si>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</si>
  <si>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</si>
  <si>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</si>
  <si>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</si>
  <si>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</si>
  <si>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</si>
  <si>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</si>
  <si>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</si>
  <si>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</si>
  <si>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</si>
  <si>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</si>
  <si>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</si>
  <si>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</si>
  <si>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</si>
  <si>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</si>
  <si>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</si>
  <si>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</si>
  <si>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</si>
  <si>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</si>
  <si>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</si>
  <si>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</si>
  <si>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</si>
  <si>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</si>
  <si>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</si>
  <si>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</si>
  <si>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</si>
  <si>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</si>
  <si>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</si>
  <si>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</si>
  <si>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</si>
  <si>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</si>
  <si>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</si>
  <si>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</si>
  <si>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</si>
  <si>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</si>
  <si>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</si>
  <si>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</si>
  <si>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</si>
  <si>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</si>
  <si>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</si>
  <si>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</si>
  <si>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</si>
  <si>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</si>
  <si>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</si>
  <si>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</si>
  <si>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</si>
  <si>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</si>
  <si>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</si>
  <si>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</si>
  <si>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</si>
  <si>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</si>
  <si>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</si>
  <si>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</si>
  <si>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</si>
  <si>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</si>
  <si>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</si>
  <si>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</si>
  <si>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</si>
  <si>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</si>
  <si>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</si>
  <si>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</si>
  <si>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</si>
  <si>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</si>
  <si>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</si>
  <si>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</si>
  <si>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</si>
  <si>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</si>
  <si>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</si>
  <si>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</si>
  <si>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</si>
  <si>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</si>
  <si>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</si>
  <si>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</si>
  <si>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</si>
  <si>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</si>
  <si>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</si>
  <si>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</si>
  <si>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</si>
  <si>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</si>
  <si>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</si>
  <si>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</si>
  <si>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</si>
  <si>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</si>
  <si>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</si>
  <si>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</si>
  <si>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</si>
  <si>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</si>
  <si>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</si>
  <si>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</si>
  <si>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</si>
  <si>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</si>
  <si>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</si>
  <si>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</si>
  <si>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</si>
  <si>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</si>
  <si>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</si>
  <si>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</si>
  <si>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</si>
  <si>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</si>
  <si>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</si>
  <si>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</si>
  <si>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</si>
  <si>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</si>
  <si>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</si>
  <si>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</si>
  <si>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</si>
  <si>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name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</si>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</sst>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4" fontId="16" fillId="0" borderId="0" xfId="0" applyNumberFormat="1" applyFont="1" applyAlignment="1">
      <alignment horizontal="center"/>
    </xf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609B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609B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609B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609B7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609B7"/>
        </patternFill>
      </fill>
    </dxf>
  </dxfs>
  <tableStyles count="0" defaultTableStyle="TableStyleMedium2" defaultPivotStyle="PivotStyleLight16"/>
  <colors>
    <mruColors>
      <color rgb="FF2333FF"/>
      <color rgb="FF62FA44"/>
      <color rgb="FF2609B7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[CrowdfundingBook.xlsx]1!PivotTable1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C-45D1-88AB-3261D2BF233C}"/>
            </c:ext>
          </c:extLst>
        </c:ser>
        <c:ser>
          <c:idx val="1"/>
          <c:order val="1"/>
          <c:tx>
            <c:strRef>
              <c:f>'1'!$C$3:$C$4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CC-45D1-88AB-3261D2BF233C}"/>
            </c:ext>
          </c:extLst>
        </c:ser>
        <c:ser>
          <c:idx val="2"/>
          <c:order val="2"/>
          <c:tx>
            <c:strRef>
              <c:f>'1'!$D$3:$D$4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CC-45D1-88AB-3261D2BF233C}"/>
            </c:ext>
          </c:extLst>
        </c:ser>
        <c:ser>
          <c:idx val="3"/>
          <c:order val="3"/>
          <c:tx>
            <c:strRef>
              <c:f>'1'!$E$3:$E$4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CC-45D1-88AB-3261D2BF2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443759"/>
        <c:axId val="404457199"/>
      </c:barChart>
      <c:catAx>
        <c:axId val="40444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57199"/>
        <c:crosses val="autoZero"/>
        <c:auto val="1"/>
        <c:lblAlgn val="ctr"/>
        <c:lblOffset val="100"/>
        <c:noMultiLvlLbl val="0"/>
      </c:catAx>
      <c:valAx>
        <c:axId val="4044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44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'2'!$B$6:$B$7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B-4DC7-AAA8-4398FF599AC6}"/>
            </c:ext>
          </c:extLst>
        </c:ser>
        <c:ser>
          <c:idx val="1"/>
          <c:order val="1"/>
          <c:tx>
            <c:strRef>
              <c:f>'2'!$C$4:$C$5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'2'!$C$6:$C$7</c:f>
              <c:numCache>
                <c:formatCode>General</c:formatCode>
                <c:ptCount val="1"/>
                <c:pt idx="0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D4-44EB-B8A7-2B990CE65754}"/>
            </c:ext>
          </c:extLst>
        </c:ser>
        <c:ser>
          <c:idx val="2"/>
          <c:order val="2"/>
          <c:tx>
            <c:strRef>
              <c:f>'2'!$D$4:$D$5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'2'!$D$6:$D$7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D4-44EB-B8A7-2B990CE65754}"/>
            </c:ext>
          </c:extLst>
        </c:ser>
        <c:ser>
          <c:idx val="3"/>
          <c:order val="3"/>
          <c:tx>
            <c:strRef>
              <c:f>'2'!$E$4:$E$5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'2'!$A$6:$A$7</c:f>
              <c:strCache>
                <c:ptCount val="1"/>
                <c:pt idx="0">
                  <c:v>plays</c:v>
                </c:pt>
              </c:strCache>
            </c:strRef>
          </c:cat>
          <c:val>
            <c:numRef>
              <c:f>'2'!$E$6:$E$7</c:f>
              <c:numCache>
                <c:formatCode>General</c:formatCode>
                <c:ptCount val="1"/>
                <c:pt idx="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7D4-44EB-B8A7-2B990CE65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7156816"/>
        <c:axId val="1537151536"/>
      </c:barChart>
      <c:catAx>
        <c:axId val="15371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51536"/>
        <c:crosses val="autoZero"/>
        <c:auto val="1"/>
        <c:lblAlgn val="ctr"/>
        <c:lblOffset val="100"/>
        <c:noMultiLvlLbl val="0"/>
      </c:catAx>
      <c:valAx>
        <c:axId val="15371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5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[CrowdfundingBook.xlsx]3!PivotTable6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2-4118-BD3B-9E792F29A312}"/>
            </c:ext>
          </c:extLst>
        </c:ser>
        <c:ser>
          <c:idx val="1"/>
          <c:order val="1"/>
          <c:tx>
            <c:strRef>
              <c:f>'3'!$C$4:$C$5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2-4118-BD3B-9E792F29A312}"/>
            </c:ext>
          </c:extLst>
        </c:ser>
        <c:ser>
          <c:idx val="2"/>
          <c:order val="2"/>
          <c:tx>
            <c:strRef>
              <c:f>'3'!$D$4:$D$5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E2-4118-BD3B-9E792F29A312}"/>
            </c:ext>
          </c:extLst>
        </c:ser>
        <c:ser>
          <c:idx val="3"/>
          <c:order val="3"/>
          <c:tx>
            <c:strRef>
              <c:f>'3'!$E$4:$E$5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E2-4118-BD3B-9E792F29A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633744"/>
        <c:axId val="1535641424"/>
      </c:lineChart>
      <c:catAx>
        <c:axId val="153563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641424"/>
        <c:crosses val="autoZero"/>
        <c:auto val="1"/>
        <c:lblAlgn val="ctr"/>
        <c:lblOffset val="100"/>
        <c:noMultiLvlLbl val="0"/>
      </c:catAx>
      <c:valAx>
        <c:axId val="15356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63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'4'!$F$1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'4'!$F$2:$F$13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BB-423D-B900-579C289A94B5}"/>
            </c:ext>
          </c:extLst>
        </c:ser>
        <c:ser>
          <c:idx val="5"/>
          <c:order val="5"/>
          <c:tx>
            <c:strRef>
              <c:f>'4'!$G$1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'4'!$G$2:$G$13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BB-423D-B900-579C289A94B5}"/>
            </c:ext>
          </c:extLst>
        </c:ser>
        <c:ser>
          <c:idx val="6"/>
          <c:order val="6"/>
          <c:tx>
            <c:strRef>
              <c:f>'4'!$H$1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'4'!$H$2:$H$13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BB-423D-B900-579C289A9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438591"/>
        <c:axId val="1557440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BB-423D-B900-579C289A94B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BB-423D-B900-579C289A94B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FBB-423D-B900-579C289A94B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'4'!$A$2:$A$13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'4'!$E$2:$E$13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FBB-423D-B900-579C289A94B5}"/>
                  </c:ext>
                </c:extLst>
              </c15:ser>
            </c15:filteredLineSeries>
          </c:ext>
        </c:extLst>
      </c:lineChart>
      <c:catAx>
        <c:axId val="155743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40511"/>
        <c:crosses val="autoZero"/>
        <c:auto val="1"/>
        <c:lblAlgn val="ctr"/>
        <c:lblOffset val="100"/>
        <c:noMultiLvlLbl val="0"/>
      </c:catAx>
      <c:valAx>
        <c:axId val="155744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3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410527</xdr:colOff>
      <xdr:row>9</xdr:row>
      <xdr:rowOff>55245</xdr:rowOff>
    </xdr:from>
    <xdr:to>
      <xdr:col>14</xdr:col>
      <xdr:colOff>320992</xdr:colOff>
      <xdr:row>23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1B7120-61A6-C1EE-9DB1-57B2190A1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197167</xdr:colOff>
      <xdr:row>6</xdr:row>
      <xdr:rowOff>28575</xdr:rowOff>
    </xdr:from>
    <xdr:to>
      <xdr:col>17</xdr:col>
      <xdr:colOff>523875</xdr:colOff>
      <xdr:row>24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26594-E3E8-FC31-8919-A0C09C4E6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372427</xdr:colOff>
      <xdr:row>9</xdr:row>
      <xdr:rowOff>55245</xdr:rowOff>
    </xdr:from>
    <xdr:to>
      <xdr:col>14</xdr:col>
      <xdr:colOff>282892</xdr:colOff>
      <xdr:row>23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FDEEC-311C-C7A3-8961-B0F1BB6ED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268606</xdr:colOff>
      <xdr:row>14</xdr:row>
      <xdr:rowOff>28575</xdr:rowOff>
    </xdr:from>
    <xdr:to>
      <xdr:col>10</xdr:col>
      <xdr:colOff>579121</xdr:colOff>
      <xdr:row>31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1588D0-C228-3E59-DE32-0F7184817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ley karecki" refreshedDate="45506.707030092592" createdVersion="8" refreshedVersion="8" minRefreshableVersion="3" recordCount="1000" xr:uid="{DE68C640-6E63-4D83-BF88-F3B7362D0939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ley karecki" refreshedDate="45508.460837615741" backgroundQuery="1" createdVersion="8" refreshedVersion="8" minRefreshableVersion="3" recordCount="0" supportSubquery="1" supportAdvancedDrill="1" xr:uid="{3893FA9C-8CE6-43D4-A776-140EAA76CE41}">
  <cacheSource type="external" connectionId="1"/>
  <cacheFields count="5"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7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10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3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17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18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0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23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4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25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8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0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3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3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4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35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6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7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3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40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4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42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43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44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46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47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48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4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53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55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5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57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58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60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6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6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6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68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69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70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71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72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7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74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5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7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80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81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8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8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85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86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88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89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92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93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9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95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96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97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9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01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02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0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105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06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0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08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11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12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13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14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17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118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119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120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121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24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125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28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12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130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131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3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33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136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3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140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14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142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43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144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145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146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14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14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51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55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5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158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15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61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62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16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164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165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6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1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172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173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7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7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179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1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83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186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18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9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94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196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99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200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01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203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204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205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07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21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11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21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1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216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21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220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222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23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22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25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26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27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228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2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230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231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23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23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23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238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39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240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24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242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243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44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24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246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47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250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252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53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255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256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25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25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260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26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26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263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65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266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267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68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6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70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271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27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27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76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277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278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280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283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285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287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8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29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292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296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299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30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0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305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307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09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10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31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31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17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20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2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32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32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328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329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330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31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33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33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35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3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37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345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34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50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51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352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35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356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57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58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359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6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361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6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63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65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66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67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369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70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373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77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78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80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38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382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385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86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3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390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391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9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393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9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3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97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400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0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403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04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406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407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40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09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41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41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418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421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422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42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425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427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430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431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43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33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43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3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36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438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439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440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441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4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445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447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45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45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45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456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57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59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46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461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46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4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65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46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467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469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70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471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474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475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47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80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483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484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48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486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487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88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489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490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491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497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98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50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50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50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526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44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56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571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604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623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625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62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632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641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650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65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666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670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711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71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717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722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727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739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742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76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771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778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780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83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854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890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897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904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924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927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935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938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979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983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985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13C09-7586-4167-B758-BAD12E92A63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dataField="1" showAll="0"/>
    <pivotField showAll="0"/>
    <pivotField numFmtId="164" showAll="0"/>
    <pivotField numFmtId="164"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F4FA-BA8D-4CA9-9571-39BD7F4224C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7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">
    <i>
      <x v="1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item="8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8B7DF-E1A9-4258-889C-A074648D19E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3" hier="18" name="[Range].[Parent Category].[All]" cap="All"/>
    <pageField fld="1" hier="20" name="[Range].[Date Created Conversion (Year)].[All]" cap="All"/>
  </pageFields>
  <dataFields count="1">
    <dataField name="Count of outcome" fld="2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selection activeCell="G1" sqref="G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1.19921875" style="5"/>
    <col min="5" max="5" width="11.19921875" style="5" customWidth="1"/>
    <col min="7" max="7" width="13" bestFit="1" customWidth="1"/>
    <col min="8" max="8" width="7.59765625" bestFit="1" customWidth="1"/>
    <col min="9" max="9" width="8.3984375" bestFit="1" customWidth="1"/>
    <col min="10" max="10" width="11.19921875" bestFit="1" customWidth="1"/>
    <col min="11" max="11" width="22.3984375" bestFit="1" customWidth="1"/>
    <col min="12" max="12" width="11.19921875" bestFit="1" customWidth="1"/>
    <col min="13" max="13" width="21" bestFit="1" customWidth="1"/>
    <col min="16" max="16" width="28" bestFit="1" customWidth="1"/>
    <col min="17" max="17" width="14.5" style="7" bestFit="1" customWidth="1"/>
    <col min="18" max="18" width="16.5" style="9" bestFit="1" customWidth="1"/>
    <col min="19" max="19" width="14.898437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2072</v>
      </c>
      <c r="L1" s="1" t="s">
        <v>9</v>
      </c>
      <c r="M1" s="1" t="s">
        <v>2073</v>
      </c>
      <c r="N1" s="1" t="s">
        <v>10</v>
      </c>
      <c r="O1" s="1" t="s">
        <v>11</v>
      </c>
      <c r="P1" s="1" t="s">
        <v>2028</v>
      </c>
      <c r="Q1" s="6" t="s">
        <v>2029</v>
      </c>
      <c r="R1" s="8" t="s">
        <v>2030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 s="5">
        <v>100</v>
      </c>
      <c r="E2" s="5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2">
        <f>(((J2/60)/60)/24)+DATE(1970,1,1)</f>
        <v>42336.25</v>
      </c>
      <c r="L2">
        <v>1450159200</v>
      </c>
      <c r="M2" s="12">
        <f>(((L2/60)/60)/24)+DATE(1970,1,1)</f>
        <v>42353.25</v>
      </c>
      <c r="N2" t="b">
        <v>0</v>
      </c>
      <c r="O2" t="b">
        <v>0</v>
      </c>
      <c r="P2" t="s">
        <v>17</v>
      </c>
      <c r="Q2" s="7">
        <f>E2/D2</f>
        <v>0</v>
      </c>
      <c r="R2" s="9">
        <v>0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 s="5">
        <v>1400</v>
      </c>
      <c r="E3" s="5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2">
        <f t="shared" ref="K3:K66" si="0">(((J3/60)/60)/24)+DATE(1970,1,1)</f>
        <v>41870.208333333336</v>
      </c>
      <c r="L3">
        <v>1408597200</v>
      </c>
      <c r="M3" s="12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s="7">
        <f>E3/D3</f>
        <v>10.4</v>
      </c>
      <c r="R3" s="9">
        <f>E3/G3</f>
        <v>92.151898734177209</v>
      </c>
      <c r="S3" t="s">
        <v>2035</v>
      </c>
      <c r="T3" t="s">
        <v>2036</v>
      </c>
    </row>
    <row r="4" spans="1:20" ht="31.2" x14ac:dyDescent="0.3">
      <c r="A4">
        <v>2</v>
      </c>
      <c r="B4" t="s">
        <v>24</v>
      </c>
      <c r="C4" s="3" t="s">
        <v>25</v>
      </c>
      <c r="D4" s="5">
        <v>108400</v>
      </c>
      <c r="E4" s="5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2">
        <f t="shared" si="0"/>
        <v>41595.25</v>
      </c>
      <c r="L4">
        <v>1384840800</v>
      </c>
      <c r="M4" s="12">
        <f t="shared" si="1"/>
        <v>41597.25</v>
      </c>
      <c r="N4" t="b">
        <v>0</v>
      </c>
      <c r="O4" t="b">
        <v>0</v>
      </c>
      <c r="P4" t="s">
        <v>28</v>
      </c>
      <c r="Q4" s="7">
        <f t="shared" ref="Q4:Q67" si="2">E4/D4</f>
        <v>1.3147878228782288</v>
      </c>
      <c r="R4" s="9">
        <f t="shared" ref="R4:R66" si="3">E4/G4</f>
        <v>100.01614035087719</v>
      </c>
      <c r="S4" t="s">
        <v>2037</v>
      </c>
      <c r="T4" t="s">
        <v>2038</v>
      </c>
    </row>
    <row r="5" spans="1:20" ht="31.2" x14ac:dyDescent="0.3">
      <c r="A5">
        <v>3</v>
      </c>
      <c r="B5" t="s">
        <v>29</v>
      </c>
      <c r="C5" s="3" t="s">
        <v>30</v>
      </c>
      <c r="D5" s="5">
        <v>4200</v>
      </c>
      <c r="E5" s="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2">
        <f t="shared" si="0"/>
        <v>43688.208333333328</v>
      </c>
      <c r="L5">
        <v>1568955600</v>
      </c>
      <c r="M5" s="12">
        <f t="shared" si="1"/>
        <v>43728.208333333328</v>
      </c>
      <c r="N5" t="b">
        <v>0</v>
      </c>
      <c r="O5" t="b">
        <v>0</v>
      </c>
      <c r="P5" t="s">
        <v>23</v>
      </c>
      <c r="Q5" s="7">
        <f t="shared" si="2"/>
        <v>0.58976190476190471</v>
      </c>
      <c r="R5" s="9">
        <f t="shared" si="3"/>
        <v>103.20833333333333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 s="5">
        <v>7600</v>
      </c>
      <c r="E6" s="5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2">
        <f t="shared" si="0"/>
        <v>43485.25</v>
      </c>
      <c r="L6">
        <v>1548309600</v>
      </c>
      <c r="M6" s="12">
        <f t="shared" si="1"/>
        <v>43489.25</v>
      </c>
      <c r="N6" t="b">
        <v>0</v>
      </c>
      <c r="O6" t="b">
        <v>0</v>
      </c>
      <c r="P6" t="s">
        <v>33</v>
      </c>
      <c r="Q6" s="7">
        <f t="shared" si="2"/>
        <v>0.69276315789473686</v>
      </c>
      <c r="R6" s="9">
        <f t="shared" si="3"/>
        <v>99.339622641509436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 s="5">
        <v>7600</v>
      </c>
      <c r="E7" s="5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2">
        <f t="shared" si="0"/>
        <v>41149.208333333336</v>
      </c>
      <c r="L7">
        <v>1347080400</v>
      </c>
      <c r="M7" s="12">
        <f t="shared" si="1"/>
        <v>41160.208333333336</v>
      </c>
      <c r="N7" t="b">
        <v>0</v>
      </c>
      <c r="O7" t="b">
        <v>0</v>
      </c>
      <c r="P7" t="s">
        <v>33</v>
      </c>
      <c r="Q7" s="7">
        <f t="shared" si="2"/>
        <v>1.7361842105263159</v>
      </c>
      <c r="R7" s="9">
        <f t="shared" si="3"/>
        <v>75.833333333333329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 s="5">
        <v>5200</v>
      </c>
      <c r="E8" s="5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2">
        <f t="shared" si="0"/>
        <v>42991.208333333328</v>
      </c>
      <c r="L8">
        <v>1505365200</v>
      </c>
      <c r="M8" s="12">
        <f t="shared" si="1"/>
        <v>42992.208333333328</v>
      </c>
      <c r="N8" t="b">
        <v>0</v>
      </c>
      <c r="O8" t="b">
        <v>0</v>
      </c>
      <c r="P8" t="s">
        <v>42</v>
      </c>
      <c r="Q8" s="7">
        <f t="shared" si="2"/>
        <v>0.20961538461538462</v>
      </c>
      <c r="R8" s="9">
        <f t="shared" si="3"/>
        <v>60.555555555555557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 s="5">
        <v>4500</v>
      </c>
      <c r="E9" s="5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2">
        <f t="shared" si="0"/>
        <v>42229.208333333328</v>
      </c>
      <c r="L9">
        <v>1439614800</v>
      </c>
      <c r="M9" s="12">
        <f t="shared" si="1"/>
        <v>42231.208333333328</v>
      </c>
      <c r="N9" t="b">
        <v>0</v>
      </c>
      <c r="O9" t="b">
        <v>0</v>
      </c>
      <c r="P9" t="s">
        <v>33</v>
      </c>
      <c r="Q9" s="7">
        <f t="shared" si="2"/>
        <v>3.2757777777777779</v>
      </c>
      <c r="R9" s="9">
        <f t="shared" si="3"/>
        <v>64.93832599118943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 s="5">
        <v>110100</v>
      </c>
      <c r="E10" s="5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2">
        <f t="shared" si="0"/>
        <v>40399.208333333336</v>
      </c>
      <c r="L10">
        <v>1281502800</v>
      </c>
      <c r="M10" s="12">
        <f t="shared" si="1"/>
        <v>40401.208333333336</v>
      </c>
      <c r="N10" t="b">
        <v>0</v>
      </c>
      <c r="O10" t="b">
        <v>0</v>
      </c>
      <c r="P10" t="s">
        <v>33</v>
      </c>
      <c r="Q10" s="7">
        <f t="shared" si="2"/>
        <v>0.19932788374205268</v>
      </c>
      <c r="R10" s="9">
        <f t="shared" si="3"/>
        <v>30.997175141242938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 s="5">
        <v>6200</v>
      </c>
      <c r="E11" s="5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2">
        <f t="shared" si="0"/>
        <v>41536.208333333336</v>
      </c>
      <c r="L11">
        <v>1383804000</v>
      </c>
      <c r="M11" s="12">
        <f t="shared" si="1"/>
        <v>41585.25</v>
      </c>
      <c r="N11" t="b">
        <v>0</v>
      </c>
      <c r="O11" t="b">
        <v>0</v>
      </c>
      <c r="P11" t="s">
        <v>50</v>
      </c>
      <c r="Q11" s="7">
        <f t="shared" si="2"/>
        <v>0.51741935483870971</v>
      </c>
      <c r="R11" s="9">
        <f t="shared" si="3"/>
        <v>72.909090909090907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 s="5">
        <v>5200</v>
      </c>
      <c r="E12" s="5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2">
        <f t="shared" si="0"/>
        <v>40404.208333333336</v>
      </c>
      <c r="L12">
        <v>1285909200</v>
      </c>
      <c r="M12" s="12">
        <f t="shared" si="1"/>
        <v>40452.208333333336</v>
      </c>
      <c r="N12" t="b">
        <v>0</v>
      </c>
      <c r="O12" t="b">
        <v>0</v>
      </c>
      <c r="P12" t="s">
        <v>53</v>
      </c>
      <c r="Q12" s="7">
        <f t="shared" si="2"/>
        <v>2.6611538461538462</v>
      </c>
      <c r="R12" s="9">
        <f t="shared" si="3"/>
        <v>62.9</v>
      </c>
      <c r="S12" t="s">
        <v>2041</v>
      </c>
      <c r="T12" t="s">
        <v>2044</v>
      </c>
    </row>
    <row r="13" spans="1:20" ht="31.2" x14ac:dyDescent="0.3">
      <c r="A13">
        <v>11</v>
      </c>
      <c r="B13" t="s">
        <v>54</v>
      </c>
      <c r="C13" s="3" t="s">
        <v>55</v>
      </c>
      <c r="D13" s="5">
        <v>6300</v>
      </c>
      <c r="E13" s="5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2">
        <f t="shared" si="0"/>
        <v>40442.208333333336</v>
      </c>
      <c r="L13">
        <v>1285563600</v>
      </c>
      <c r="M13" s="12">
        <f t="shared" si="1"/>
        <v>40448.208333333336</v>
      </c>
      <c r="N13" t="b">
        <v>0</v>
      </c>
      <c r="O13" t="b">
        <v>1</v>
      </c>
      <c r="P13" t="s">
        <v>33</v>
      </c>
      <c r="Q13" s="7">
        <f t="shared" si="2"/>
        <v>0.48095238095238096</v>
      </c>
      <c r="R13" s="9">
        <f t="shared" si="3"/>
        <v>112.22222222222223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 s="5">
        <v>6300</v>
      </c>
      <c r="E14" s="5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2">
        <f t="shared" si="0"/>
        <v>43760.208333333328</v>
      </c>
      <c r="L14">
        <v>1572411600</v>
      </c>
      <c r="M14" s="12">
        <f t="shared" si="1"/>
        <v>43768.208333333328</v>
      </c>
      <c r="N14" t="b">
        <v>0</v>
      </c>
      <c r="O14" t="b">
        <v>0</v>
      </c>
      <c r="P14" t="s">
        <v>53</v>
      </c>
      <c r="Q14" s="7">
        <f t="shared" si="2"/>
        <v>0.89349206349206345</v>
      </c>
      <c r="R14" s="9">
        <f t="shared" si="3"/>
        <v>102.34545454545454</v>
      </c>
      <c r="S14" t="s">
        <v>2041</v>
      </c>
      <c r="T14" t="s">
        <v>2044</v>
      </c>
    </row>
    <row r="15" spans="1:20" ht="31.2" x14ac:dyDescent="0.3">
      <c r="A15">
        <v>13</v>
      </c>
      <c r="B15" t="s">
        <v>58</v>
      </c>
      <c r="C15" s="3" t="s">
        <v>59</v>
      </c>
      <c r="D15" s="5">
        <v>4200</v>
      </c>
      <c r="E15" s="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2">
        <f t="shared" si="0"/>
        <v>42532.208333333328</v>
      </c>
      <c r="L15">
        <v>1466658000</v>
      </c>
      <c r="M15" s="12">
        <f t="shared" si="1"/>
        <v>42544.208333333328</v>
      </c>
      <c r="N15" t="b">
        <v>0</v>
      </c>
      <c r="O15" t="b">
        <v>0</v>
      </c>
      <c r="P15" t="s">
        <v>60</v>
      </c>
      <c r="Q15" s="7">
        <f t="shared" si="2"/>
        <v>2.4511904761904764</v>
      </c>
      <c r="R15" s="9">
        <f t="shared" si="3"/>
        <v>105.05102040816327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 s="5">
        <v>28200</v>
      </c>
      <c r="E16" s="5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2">
        <f t="shared" si="0"/>
        <v>40974.25</v>
      </c>
      <c r="L16">
        <v>1333342800</v>
      </c>
      <c r="M16" s="12">
        <f t="shared" si="1"/>
        <v>41001.208333333336</v>
      </c>
      <c r="N16" t="b">
        <v>0</v>
      </c>
      <c r="O16" t="b">
        <v>0</v>
      </c>
      <c r="P16" t="s">
        <v>60</v>
      </c>
      <c r="Q16" s="7">
        <f t="shared" si="2"/>
        <v>0.66769503546099296</v>
      </c>
      <c r="R16" s="9">
        <f t="shared" si="3"/>
        <v>94.144999999999996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 s="5">
        <v>81200</v>
      </c>
      <c r="E17" s="5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2">
        <f t="shared" si="0"/>
        <v>43809.25</v>
      </c>
      <c r="L17">
        <v>1576303200</v>
      </c>
      <c r="M17" s="12">
        <f t="shared" si="1"/>
        <v>43813.25</v>
      </c>
      <c r="N17" t="b">
        <v>0</v>
      </c>
      <c r="O17" t="b">
        <v>0</v>
      </c>
      <c r="P17" t="s">
        <v>65</v>
      </c>
      <c r="Q17" s="7">
        <f t="shared" si="2"/>
        <v>0.47307881773399013</v>
      </c>
      <c r="R17" s="9">
        <f t="shared" si="3"/>
        <v>84.986725663716811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 s="5">
        <v>1700</v>
      </c>
      <c r="E18" s="5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2">
        <f t="shared" si="0"/>
        <v>41661.25</v>
      </c>
      <c r="L18">
        <v>1392271200</v>
      </c>
      <c r="M18" s="12">
        <f t="shared" si="1"/>
        <v>41683.25</v>
      </c>
      <c r="N18" t="b">
        <v>0</v>
      </c>
      <c r="O18" t="b">
        <v>0</v>
      </c>
      <c r="P18" t="s">
        <v>68</v>
      </c>
      <c r="Q18" s="7">
        <f t="shared" si="2"/>
        <v>6.4947058823529416</v>
      </c>
      <c r="R18" s="9">
        <f t="shared" si="3"/>
        <v>110.41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 s="5">
        <v>84600</v>
      </c>
      <c r="E19" s="5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2">
        <f t="shared" si="0"/>
        <v>40555.25</v>
      </c>
      <c r="L19">
        <v>1294898400</v>
      </c>
      <c r="M19" s="12">
        <f t="shared" si="1"/>
        <v>40556.25</v>
      </c>
      <c r="N19" t="b">
        <v>0</v>
      </c>
      <c r="O19" t="b">
        <v>0</v>
      </c>
      <c r="P19" t="s">
        <v>71</v>
      </c>
      <c r="Q19" s="7">
        <f t="shared" si="2"/>
        <v>1.5939125295508274</v>
      </c>
      <c r="R19" s="9">
        <f t="shared" si="3"/>
        <v>107.96236989591674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 s="5">
        <v>9100</v>
      </c>
      <c r="E20" s="5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2">
        <f t="shared" si="0"/>
        <v>43351.208333333328</v>
      </c>
      <c r="L20">
        <v>1537074000</v>
      </c>
      <c r="M20" s="12">
        <f t="shared" si="1"/>
        <v>43359.208333333328</v>
      </c>
      <c r="N20" t="b">
        <v>0</v>
      </c>
      <c r="O20" t="b">
        <v>0</v>
      </c>
      <c r="P20" t="s">
        <v>33</v>
      </c>
      <c r="Q20" s="7">
        <f t="shared" si="2"/>
        <v>0.66912087912087914</v>
      </c>
      <c r="R20" s="9">
        <f t="shared" si="3"/>
        <v>45.103703703703701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 s="5">
        <v>62500</v>
      </c>
      <c r="E21" s="5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2">
        <f t="shared" si="0"/>
        <v>43528.25</v>
      </c>
      <c r="L21">
        <v>1553490000</v>
      </c>
      <c r="M21" s="12">
        <f t="shared" si="1"/>
        <v>43549.208333333328</v>
      </c>
      <c r="N21" t="b">
        <v>0</v>
      </c>
      <c r="O21" t="b">
        <v>1</v>
      </c>
      <c r="P21" t="s">
        <v>33</v>
      </c>
      <c r="Q21" s="7">
        <f t="shared" si="2"/>
        <v>0.48529600000000001</v>
      </c>
      <c r="R21" s="9">
        <f t="shared" si="3"/>
        <v>45.001483679525222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 s="5">
        <v>131800</v>
      </c>
      <c r="E22" s="5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2">
        <f t="shared" si="0"/>
        <v>41848.208333333336</v>
      </c>
      <c r="L22">
        <v>1406523600</v>
      </c>
      <c r="M22" s="12">
        <f t="shared" si="1"/>
        <v>41848.208333333336</v>
      </c>
      <c r="N22" t="b">
        <v>0</v>
      </c>
      <c r="O22" t="b">
        <v>0</v>
      </c>
      <c r="P22" t="s">
        <v>53</v>
      </c>
      <c r="Q22" s="7">
        <f t="shared" si="2"/>
        <v>1.1224279210925645</v>
      </c>
      <c r="R22" s="9">
        <f t="shared" si="3"/>
        <v>105.97134670487107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 s="5">
        <v>94000</v>
      </c>
      <c r="E23" s="5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2">
        <f t="shared" si="0"/>
        <v>40770.208333333336</v>
      </c>
      <c r="L23">
        <v>1316322000</v>
      </c>
      <c r="M23" s="12">
        <f t="shared" si="1"/>
        <v>40804.208333333336</v>
      </c>
      <c r="N23" t="b">
        <v>0</v>
      </c>
      <c r="O23" t="b">
        <v>0</v>
      </c>
      <c r="P23" t="s">
        <v>33</v>
      </c>
      <c r="Q23" s="7">
        <f t="shared" si="2"/>
        <v>0.40992553191489361</v>
      </c>
      <c r="R23" s="9">
        <f t="shared" si="3"/>
        <v>69.055555555555557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 s="5">
        <v>59100</v>
      </c>
      <c r="E24" s="5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2">
        <f t="shared" si="0"/>
        <v>43193.208333333328</v>
      </c>
      <c r="L24">
        <v>1524027600</v>
      </c>
      <c r="M24" s="12">
        <f t="shared" si="1"/>
        <v>43208.208333333328</v>
      </c>
      <c r="N24" t="b">
        <v>0</v>
      </c>
      <c r="O24" t="b">
        <v>0</v>
      </c>
      <c r="P24" t="s">
        <v>33</v>
      </c>
      <c r="Q24" s="7">
        <f t="shared" si="2"/>
        <v>1.2807106598984772</v>
      </c>
      <c r="R24" s="9">
        <f t="shared" si="3"/>
        <v>85.044943820224717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 s="5">
        <v>4500</v>
      </c>
      <c r="E25" s="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2">
        <f t="shared" si="0"/>
        <v>43510.25</v>
      </c>
      <c r="L25">
        <v>1554699600</v>
      </c>
      <c r="M25" s="12">
        <f t="shared" si="1"/>
        <v>43563.208333333328</v>
      </c>
      <c r="N25" t="b">
        <v>0</v>
      </c>
      <c r="O25" t="b">
        <v>0</v>
      </c>
      <c r="P25" t="s">
        <v>42</v>
      </c>
      <c r="Q25" s="7">
        <f t="shared" si="2"/>
        <v>3.3204444444444445</v>
      </c>
      <c r="R25" s="9">
        <f t="shared" si="3"/>
        <v>105.22535211267606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 s="5">
        <v>92400</v>
      </c>
      <c r="E26" s="5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2">
        <f t="shared" si="0"/>
        <v>41811.208333333336</v>
      </c>
      <c r="L26">
        <v>1403499600</v>
      </c>
      <c r="M26" s="12">
        <f t="shared" si="1"/>
        <v>41813.208333333336</v>
      </c>
      <c r="N26" t="b">
        <v>0</v>
      </c>
      <c r="O26" t="b">
        <v>0</v>
      </c>
      <c r="P26" t="s">
        <v>65</v>
      </c>
      <c r="Q26" s="7">
        <f t="shared" si="2"/>
        <v>1.1283225108225108</v>
      </c>
      <c r="R26" s="9">
        <f t="shared" si="3"/>
        <v>39.003741114852225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 s="5">
        <v>5500</v>
      </c>
      <c r="E27" s="5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2">
        <f t="shared" si="0"/>
        <v>40681.208333333336</v>
      </c>
      <c r="L27">
        <v>1307422800</v>
      </c>
      <c r="M27" s="12">
        <f t="shared" si="1"/>
        <v>40701.208333333336</v>
      </c>
      <c r="N27" t="b">
        <v>0</v>
      </c>
      <c r="O27" t="b">
        <v>1</v>
      </c>
      <c r="P27" t="s">
        <v>89</v>
      </c>
      <c r="Q27" s="7">
        <f t="shared" si="2"/>
        <v>2.1643636363636363</v>
      </c>
      <c r="R27" s="9">
        <f t="shared" si="3"/>
        <v>73.030674846625772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 s="5">
        <v>107500</v>
      </c>
      <c r="E28" s="5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2">
        <f t="shared" si="0"/>
        <v>43312.208333333328</v>
      </c>
      <c r="L28">
        <v>1535346000</v>
      </c>
      <c r="M28" s="12">
        <f t="shared" si="1"/>
        <v>43339.208333333328</v>
      </c>
      <c r="N28" t="b">
        <v>0</v>
      </c>
      <c r="O28" t="b">
        <v>0</v>
      </c>
      <c r="P28" t="s">
        <v>33</v>
      </c>
      <c r="Q28" s="7">
        <f t="shared" si="2"/>
        <v>0.4819906976744186</v>
      </c>
      <c r="R28" s="9">
        <f t="shared" si="3"/>
        <v>35.009459459459457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 s="5">
        <v>2000</v>
      </c>
      <c r="E29" s="5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2">
        <f t="shared" si="0"/>
        <v>42280.208333333328</v>
      </c>
      <c r="L29">
        <v>1444539600</v>
      </c>
      <c r="M29" s="12">
        <f t="shared" si="1"/>
        <v>42288.208333333328</v>
      </c>
      <c r="N29" t="b">
        <v>0</v>
      </c>
      <c r="O29" t="b">
        <v>0</v>
      </c>
      <c r="P29" t="s">
        <v>23</v>
      </c>
      <c r="Q29" s="7">
        <f t="shared" si="2"/>
        <v>0.79949999999999999</v>
      </c>
      <c r="R29" s="9">
        <f t="shared" si="3"/>
        <v>106.6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 s="5">
        <v>130800</v>
      </c>
      <c r="E30" s="5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2">
        <f t="shared" si="0"/>
        <v>40218.25</v>
      </c>
      <c r="L30">
        <v>1267682400</v>
      </c>
      <c r="M30" s="12">
        <f t="shared" si="1"/>
        <v>40241.25</v>
      </c>
      <c r="N30" t="b">
        <v>0</v>
      </c>
      <c r="O30" t="b">
        <v>1</v>
      </c>
      <c r="P30" t="s">
        <v>33</v>
      </c>
      <c r="Q30" s="7">
        <f t="shared" si="2"/>
        <v>1.0522553516819573</v>
      </c>
      <c r="R30" s="9">
        <f t="shared" si="3"/>
        <v>61.997747747747745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 s="5">
        <v>45900</v>
      </c>
      <c r="E31" s="5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2">
        <f t="shared" si="0"/>
        <v>43301.208333333328</v>
      </c>
      <c r="L31">
        <v>1535518800</v>
      </c>
      <c r="M31" s="12">
        <f t="shared" si="1"/>
        <v>43341.208333333328</v>
      </c>
      <c r="N31" t="b">
        <v>0</v>
      </c>
      <c r="O31" t="b">
        <v>0</v>
      </c>
      <c r="P31" t="s">
        <v>100</v>
      </c>
      <c r="Q31" s="7">
        <f t="shared" si="2"/>
        <v>3.2889978213507627</v>
      </c>
      <c r="R31" s="9">
        <f t="shared" si="3"/>
        <v>94.000622665006233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 s="5">
        <v>9000</v>
      </c>
      <c r="E32" s="5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2">
        <f t="shared" si="0"/>
        <v>43609.208333333328</v>
      </c>
      <c r="L32">
        <v>1559106000</v>
      </c>
      <c r="M32" s="12">
        <f t="shared" si="1"/>
        <v>43614.208333333328</v>
      </c>
      <c r="N32" t="b">
        <v>0</v>
      </c>
      <c r="O32" t="b">
        <v>0</v>
      </c>
      <c r="P32" t="s">
        <v>71</v>
      </c>
      <c r="Q32" s="7">
        <f t="shared" si="2"/>
        <v>1.606111111111111</v>
      </c>
      <c r="R32" s="9">
        <f t="shared" si="3"/>
        <v>112.05426356589147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 s="5">
        <v>3500</v>
      </c>
      <c r="E33" s="5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2">
        <f t="shared" si="0"/>
        <v>42374.25</v>
      </c>
      <c r="L33">
        <v>1454392800</v>
      </c>
      <c r="M33" s="12">
        <f t="shared" si="1"/>
        <v>42402.25</v>
      </c>
      <c r="N33" t="b">
        <v>0</v>
      </c>
      <c r="O33" t="b">
        <v>0</v>
      </c>
      <c r="P33" t="s">
        <v>89</v>
      </c>
      <c r="Q33" s="7">
        <f t="shared" si="2"/>
        <v>3.1</v>
      </c>
      <c r="R33" s="9">
        <f t="shared" si="3"/>
        <v>48.008849557522126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 s="5">
        <v>101000</v>
      </c>
      <c r="E34" s="5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2">
        <f t="shared" si="0"/>
        <v>43110.25</v>
      </c>
      <c r="L34">
        <v>1517896800</v>
      </c>
      <c r="M34" s="12">
        <f t="shared" si="1"/>
        <v>43137.25</v>
      </c>
      <c r="N34" t="b">
        <v>0</v>
      </c>
      <c r="O34" t="b">
        <v>0</v>
      </c>
      <c r="P34" t="s">
        <v>42</v>
      </c>
      <c r="Q34" s="7">
        <f t="shared" si="2"/>
        <v>0.86807920792079207</v>
      </c>
      <c r="R34" s="9">
        <f t="shared" si="3"/>
        <v>38.004334633723452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 s="5">
        <v>50200</v>
      </c>
      <c r="E35" s="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2">
        <f t="shared" si="0"/>
        <v>41917.208333333336</v>
      </c>
      <c r="L35">
        <v>1415685600</v>
      </c>
      <c r="M35" s="12">
        <f t="shared" si="1"/>
        <v>41954.25</v>
      </c>
      <c r="N35" t="b">
        <v>0</v>
      </c>
      <c r="O35" t="b">
        <v>0</v>
      </c>
      <c r="P35" t="s">
        <v>33</v>
      </c>
      <c r="Q35" s="7">
        <f t="shared" si="2"/>
        <v>3.7782071713147412</v>
      </c>
      <c r="R35" s="9">
        <f t="shared" si="3"/>
        <v>35.000184535892231</v>
      </c>
      <c r="S35" t="s">
        <v>2039</v>
      </c>
      <c r="T35" t="s">
        <v>2040</v>
      </c>
    </row>
    <row r="36" spans="1:20" ht="31.2" x14ac:dyDescent="0.3">
      <c r="A36">
        <v>34</v>
      </c>
      <c r="B36" t="s">
        <v>111</v>
      </c>
      <c r="C36" s="3" t="s">
        <v>112</v>
      </c>
      <c r="D36" s="5">
        <v>9300</v>
      </c>
      <c r="E36" s="5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2">
        <f t="shared" si="0"/>
        <v>42817.208333333328</v>
      </c>
      <c r="L36">
        <v>1490677200</v>
      </c>
      <c r="M36" s="12">
        <f t="shared" si="1"/>
        <v>42822.208333333328</v>
      </c>
      <c r="N36" t="b">
        <v>0</v>
      </c>
      <c r="O36" t="b">
        <v>0</v>
      </c>
      <c r="P36" t="s">
        <v>42</v>
      </c>
      <c r="Q36" s="7">
        <f t="shared" si="2"/>
        <v>1.5080645161290323</v>
      </c>
      <c r="R36" s="9">
        <f t="shared" si="3"/>
        <v>85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 s="5">
        <v>125500</v>
      </c>
      <c r="E37" s="5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2">
        <f t="shared" si="0"/>
        <v>43484.25</v>
      </c>
      <c r="L37">
        <v>1551506400</v>
      </c>
      <c r="M37" s="12">
        <f t="shared" si="1"/>
        <v>43526.25</v>
      </c>
      <c r="N37" t="b">
        <v>0</v>
      </c>
      <c r="O37" t="b">
        <v>1</v>
      </c>
      <c r="P37" t="s">
        <v>53</v>
      </c>
      <c r="Q37" s="7">
        <f t="shared" si="2"/>
        <v>1.5030119521912351</v>
      </c>
      <c r="R37" s="9">
        <f t="shared" si="3"/>
        <v>95.993893129770996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 s="5">
        <v>700</v>
      </c>
      <c r="E38" s="5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2">
        <f t="shared" si="0"/>
        <v>40600.25</v>
      </c>
      <c r="L38">
        <v>1300856400</v>
      </c>
      <c r="M38" s="12">
        <f t="shared" si="1"/>
        <v>40625.208333333336</v>
      </c>
      <c r="N38" t="b">
        <v>0</v>
      </c>
      <c r="O38" t="b">
        <v>0</v>
      </c>
      <c r="P38" t="s">
        <v>33</v>
      </c>
      <c r="Q38" s="7">
        <f t="shared" si="2"/>
        <v>1.572857142857143</v>
      </c>
      <c r="R38" s="9">
        <f t="shared" si="3"/>
        <v>68.8125</v>
      </c>
      <c r="S38" t="s">
        <v>2039</v>
      </c>
      <c r="T38" t="s">
        <v>2040</v>
      </c>
    </row>
    <row r="39" spans="1:20" ht="31.2" x14ac:dyDescent="0.3">
      <c r="A39">
        <v>37</v>
      </c>
      <c r="B39" t="s">
        <v>117</v>
      </c>
      <c r="C39" s="3" t="s">
        <v>118</v>
      </c>
      <c r="D39" s="5">
        <v>8100</v>
      </c>
      <c r="E39" s="5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2">
        <f t="shared" si="0"/>
        <v>43744.208333333328</v>
      </c>
      <c r="L39">
        <v>1573192800</v>
      </c>
      <c r="M39" s="12">
        <f t="shared" si="1"/>
        <v>43777.25</v>
      </c>
      <c r="N39" t="b">
        <v>0</v>
      </c>
      <c r="O39" t="b">
        <v>1</v>
      </c>
      <c r="P39" t="s">
        <v>119</v>
      </c>
      <c r="Q39" s="7">
        <f t="shared" si="2"/>
        <v>1.3998765432098765</v>
      </c>
      <c r="R39" s="9">
        <f t="shared" si="3"/>
        <v>105.97196261682242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 s="5">
        <v>3100</v>
      </c>
      <c r="E40" s="5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2">
        <f t="shared" si="0"/>
        <v>40469.208333333336</v>
      </c>
      <c r="L40">
        <v>1287810000</v>
      </c>
      <c r="M40" s="12">
        <f t="shared" si="1"/>
        <v>40474.208333333336</v>
      </c>
      <c r="N40" t="b">
        <v>0</v>
      </c>
      <c r="O40" t="b">
        <v>0</v>
      </c>
      <c r="P40" t="s">
        <v>122</v>
      </c>
      <c r="Q40" s="7">
        <f t="shared" si="2"/>
        <v>3.2532258064516131</v>
      </c>
      <c r="R40" s="9">
        <f t="shared" si="3"/>
        <v>75.261194029850742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 s="5">
        <v>9900</v>
      </c>
      <c r="E41" s="5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2">
        <f t="shared" si="0"/>
        <v>41330.25</v>
      </c>
      <c r="L41">
        <v>1362978000</v>
      </c>
      <c r="M41" s="12">
        <f t="shared" si="1"/>
        <v>41344.208333333336</v>
      </c>
      <c r="N41" t="b">
        <v>0</v>
      </c>
      <c r="O41" t="b">
        <v>0</v>
      </c>
      <c r="P41" t="s">
        <v>33</v>
      </c>
      <c r="Q41" s="7">
        <f t="shared" si="2"/>
        <v>0.50777777777777777</v>
      </c>
      <c r="R41" s="9">
        <f t="shared" si="3"/>
        <v>57.125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 s="5">
        <v>8800</v>
      </c>
      <c r="E42" s="5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2">
        <f t="shared" si="0"/>
        <v>40334.208333333336</v>
      </c>
      <c r="L42">
        <v>1277355600</v>
      </c>
      <c r="M42" s="12">
        <f t="shared" si="1"/>
        <v>40353.208333333336</v>
      </c>
      <c r="N42" t="b">
        <v>0</v>
      </c>
      <c r="O42" t="b">
        <v>1</v>
      </c>
      <c r="P42" t="s">
        <v>65</v>
      </c>
      <c r="Q42" s="7">
        <f t="shared" si="2"/>
        <v>1.6906818181818182</v>
      </c>
      <c r="R42" s="9">
        <f t="shared" si="3"/>
        <v>75.141414141414145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 s="5">
        <v>5600</v>
      </c>
      <c r="E43" s="5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2">
        <f t="shared" si="0"/>
        <v>41156.208333333336</v>
      </c>
      <c r="L43">
        <v>1348981200</v>
      </c>
      <c r="M43" s="12">
        <f t="shared" si="1"/>
        <v>41182.208333333336</v>
      </c>
      <c r="N43" t="b">
        <v>0</v>
      </c>
      <c r="O43" t="b">
        <v>1</v>
      </c>
      <c r="P43" t="s">
        <v>23</v>
      </c>
      <c r="Q43" s="7">
        <f t="shared" si="2"/>
        <v>2.1292857142857144</v>
      </c>
      <c r="R43" s="9">
        <f t="shared" si="3"/>
        <v>107.42342342342343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 s="5">
        <v>1800</v>
      </c>
      <c r="E44" s="5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2">
        <f t="shared" si="0"/>
        <v>40728.208333333336</v>
      </c>
      <c r="L44">
        <v>1310533200</v>
      </c>
      <c r="M44" s="12">
        <f t="shared" si="1"/>
        <v>40737.208333333336</v>
      </c>
      <c r="N44" t="b">
        <v>0</v>
      </c>
      <c r="O44" t="b">
        <v>0</v>
      </c>
      <c r="P44" t="s">
        <v>17</v>
      </c>
      <c r="Q44" s="7">
        <f t="shared" si="2"/>
        <v>4.4394444444444447</v>
      </c>
      <c r="R44" s="9">
        <f t="shared" si="3"/>
        <v>35.995495495495497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 s="5">
        <v>90200</v>
      </c>
      <c r="E45" s="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2">
        <f t="shared" si="0"/>
        <v>41844.208333333336</v>
      </c>
      <c r="L45">
        <v>1407560400</v>
      </c>
      <c r="M45" s="12">
        <f t="shared" si="1"/>
        <v>41860.208333333336</v>
      </c>
      <c r="N45" t="b">
        <v>0</v>
      </c>
      <c r="O45" t="b">
        <v>0</v>
      </c>
      <c r="P45" t="s">
        <v>133</v>
      </c>
      <c r="Q45" s="7">
        <f t="shared" si="2"/>
        <v>1.859390243902439</v>
      </c>
      <c r="R45" s="9">
        <f t="shared" si="3"/>
        <v>26.998873148744366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 s="5">
        <v>1600</v>
      </c>
      <c r="E46" s="5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2">
        <f t="shared" si="0"/>
        <v>43541.208333333328</v>
      </c>
      <c r="L46">
        <v>1552885200</v>
      </c>
      <c r="M46" s="12">
        <f t="shared" si="1"/>
        <v>43542.208333333328</v>
      </c>
      <c r="N46" t="b">
        <v>0</v>
      </c>
      <c r="O46" t="b">
        <v>0</v>
      </c>
      <c r="P46" t="s">
        <v>119</v>
      </c>
      <c r="Q46" s="7">
        <f t="shared" si="2"/>
        <v>6.5881249999999998</v>
      </c>
      <c r="R46" s="9">
        <f t="shared" si="3"/>
        <v>107.56122448979592</v>
      </c>
      <c r="S46" t="s">
        <v>2047</v>
      </c>
      <c r="T46" t="s">
        <v>2053</v>
      </c>
    </row>
    <row r="47" spans="1:20" ht="31.2" x14ac:dyDescent="0.3">
      <c r="A47">
        <v>45</v>
      </c>
      <c r="B47" t="s">
        <v>136</v>
      </c>
      <c r="C47" s="3" t="s">
        <v>137</v>
      </c>
      <c r="D47" s="5">
        <v>9500</v>
      </c>
      <c r="E47" s="5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2">
        <f t="shared" si="0"/>
        <v>42676.208333333328</v>
      </c>
      <c r="L47">
        <v>1479362400</v>
      </c>
      <c r="M47" s="12">
        <f t="shared" si="1"/>
        <v>42691.25</v>
      </c>
      <c r="N47" t="b">
        <v>0</v>
      </c>
      <c r="O47" t="b">
        <v>1</v>
      </c>
      <c r="P47" t="s">
        <v>33</v>
      </c>
      <c r="Q47" s="7">
        <f t="shared" si="2"/>
        <v>0.4768421052631579</v>
      </c>
      <c r="R47" s="9">
        <f t="shared" si="3"/>
        <v>94.375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 s="5">
        <v>3700</v>
      </c>
      <c r="E48" s="5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2">
        <f t="shared" si="0"/>
        <v>40367.208333333336</v>
      </c>
      <c r="L48">
        <v>1280552400</v>
      </c>
      <c r="M48" s="12">
        <f t="shared" si="1"/>
        <v>40390.208333333336</v>
      </c>
      <c r="N48" t="b">
        <v>0</v>
      </c>
      <c r="O48" t="b">
        <v>0</v>
      </c>
      <c r="P48" t="s">
        <v>23</v>
      </c>
      <c r="Q48" s="7">
        <f t="shared" si="2"/>
        <v>1.1478378378378378</v>
      </c>
      <c r="R48" s="9">
        <f t="shared" si="3"/>
        <v>46.163043478260867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 s="5">
        <v>1500</v>
      </c>
      <c r="E49" s="5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2">
        <f t="shared" si="0"/>
        <v>41727.208333333336</v>
      </c>
      <c r="L49">
        <v>1398661200</v>
      </c>
      <c r="M49" s="12">
        <f t="shared" si="1"/>
        <v>41757.208333333336</v>
      </c>
      <c r="N49" t="b">
        <v>0</v>
      </c>
      <c r="O49" t="b">
        <v>0</v>
      </c>
      <c r="P49" t="s">
        <v>33</v>
      </c>
      <c r="Q49" s="7">
        <f t="shared" si="2"/>
        <v>4.7526666666666664</v>
      </c>
      <c r="R49" s="9">
        <f t="shared" si="3"/>
        <v>47.845637583892618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 s="5">
        <v>33300</v>
      </c>
      <c r="E50" s="5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2">
        <f t="shared" si="0"/>
        <v>42180.208333333328</v>
      </c>
      <c r="L50">
        <v>1436245200</v>
      </c>
      <c r="M50" s="12">
        <f t="shared" si="1"/>
        <v>42192.208333333328</v>
      </c>
      <c r="N50" t="b">
        <v>0</v>
      </c>
      <c r="O50" t="b">
        <v>0</v>
      </c>
      <c r="P50" t="s">
        <v>33</v>
      </c>
      <c r="Q50" s="7">
        <f t="shared" si="2"/>
        <v>3.86972972972973</v>
      </c>
      <c r="R50" s="9">
        <f t="shared" si="3"/>
        <v>53.007815713698065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 s="5">
        <v>7200</v>
      </c>
      <c r="E51" s="5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2">
        <f t="shared" si="0"/>
        <v>43758.208333333328</v>
      </c>
      <c r="L51">
        <v>1575439200</v>
      </c>
      <c r="M51" s="12">
        <f t="shared" si="1"/>
        <v>43803.25</v>
      </c>
      <c r="N51" t="b">
        <v>0</v>
      </c>
      <c r="O51" t="b">
        <v>0</v>
      </c>
      <c r="P51" t="s">
        <v>23</v>
      </c>
      <c r="Q51" s="7">
        <f t="shared" si="2"/>
        <v>1.89625</v>
      </c>
      <c r="R51" s="9">
        <f t="shared" si="3"/>
        <v>45.059405940594061</v>
      </c>
      <c r="S51" t="s">
        <v>2035</v>
      </c>
      <c r="T51" t="s">
        <v>2036</v>
      </c>
    </row>
    <row r="52" spans="1:20" ht="31.2" x14ac:dyDescent="0.3">
      <c r="A52">
        <v>50</v>
      </c>
      <c r="B52" t="s">
        <v>146</v>
      </c>
      <c r="C52" s="3" t="s">
        <v>147</v>
      </c>
      <c r="D52" s="5">
        <v>100</v>
      </c>
      <c r="E52" s="5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2">
        <f t="shared" si="0"/>
        <v>41487.208333333336</v>
      </c>
      <c r="L52">
        <v>1377752400</v>
      </c>
      <c r="M52" s="12">
        <f t="shared" si="1"/>
        <v>41515.208333333336</v>
      </c>
      <c r="N52" t="b">
        <v>0</v>
      </c>
      <c r="O52" t="b">
        <v>0</v>
      </c>
      <c r="P52" t="s">
        <v>148</v>
      </c>
      <c r="Q52" s="7">
        <f t="shared" si="2"/>
        <v>0.02</v>
      </c>
      <c r="R52" s="9">
        <f t="shared" si="3"/>
        <v>2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 s="5">
        <v>158100</v>
      </c>
      <c r="E53" s="5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2">
        <f t="shared" si="0"/>
        <v>40995.208333333336</v>
      </c>
      <c r="L53">
        <v>1334206800</v>
      </c>
      <c r="M53" s="12">
        <f t="shared" si="1"/>
        <v>41011.208333333336</v>
      </c>
      <c r="N53" t="b">
        <v>0</v>
      </c>
      <c r="O53" t="b">
        <v>1</v>
      </c>
      <c r="P53" t="s">
        <v>65</v>
      </c>
      <c r="Q53" s="7">
        <f t="shared" si="2"/>
        <v>0.91867805186590767</v>
      </c>
      <c r="R53" s="9">
        <f t="shared" si="3"/>
        <v>99.006816632583508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 s="5">
        <v>7200</v>
      </c>
      <c r="E54" s="5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2">
        <f t="shared" si="0"/>
        <v>40436.208333333336</v>
      </c>
      <c r="L54">
        <v>1284872400</v>
      </c>
      <c r="M54" s="12">
        <f t="shared" si="1"/>
        <v>40440.208333333336</v>
      </c>
      <c r="N54" t="b">
        <v>0</v>
      </c>
      <c r="O54" t="b">
        <v>0</v>
      </c>
      <c r="P54" t="s">
        <v>33</v>
      </c>
      <c r="Q54" s="7">
        <f t="shared" si="2"/>
        <v>0.34152777777777776</v>
      </c>
      <c r="R54" s="9">
        <f t="shared" si="3"/>
        <v>32.786666666666669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 s="5">
        <v>8800</v>
      </c>
      <c r="E55" s="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2">
        <f t="shared" si="0"/>
        <v>41779.208333333336</v>
      </c>
      <c r="L55">
        <v>1403931600</v>
      </c>
      <c r="M55" s="12">
        <f t="shared" si="1"/>
        <v>41818.208333333336</v>
      </c>
      <c r="N55" t="b">
        <v>0</v>
      </c>
      <c r="O55" t="b">
        <v>0</v>
      </c>
      <c r="P55" t="s">
        <v>53</v>
      </c>
      <c r="Q55" s="7">
        <f t="shared" si="2"/>
        <v>1.4040909090909091</v>
      </c>
      <c r="R55" s="9">
        <f t="shared" si="3"/>
        <v>59.119617224880386</v>
      </c>
      <c r="S55" t="s">
        <v>2041</v>
      </c>
      <c r="T55" t="s">
        <v>2044</v>
      </c>
    </row>
    <row r="56" spans="1:20" ht="31.2" x14ac:dyDescent="0.3">
      <c r="A56">
        <v>54</v>
      </c>
      <c r="B56" t="s">
        <v>155</v>
      </c>
      <c r="C56" s="3" t="s">
        <v>156</v>
      </c>
      <c r="D56" s="5">
        <v>6000</v>
      </c>
      <c r="E56" s="5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2">
        <f t="shared" si="0"/>
        <v>43170.25</v>
      </c>
      <c r="L56">
        <v>1521262800</v>
      </c>
      <c r="M56" s="12">
        <f t="shared" si="1"/>
        <v>43176.208333333328</v>
      </c>
      <c r="N56" t="b">
        <v>0</v>
      </c>
      <c r="O56" t="b">
        <v>0</v>
      </c>
      <c r="P56" t="s">
        <v>65</v>
      </c>
      <c r="Q56" s="7">
        <f t="shared" si="2"/>
        <v>0.89866666666666661</v>
      </c>
      <c r="R56" s="9">
        <f t="shared" si="3"/>
        <v>44.93333333333333</v>
      </c>
      <c r="S56" t="s">
        <v>2037</v>
      </c>
      <c r="T56" t="s">
        <v>2046</v>
      </c>
    </row>
    <row r="57" spans="1:20" ht="31.2" x14ac:dyDescent="0.3">
      <c r="A57">
        <v>55</v>
      </c>
      <c r="B57" t="s">
        <v>157</v>
      </c>
      <c r="C57" s="3" t="s">
        <v>158</v>
      </c>
      <c r="D57" s="5">
        <v>6600</v>
      </c>
      <c r="E57" s="5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2">
        <f t="shared" si="0"/>
        <v>43311.208333333328</v>
      </c>
      <c r="L57">
        <v>1533358800</v>
      </c>
      <c r="M57" s="12">
        <f t="shared" si="1"/>
        <v>43316.208333333328</v>
      </c>
      <c r="N57" t="b">
        <v>0</v>
      </c>
      <c r="O57" t="b">
        <v>0</v>
      </c>
      <c r="P57" t="s">
        <v>159</v>
      </c>
      <c r="Q57" s="7">
        <f t="shared" si="2"/>
        <v>1.7796969696969698</v>
      </c>
      <c r="R57" s="9">
        <f t="shared" si="3"/>
        <v>89.664122137404576</v>
      </c>
      <c r="S57" t="s">
        <v>2035</v>
      </c>
      <c r="T57" t="s">
        <v>2058</v>
      </c>
    </row>
    <row r="58" spans="1:20" ht="31.2" x14ac:dyDescent="0.3">
      <c r="A58">
        <v>56</v>
      </c>
      <c r="B58" t="s">
        <v>160</v>
      </c>
      <c r="C58" s="3" t="s">
        <v>161</v>
      </c>
      <c r="D58" s="5">
        <v>8000</v>
      </c>
      <c r="E58" s="5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2">
        <f t="shared" si="0"/>
        <v>42014.25</v>
      </c>
      <c r="L58">
        <v>1421474400</v>
      </c>
      <c r="M58" s="12">
        <f t="shared" si="1"/>
        <v>42021.25</v>
      </c>
      <c r="N58" t="b">
        <v>0</v>
      </c>
      <c r="O58" t="b">
        <v>0</v>
      </c>
      <c r="P58" t="s">
        <v>65</v>
      </c>
      <c r="Q58" s="7">
        <f t="shared" si="2"/>
        <v>1.436625</v>
      </c>
      <c r="R58" s="9">
        <f t="shared" si="3"/>
        <v>70.079268292682926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 s="5">
        <v>2900</v>
      </c>
      <c r="E59" s="5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2">
        <f t="shared" si="0"/>
        <v>42979.208333333328</v>
      </c>
      <c r="L59">
        <v>1505278800</v>
      </c>
      <c r="M59" s="12">
        <f t="shared" si="1"/>
        <v>42991.208333333328</v>
      </c>
      <c r="N59" t="b">
        <v>0</v>
      </c>
      <c r="O59" t="b">
        <v>0</v>
      </c>
      <c r="P59" t="s">
        <v>89</v>
      </c>
      <c r="Q59" s="7">
        <f t="shared" si="2"/>
        <v>2.1527586206896552</v>
      </c>
      <c r="R59" s="9">
        <f t="shared" si="3"/>
        <v>31.059701492537314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 s="5">
        <v>2700</v>
      </c>
      <c r="E60" s="5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2">
        <f t="shared" si="0"/>
        <v>42268.208333333328</v>
      </c>
      <c r="L60">
        <v>1443934800</v>
      </c>
      <c r="M60" s="12">
        <f t="shared" si="1"/>
        <v>42281.208333333328</v>
      </c>
      <c r="N60" t="b">
        <v>0</v>
      </c>
      <c r="O60" t="b">
        <v>0</v>
      </c>
      <c r="P60" t="s">
        <v>33</v>
      </c>
      <c r="Q60" s="7">
        <f t="shared" si="2"/>
        <v>2.2711111111111113</v>
      </c>
      <c r="R60" s="9">
        <f t="shared" si="3"/>
        <v>29.061611374407583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 s="5">
        <v>1400</v>
      </c>
      <c r="E61" s="5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2">
        <f t="shared" si="0"/>
        <v>42898.208333333328</v>
      </c>
      <c r="L61">
        <v>1498539600</v>
      </c>
      <c r="M61" s="12">
        <f t="shared" si="1"/>
        <v>42913.208333333328</v>
      </c>
      <c r="N61" t="b">
        <v>0</v>
      </c>
      <c r="O61" t="b">
        <v>1</v>
      </c>
      <c r="P61" t="s">
        <v>33</v>
      </c>
      <c r="Q61" s="7">
        <f t="shared" si="2"/>
        <v>2.7507142857142859</v>
      </c>
      <c r="R61" s="9">
        <f t="shared" si="3"/>
        <v>30.0859375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 s="5">
        <v>94200</v>
      </c>
      <c r="E62" s="5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2">
        <f t="shared" si="0"/>
        <v>41107.208333333336</v>
      </c>
      <c r="L62">
        <v>1342760400</v>
      </c>
      <c r="M62" s="12">
        <f t="shared" si="1"/>
        <v>41110.208333333336</v>
      </c>
      <c r="N62" t="b">
        <v>0</v>
      </c>
      <c r="O62" t="b">
        <v>0</v>
      </c>
      <c r="P62" t="s">
        <v>33</v>
      </c>
      <c r="Q62" s="7">
        <f t="shared" si="2"/>
        <v>1.4437048832271762</v>
      </c>
      <c r="R62" s="9">
        <f t="shared" si="3"/>
        <v>84.998125000000002</v>
      </c>
      <c r="S62" t="s">
        <v>2039</v>
      </c>
      <c r="T62" t="s">
        <v>2040</v>
      </c>
    </row>
    <row r="63" spans="1:20" ht="31.2" x14ac:dyDescent="0.3">
      <c r="A63">
        <v>61</v>
      </c>
      <c r="B63" t="s">
        <v>170</v>
      </c>
      <c r="C63" s="3" t="s">
        <v>171</v>
      </c>
      <c r="D63" s="5">
        <v>199200</v>
      </c>
      <c r="E63" s="5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2">
        <f t="shared" si="0"/>
        <v>40595.25</v>
      </c>
      <c r="L63">
        <v>1301720400</v>
      </c>
      <c r="M63" s="12">
        <f t="shared" si="1"/>
        <v>40635.208333333336</v>
      </c>
      <c r="N63" t="b">
        <v>0</v>
      </c>
      <c r="O63" t="b">
        <v>0</v>
      </c>
      <c r="P63" t="s">
        <v>33</v>
      </c>
      <c r="Q63" s="7">
        <f t="shared" si="2"/>
        <v>0.92745983935742971</v>
      </c>
      <c r="R63" s="9">
        <f t="shared" si="3"/>
        <v>82.001775410563695</v>
      </c>
      <c r="S63" t="s">
        <v>2039</v>
      </c>
      <c r="T63" t="s">
        <v>2040</v>
      </c>
    </row>
    <row r="64" spans="1:20" ht="31.2" x14ac:dyDescent="0.3">
      <c r="A64">
        <v>62</v>
      </c>
      <c r="B64" t="s">
        <v>172</v>
      </c>
      <c r="C64" s="3" t="s">
        <v>173</v>
      </c>
      <c r="D64" s="5">
        <v>2000</v>
      </c>
      <c r="E64" s="5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2">
        <f t="shared" si="0"/>
        <v>42160.208333333328</v>
      </c>
      <c r="L64">
        <v>1433566800</v>
      </c>
      <c r="M64" s="12">
        <f t="shared" si="1"/>
        <v>42161.208333333328</v>
      </c>
      <c r="N64" t="b">
        <v>0</v>
      </c>
      <c r="O64" t="b">
        <v>0</v>
      </c>
      <c r="P64" t="s">
        <v>28</v>
      </c>
      <c r="Q64" s="7">
        <f t="shared" si="2"/>
        <v>7.226</v>
      </c>
      <c r="R64" s="9">
        <f t="shared" si="3"/>
        <v>58.040160642570278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 s="5">
        <v>4700</v>
      </c>
      <c r="E65" s="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2">
        <f t="shared" si="0"/>
        <v>42853.208333333328</v>
      </c>
      <c r="L65">
        <v>1493874000</v>
      </c>
      <c r="M65" s="12">
        <f t="shared" si="1"/>
        <v>42859.208333333328</v>
      </c>
      <c r="N65" t="b">
        <v>0</v>
      </c>
      <c r="O65" t="b">
        <v>0</v>
      </c>
      <c r="P65" t="s">
        <v>33</v>
      </c>
      <c r="Q65" s="7">
        <f t="shared" si="2"/>
        <v>0.11851063829787234</v>
      </c>
      <c r="R65" s="9">
        <f t="shared" si="3"/>
        <v>111.4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 s="5">
        <v>2800</v>
      </c>
      <c r="E66" s="5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2">
        <f t="shared" si="0"/>
        <v>43283.208333333328</v>
      </c>
      <c r="L66">
        <v>1531803600</v>
      </c>
      <c r="M66" s="12">
        <f t="shared" si="1"/>
        <v>43298.208333333328</v>
      </c>
      <c r="N66" t="b">
        <v>0</v>
      </c>
      <c r="O66" t="b">
        <v>1</v>
      </c>
      <c r="P66" t="s">
        <v>28</v>
      </c>
      <c r="Q66" s="7">
        <f t="shared" si="2"/>
        <v>0.97642857142857142</v>
      </c>
      <c r="R66" s="9">
        <f t="shared" si="3"/>
        <v>71.94736842105263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 s="5">
        <v>6100</v>
      </c>
      <c r="E67" s="5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2">
        <f t="shared" ref="K67:K130" si="4">(((J67/60)/60)/24)+DATE(1970,1,1)</f>
        <v>40570.25</v>
      </c>
      <c r="L67">
        <v>1296712800</v>
      </c>
      <c r="M67" s="12">
        <f t="shared" ref="M67:M130" si="5">(((L67/60)/60)/24)+DATE(1970,1,1)</f>
        <v>40577.25</v>
      </c>
      <c r="N67" t="b">
        <v>0</v>
      </c>
      <c r="O67" t="b">
        <v>0</v>
      </c>
      <c r="P67" t="s">
        <v>33</v>
      </c>
      <c r="Q67" s="7">
        <f t="shared" si="2"/>
        <v>2.3614754098360655</v>
      </c>
      <c r="R67" s="9">
        <f t="shared" ref="R67:R130" si="6">E67/G67</f>
        <v>61.038135593220339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 s="5">
        <v>2900</v>
      </c>
      <c r="E68" s="5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2">
        <f t="shared" si="4"/>
        <v>42102.208333333328</v>
      </c>
      <c r="L68">
        <v>1428901200</v>
      </c>
      <c r="M68" s="12">
        <f t="shared" si="5"/>
        <v>42107.208333333328</v>
      </c>
      <c r="N68" t="b">
        <v>0</v>
      </c>
      <c r="O68" t="b">
        <v>1</v>
      </c>
      <c r="P68" t="s">
        <v>33</v>
      </c>
      <c r="Q68" s="7">
        <f t="shared" ref="Q68:Q131" si="7">E68/D68</f>
        <v>0.45068965517241377</v>
      </c>
      <c r="R68" s="9">
        <f t="shared" si="6"/>
        <v>108.91666666666667</v>
      </c>
      <c r="S68" t="s">
        <v>2039</v>
      </c>
      <c r="T68" t="s">
        <v>2040</v>
      </c>
    </row>
    <row r="69" spans="1:20" ht="31.2" x14ac:dyDescent="0.3">
      <c r="A69">
        <v>67</v>
      </c>
      <c r="B69" t="s">
        <v>182</v>
      </c>
      <c r="C69" s="3" t="s">
        <v>183</v>
      </c>
      <c r="D69" s="5">
        <v>72600</v>
      </c>
      <c r="E69" s="5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2">
        <f t="shared" si="4"/>
        <v>40203.25</v>
      </c>
      <c r="L69">
        <v>1264831200</v>
      </c>
      <c r="M69" s="12">
        <f t="shared" si="5"/>
        <v>40208.25</v>
      </c>
      <c r="N69" t="b">
        <v>0</v>
      </c>
      <c r="O69" t="b">
        <v>1</v>
      </c>
      <c r="P69" t="s">
        <v>65</v>
      </c>
      <c r="Q69" s="7">
        <f t="shared" si="7"/>
        <v>1.6238567493112948</v>
      </c>
      <c r="R69" s="9">
        <f t="shared" si="6"/>
        <v>29.001722017220171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 s="5">
        <v>5700</v>
      </c>
      <c r="E70" s="5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2">
        <f t="shared" si="4"/>
        <v>42943.208333333328</v>
      </c>
      <c r="L70">
        <v>1505192400</v>
      </c>
      <c r="M70" s="12">
        <f t="shared" si="5"/>
        <v>42990.208333333328</v>
      </c>
      <c r="N70" t="b">
        <v>0</v>
      </c>
      <c r="O70" t="b">
        <v>1</v>
      </c>
      <c r="P70" t="s">
        <v>33</v>
      </c>
      <c r="Q70" s="7">
        <f t="shared" si="7"/>
        <v>2.5452631578947367</v>
      </c>
      <c r="R70" s="9">
        <f t="shared" si="6"/>
        <v>58.975609756097562</v>
      </c>
      <c r="S70" t="s">
        <v>2039</v>
      </c>
      <c r="T70" t="s">
        <v>2040</v>
      </c>
    </row>
    <row r="71" spans="1:20" ht="31.2" x14ac:dyDescent="0.3">
      <c r="A71">
        <v>69</v>
      </c>
      <c r="B71" t="s">
        <v>186</v>
      </c>
      <c r="C71" s="3" t="s">
        <v>187</v>
      </c>
      <c r="D71" s="5">
        <v>7900</v>
      </c>
      <c r="E71" s="5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2">
        <f t="shared" si="4"/>
        <v>40531.25</v>
      </c>
      <c r="L71">
        <v>1295676000</v>
      </c>
      <c r="M71" s="12">
        <f t="shared" si="5"/>
        <v>40565.25</v>
      </c>
      <c r="N71" t="b">
        <v>0</v>
      </c>
      <c r="O71" t="b">
        <v>0</v>
      </c>
      <c r="P71" t="s">
        <v>33</v>
      </c>
      <c r="Q71" s="7">
        <f t="shared" si="7"/>
        <v>0.24063291139240506</v>
      </c>
      <c r="R71" s="9">
        <f t="shared" si="6"/>
        <v>111.82352941176471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 s="5">
        <v>128000</v>
      </c>
      <c r="E72" s="5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2">
        <f t="shared" si="4"/>
        <v>40484.208333333336</v>
      </c>
      <c r="L72">
        <v>1292911200</v>
      </c>
      <c r="M72" s="12">
        <f t="shared" si="5"/>
        <v>40533.25</v>
      </c>
      <c r="N72" t="b">
        <v>0</v>
      </c>
      <c r="O72" t="b">
        <v>1</v>
      </c>
      <c r="P72" t="s">
        <v>33</v>
      </c>
      <c r="Q72" s="7">
        <f t="shared" si="7"/>
        <v>1.2374140625000001</v>
      </c>
      <c r="R72" s="9">
        <f t="shared" si="6"/>
        <v>63.995555555555555</v>
      </c>
      <c r="S72" t="s">
        <v>2039</v>
      </c>
      <c r="T72" t="s">
        <v>2040</v>
      </c>
    </row>
    <row r="73" spans="1:20" ht="31.2" x14ac:dyDescent="0.3">
      <c r="A73">
        <v>71</v>
      </c>
      <c r="B73" t="s">
        <v>190</v>
      </c>
      <c r="C73" s="3" t="s">
        <v>191</v>
      </c>
      <c r="D73" s="5">
        <v>6000</v>
      </c>
      <c r="E73" s="5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2">
        <f t="shared" si="4"/>
        <v>43799.25</v>
      </c>
      <c r="L73">
        <v>1575439200</v>
      </c>
      <c r="M73" s="12">
        <f t="shared" si="5"/>
        <v>43803.25</v>
      </c>
      <c r="N73" t="b">
        <v>0</v>
      </c>
      <c r="O73" t="b">
        <v>0</v>
      </c>
      <c r="P73" t="s">
        <v>33</v>
      </c>
      <c r="Q73" s="7">
        <f t="shared" si="7"/>
        <v>1.0806666666666667</v>
      </c>
      <c r="R73" s="9">
        <f t="shared" si="6"/>
        <v>85.315789473684205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 s="5">
        <v>600</v>
      </c>
      <c r="E74" s="5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2">
        <f t="shared" si="4"/>
        <v>42186.208333333328</v>
      </c>
      <c r="L74">
        <v>1438837200</v>
      </c>
      <c r="M74" s="12">
        <f t="shared" si="5"/>
        <v>42222.208333333328</v>
      </c>
      <c r="N74" t="b">
        <v>0</v>
      </c>
      <c r="O74" t="b">
        <v>0</v>
      </c>
      <c r="P74" t="s">
        <v>71</v>
      </c>
      <c r="Q74" s="7">
        <f t="shared" si="7"/>
        <v>6.7033333333333331</v>
      </c>
      <c r="R74" s="9">
        <f t="shared" si="6"/>
        <v>74.481481481481481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 s="5">
        <v>1400</v>
      </c>
      <c r="E75" s="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2">
        <f t="shared" si="4"/>
        <v>42701.25</v>
      </c>
      <c r="L75">
        <v>1480485600</v>
      </c>
      <c r="M75" s="12">
        <f t="shared" si="5"/>
        <v>42704.25</v>
      </c>
      <c r="N75" t="b">
        <v>0</v>
      </c>
      <c r="O75" t="b">
        <v>0</v>
      </c>
      <c r="P75" t="s">
        <v>159</v>
      </c>
      <c r="Q75" s="7">
        <f t="shared" si="7"/>
        <v>6.609285714285714</v>
      </c>
      <c r="R75" s="9">
        <f t="shared" si="6"/>
        <v>105.14772727272727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 s="5">
        <v>3900</v>
      </c>
      <c r="E76" s="5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2">
        <f t="shared" si="4"/>
        <v>42456.208333333328</v>
      </c>
      <c r="L76">
        <v>1459141200</v>
      </c>
      <c r="M76" s="12">
        <f t="shared" si="5"/>
        <v>42457.208333333328</v>
      </c>
      <c r="N76" t="b">
        <v>0</v>
      </c>
      <c r="O76" t="b">
        <v>0</v>
      </c>
      <c r="P76" t="s">
        <v>148</v>
      </c>
      <c r="Q76" s="7">
        <f t="shared" si="7"/>
        <v>1.2246153846153847</v>
      </c>
      <c r="R76" s="9">
        <f t="shared" si="6"/>
        <v>56.188235294117646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 s="5">
        <v>9700</v>
      </c>
      <c r="E77" s="5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2">
        <f t="shared" si="4"/>
        <v>43296.208333333328</v>
      </c>
      <c r="L77">
        <v>1532322000</v>
      </c>
      <c r="M77" s="12">
        <f t="shared" si="5"/>
        <v>43304.208333333328</v>
      </c>
      <c r="N77" t="b">
        <v>0</v>
      </c>
      <c r="O77" t="b">
        <v>0</v>
      </c>
      <c r="P77" t="s">
        <v>122</v>
      </c>
      <c r="Q77" s="7">
        <f t="shared" si="7"/>
        <v>1.5057731958762886</v>
      </c>
      <c r="R77" s="9">
        <f t="shared" si="6"/>
        <v>85.917647058823533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 s="5">
        <v>122900</v>
      </c>
      <c r="E78" s="5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2">
        <f t="shared" si="4"/>
        <v>42027.25</v>
      </c>
      <c r="L78">
        <v>1426222800</v>
      </c>
      <c r="M78" s="12">
        <f t="shared" si="5"/>
        <v>42076.208333333328</v>
      </c>
      <c r="N78" t="b">
        <v>1</v>
      </c>
      <c r="O78" t="b">
        <v>1</v>
      </c>
      <c r="P78" t="s">
        <v>33</v>
      </c>
      <c r="Q78" s="7">
        <f t="shared" si="7"/>
        <v>0.78106590724165992</v>
      </c>
      <c r="R78" s="9">
        <f t="shared" si="6"/>
        <v>57.00296912114014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 s="5">
        <v>9500</v>
      </c>
      <c r="E79" s="5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2">
        <f t="shared" si="4"/>
        <v>40448.208333333336</v>
      </c>
      <c r="L79">
        <v>1286773200</v>
      </c>
      <c r="M79" s="12">
        <f t="shared" si="5"/>
        <v>40462.208333333336</v>
      </c>
      <c r="N79" t="b">
        <v>0</v>
      </c>
      <c r="O79" t="b">
        <v>1</v>
      </c>
      <c r="P79" t="s">
        <v>71</v>
      </c>
      <c r="Q79" s="7">
        <f t="shared" si="7"/>
        <v>0.46947368421052632</v>
      </c>
      <c r="R79" s="9">
        <f t="shared" si="6"/>
        <v>79.642857142857139</v>
      </c>
      <c r="S79" t="s">
        <v>2041</v>
      </c>
      <c r="T79" t="s">
        <v>2049</v>
      </c>
    </row>
    <row r="80" spans="1:20" ht="31.2" x14ac:dyDescent="0.3">
      <c r="A80">
        <v>78</v>
      </c>
      <c r="B80" t="s">
        <v>204</v>
      </c>
      <c r="C80" s="3" t="s">
        <v>205</v>
      </c>
      <c r="D80" s="5">
        <v>4500</v>
      </c>
      <c r="E80" s="5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2">
        <f t="shared" si="4"/>
        <v>43206.208333333328</v>
      </c>
      <c r="L80">
        <v>1523941200</v>
      </c>
      <c r="M80" s="12">
        <f t="shared" si="5"/>
        <v>43207.208333333328</v>
      </c>
      <c r="N80" t="b">
        <v>0</v>
      </c>
      <c r="O80" t="b">
        <v>0</v>
      </c>
      <c r="P80" t="s">
        <v>206</v>
      </c>
      <c r="Q80" s="7">
        <f t="shared" si="7"/>
        <v>3.008</v>
      </c>
      <c r="R80" s="9">
        <f t="shared" si="6"/>
        <v>41.018181818181816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 s="5">
        <v>57800</v>
      </c>
      <c r="E81" s="5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2">
        <f t="shared" si="4"/>
        <v>43267.208333333328</v>
      </c>
      <c r="L81">
        <v>1529557200</v>
      </c>
      <c r="M81" s="12">
        <f t="shared" si="5"/>
        <v>43272.208333333328</v>
      </c>
      <c r="N81" t="b">
        <v>0</v>
      </c>
      <c r="O81" t="b">
        <v>0</v>
      </c>
      <c r="P81" t="s">
        <v>33</v>
      </c>
      <c r="Q81" s="7">
        <f t="shared" si="7"/>
        <v>0.6959861591695502</v>
      </c>
      <c r="R81" s="9">
        <f t="shared" si="6"/>
        <v>48.004773269689736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 s="5">
        <v>1100</v>
      </c>
      <c r="E82" s="5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2">
        <f t="shared" si="4"/>
        <v>42976.208333333328</v>
      </c>
      <c r="L82">
        <v>1506574800</v>
      </c>
      <c r="M82" s="12">
        <f t="shared" si="5"/>
        <v>43006.208333333328</v>
      </c>
      <c r="N82" t="b">
        <v>0</v>
      </c>
      <c r="O82" t="b">
        <v>0</v>
      </c>
      <c r="P82" t="s">
        <v>89</v>
      </c>
      <c r="Q82" s="7">
        <f t="shared" si="7"/>
        <v>6.374545454545455</v>
      </c>
      <c r="R82" s="9">
        <f t="shared" si="6"/>
        <v>55.212598425196852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 s="5">
        <v>16800</v>
      </c>
      <c r="E83" s="5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2">
        <f t="shared" si="4"/>
        <v>43062.25</v>
      </c>
      <c r="L83">
        <v>1513576800</v>
      </c>
      <c r="M83" s="12">
        <f t="shared" si="5"/>
        <v>43087.25</v>
      </c>
      <c r="N83" t="b">
        <v>0</v>
      </c>
      <c r="O83" t="b">
        <v>0</v>
      </c>
      <c r="P83" t="s">
        <v>23</v>
      </c>
      <c r="Q83" s="7">
        <f t="shared" si="7"/>
        <v>2.253392857142857</v>
      </c>
      <c r="R83" s="9">
        <f t="shared" si="6"/>
        <v>92.109489051094897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 s="5">
        <v>1000</v>
      </c>
      <c r="E84" s="5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2">
        <f t="shared" si="4"/>
        <v>43482.25</v>
      </c>
      <c r="L84">
        <v>1548309600</v>
      </c>
      <c r="M84" s="12">
        <f t="shared" si="5"/>
        <v>43489.25</v>
      </c>
      <c r="N84" t="b">
        <v>0</v>
      </c>
      <c r="O84" t="b">
        <v>1</v>
      </c>
      <c r="P84" t="s">
        <v>89</v>
      </c>
      <c r="Q84" s="7">
        <f t="shared" si="7"/>
        <v>14.973000000000001</v>
      </c>
      <c r="R84" s="9">
        <f t="shared" si="6"/>
        <v>83.183333333333337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 s="5">
        <v>106400</v>
      </c>
      <c r="E85" s="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2">
        <f t="shared" si="4"/>
        <v>42579.208333333328</v>
      </c>
      <c r="L85">
        <v>1471582800</v>
      </c>
      <c r="M85" s="12">
        <f t="shared" si="5"/>
        <v>42601.208333333328</v>
      </c>
      <c r="N85" t="b">
        <v>0</v>
      </c>
      <c r="O85" t="b">
        <v>0</v>
      </c>
      <c r="P85" t="s">
        <v>50</v>
      </c>
      <c r="Q85" s="7">
        <f t="shared" si="7"/>
        <v>0.37590225563909774</v>
      </c>
      <c r="R85" s="9">
        <f t="shared" si="6"/>
        <v>39.996000000000002</v>
      </c>
      <c r="S85" t="s">
        <v>2035</v>
      </c>
      <c r="T85" t="s">
        <v>2043</v>
      </c>
    </row>
    <row r="86" spans="1:20" ht="31.2" x14ac:dyDescent="0.3">
      <c r="A86">
        <v>84</v>
      </c>
      <c r="B86" t="s">
        <v>217</v>
      </c>
      <c r="C86" s="3" t="s">
        <v>218</v>
      </c>
      <c r="D86" s="5">
        <v>31400</v>
      </c>
      <c r="E86" s="5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2">
        <f t="shared" si="4"/>
        <v>41118.208333333336</v>
      </c>
      <c r="L86">
        <v>1344315600</v>
      </c>
      <c r="M86" s="12">
        <f t="shared" si="5"/>
        <v>41128.208333333336</v>
      </c>
      <c r="N86" t="b">
        <v>0</v>
      </c>
      <c r="O86" t="b">
        <v>0</v>
      </c>
      <c r="P86" t="s">
        <v>65</v>
      </c>
      <c r="Q86" s="7">
        <f t="shared" si="7"/>
        <v>1.3236942675159236</v>
      </c>
      <c r="R86" s="9">
        <f t="shared" si="6"/>
        <v>111.1336898395722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 s="5">
        <v>4900</v>
      </c>
      <c r="E87" s="5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2">
        <f t="shared" si="4"/>
        <v>40797.208333333336</v>
      </c>
      <c r="L87">
        <v>1316408400</v>
      </c>
      <c r="M87" s="12">
        <f t="shared" si="5"/>
        <v>40805.208333333336</v>
      </c>
      <c r="N87" t="b">
        <v>0</v>
      </c>
      <c r="O87" t="b">
        <v>0</v>
      </c>
      <c r="P87" t="s">
        <v>60</v>
      </c>
      <c r="Q87" s="7">
        <f t="shared" si="7"/>
        <v>1.3122448979591836</v>
      </c>
      <c r="R87" s="9">
        <f t="shared" si="6"/>
        <v>90.563380281690144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 s="5">
        <v>7400</v>
      </c>
      <c r="E88" s="5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2">
        <f t="shared" si="4"/>
        <v>42128.208333333328</v>
      </c>
      <c r="L88">
        <v>1431838800</v>
      </c>
      <c r="M88" s="12">
        <f t="shared" si="5"/>
        <v>42141.208333333328</v>
      </c>
      <c r="N88" t="b">
        <v>1</v>
      </c>
      <c r="O88" t="b">
        <v>0</v>
      </c>
      <c r="P88" t="s">
        <v>33</v>
      </c>
      <c r="Q88" s="7">
        <f t="shared" si="7"/>
        <v>1.6763513513513513</v>
      </c>
      <c r="R88" s="9">
        <f t="shared" si="6"/>
        <v>61.108374384236456</v>
      </c>
      <c r="S88" t="s">
        <v>2039</v>
      </c>
      <c r="T88" t="s">
        <v>2040</v>
      </c>
    </row>
    <row r="89" spans="1:20" ht="31.2" x14ac:dyDescent="0.3">
      <c r="A89">
        <v>87</v>
      </c>
      <c r="B89" t="s">
        <v>223</v>
      </c>
      <c r="C89" s="3" t="s">
        <v>224</v>
      </c>
      <c r="D89" s="5">
        <v>198500</v>
      </c>
      <c r="E89" s="5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2">
        <f t="shared" si="4"/>
        <v>40610.25</v>
      </c>
      <c r="L89">
        <v>1300510800</v>
      </c>
      <c r="M89" s="12">
        <f t="shared" si="5"/>
        <v>40621.208333333336</v>
      </c>
      <c r="N89" t="b">
        <v>0</v>
      </c>
      <c r="O89" t="b">
        <v>1</v>
      </c>
      <c r="P89" t="s">
        <v>23</v>
      </c>
      <c r="Q89" s="7">
        <f t="shared" si="7"/>
        <v>0.6198488664987406</v>
      </c>
      <c r="R89" s="9">
        <f t="shared" si="6"/>
        <v>83.022941970310384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 s="5">
        <v>4800</v>
      </c>
      <c r="E90" s="5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2">
        <f t="shared" si="4"/>
        <v>42110.208333333328</v>
      </c>
      <c r="L90">
        <v>1431061200</v>
      </c>
      <c r="M90" s="12">
        <f t="shared" si="5"/>
        <v>42132.208333333328</v>
      </c>
      <c r="N90" t="b">
        <v>0</v>
      </c>
      <c r="O90" t="b">
        <v>0</v>
      </c>
      <c r="P90" t="s">
        <v>206</v>
      </c>
      <c r="Q90" s="7">
        <f t="shared" si="7"/>
        <v>2.6074999999999999</v>
      </c>
      <c r="R90" s="9">
        <f t="shared" si="6"/>
        <v>110.76106194690266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 s="5">
        <v>3400</v>
      </c>
      <c r="E91" s="5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2">
        <f t="shared" si="4"/>
        <v>40283.208333333336</v>
      </c>
      <c r="L91">
        <v>1271480400</v>
      </c>
      <c r="M91" s="12">
        <f t="shared" si="5"/>
        <v>40285.208333333336</v>
      </c>
      <c r="N91" t="b">
        <v>0</v>
      </c>
      <c r="O91" t="b">
        <v>0</v>
      </c>
      <c r="P91" t="s">
        <v>33</v>
      </c>
      <c r="Q91" s="7">
        <f t="shared" si="7"/>
        <v>2.5258823529411765</v>
      </c>
      <c r="R91" s="9">
        <f t="shared" si="6"/>
        <v>89.458333333333329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 s="5">
        <v>7800</v>
      </c>
      <c r="E92" s="5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2">
        <f t="shared" si="4"/>
        <v>42425.25</v>
      </c>
      <c r="L92">
        <v>1456380000</v>
      </c>
      <c r="M92" s="12">
        <f t="shared" si="5"/>
        <v>42425.25</v>
      </c>
      <c r="N92" t="b">
        <v>0</v>
      </c>
      <c r="O92" t="b">
        <v>1</v>
      </c>
      <c r="P92" t="s">
        <v>33</v>
      </c>
      <c r="Q92" s="7">
        <f t="shared" si="7"/>
        <v>0.7861538461538462</v>
      </c>
      <c r="R92" s="9">
        <f t="shared" si="6"/>
        <v>57.849056603773583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 s="5">
        <v>154300</v>
      </c>
      <c r="E93" s="5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2">
        <f t="shared" si="4"/>
        <v>42588.208333333328</v>
      </c>
      <c r="L93">
        <v>1472878800</v>
      </c>
      <c r="M93" s="12">
        <f t="shared" si="5"/>
        <v>42616.208333333328</v>
      </c>
      <c r="N93" t="b">
        <v>0</v>
      </c>
      <c r="O93" t="b">
        <v>0</v>
      </c>
      <c r="P93" t="s">
        <v>206</v>
      </c>
      <c r="Q93" s="7">
        <f t="shared" si="7"/>
        <v>0.48404406999351912</v>
      </c>
      <c r="R93" s="9">
        <f t="shared" si="6"/>
        <v>109.99705449189985</v>
      </c>
      <c r="S93" t="s">
        <v>2047</v>
      </c>
      <c r="T93" t="s">
        <v>2059</v>
      </c>
    </row>
    <row r="94" spans="1:20" ht="31.2" x14ac:dyDescent="0.3">
      <c r="A94">
        <v>92</v>
      </c>
      <c r="B94" t="s">
        <v>233</v>
      </c>
      <c r="C94" s="3" t="s">
        <v>234</v>
      </c>
      <c r="D94" s="5">
        <v>20000</v>
      </c>
      <c r="E94" s="5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2">
        <f t="shared" si="4"/>
        <v>40352.208333333336</v>
      </c>
      <c r="L94">
        <v>1277355600</v>
      </c>
      <c r="M94" s="12">
        <f t="shared" si="5"/>
        <v>40353.208333333336</v>
      </c>
      <c r="N94" t="b">
        <v>0</v>
      </c>
      <c r="O94" t="b">
        <v>1</v>
      </c>
      <c r="P94" t="s">
        <v>89</v>
      </c>
      <c r="Q94" s="7">
        <f t="shared" si="7"/>
        <v>2.5887500000000001</v>
      </c>
      <c r="R94" s="9">
        <f t="shared" si="6"/>
        <v>103.96586345381526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 s="5">
        <v>108800</v>
      </c>
      <c r="E95" s="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2">
        <f t="shared" si="4"/>
        <v>41202.208333333336</v>
      </c>
      <c r="L95">
        <v>1351054800</v>
      </c>
      <c r="M95" s="12">
        <f t="shared" si="5"/>
        <v>41206.208333333336</v>
      </c>
      <c r="N95" t="b">
        <v>0</v>
      </c>
      <c r="O95" t="b">
        <v>1</v>
      </c>
      <c r="P95" t="s">
        <v>33</v>
      </c>
      <c r="Q95" s="7">
        <f t="shared" si="7"/>
        <v>0.60548713235294116</v>
      </c>
      <c r="R95" s="9">
        <f t="shared" si="6"/>
        <v>107.99508196721311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 s="5">
        <v>2900</v>
      </c>
      <c r="E96" s="5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2">
        <f t="shared" si="4"/>
        <v>43562.208333333328</v>
      </c>
      <c r="L96">
        <v>1555563600</v>
      </c>
      <c r="M96" s="12">
        <f t="shared" si="5"/>
        <v>43573.208333333328</v>
      </c>
      <c r="N96" t="b">
        <v>0</v>
      </c>
      <c r="O96" t="b">
        <v>0</v>
      </c>
      <c r="P96" t="s">
        <v>28</v>
      </c>
      <c r="Q96" s="7">
        <f t="shared" si="7"/>
        <v>3.036896551724138</v>
      </c>
      <c r="R96" s="9">
        <f t="shared" si="6"/>
        <v>48.927777777777777</v>
      </c>
      <c r="S96" t="s">
        <v>2037</v>
      </c>
      <c r="T96" t="s">
        <v>2038</v>
      </c>
    </row>
    <row r="97" spans="1:20" ht="31.2" x14ac:dyDescent="0.3">
      <c r="A97">
        <v>95</v>
      </c>
      <c r="B97" t="s">
        <v>239</v>
      </c>
      <c r="C97" s="3" t="s">
        <v>240</v>
      </c>
      <c r="D97" s="5">
        <v>900</v>
      </c>
      <c r="E97" s="5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2">
        <f t="shared" si="4"/>
        <v>43752.208333333328</v>
      </c>
      <c r="L97">
        <v>1571634000</v>
      </c>
      <c r="M97" s="12">
        <f t="shared" si="5"/>
        <v>43759.208333333328</v>
      </c>
      <c r="N97" t="b">
        <v>0</v>
      </c>
      <c r="O97" t="b">
        <v>0</v>
      </c>
      <c r="P97" t="s">
        <v>42</v>
      </c>
      <c r="Q97" s="7">
        <f t="shared" si="7"/>
        <v>1.1299999999999999</v>
      </c>
      <c r="R97" s="9">
        <f t="shared" si="6"/>
        <v>37.666666666666664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 s="5">
        <v>69700</v>
      </c>
      <c r="E98" s="5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2">
        <f t="shared" si="4"/>
        <v>40612.25</v>
      </c>
      <c r="L98">
        <v>1300856400</v>
      </c>
      <c r="M98" s="12">
        <f t="shared" si="5"/>
        <v>40625.208333333336</v>
      </c>
      <c r="N98" t="b">
        <v>0</v>
      </c>
      <c r="O98" t="b">
        <v>0</v>
      </c>
      <c r="P98" t="s">
        <v>33</v>
      </c>
      <c r="Q98" s="7">
        <f t="shared" si="7"/>
        <v>2.1737876614060259</v>
      </c>
      <c r="R98" s="9">
        <f t="shared" si="6"/>
        <v>64.999141999141997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 s="5">
        <v>1300</v>
      </c>
      <c r="E99" s="5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2">
        <f t="shared" si="4"/>
        <v>42180.208333333328</v>
      </c>
      <c r="L99">
        <v>1439874000</v>
      </c>
      <c r="M99" s="12">
        <f t="shared" si="5"/>
        <v>42234.208333333328</v>
      </c>
      <c r="N99" t="b">
        <v>0</v>
      </c>
      <c r="O99" t="b">
        <v>0</v>
      </c>
      <c r="P99" t="s">
        <v>17</v>
      </c>
      <c r="Q99" s="7">
        <f t="shared" si="7"/>
        <v>9.2669230769230762</v>
      </c>
      <c r="R99" s="9">
        <f t="shared" si="6"/>
        <v>106.61061946902655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 s="5">
        <v>97800</v>
      </c>
      <c r="E100" s="5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2">
        <f t="shared" si="4"/>
        <v>42212.208333333328</v>
      </c>
      <c r="L100">
        <v>1438318800</v>
      </c>
      <c r="M100" s="12">
        <f t="shared" si="5"/>
        <v>42216.208333333328</v>
      </c>
      <c r="N100" t="b">
        <v>0</v>
      </c>
      <c r="O100" t="b">
        <v>0</v>
      </c>
      <c r="P100" t="s">
        <v>89</v>
      </c>
      <c r="Q100" s="7">
        <f t="shared" si="7"/>
        <v>0.33692229038854804</v>
      </c>
      <c r="R100" s="9">
        <f t="shared" si="6"/>
        <v>27.009016393442622</v>
      </c>
      <c r="S100" t="s">
        <v>2050</v>
      </c>
      <c r="T100" t="s">
        <v>2051</v>
      </c>
    </row>
    <row r="101" spans="1:20" ht="31.2" x14ac:dyDescent="0.3">
      <c r="A101">
        <v>99</v>
      </c>
      <c r="B101" t="s">
        <v>247</v>
      </c>
      <c r="C101" s="3" t="s">
        <v>248</v>
      </c>
      <c r="D101" s="5">
        <v>7600</v>
      </c>
      <c r="E101" s="5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2">
        <f t="shared" si="4"/>
        <v>41968.25</v>
      </c>
      <c r="L101">
        <v>1419400800</v>
      </c>
      <c r="M101" s="12">
        <f t="shared" si="5"/>
        <v>41997.25</v>
      </c>
      <c r="N101" t="b">
        <v>0</v>
      </c>
      <c r="O101" t="b">
        <v>0</v>
      </c>
      <c r="P101" t="s">
        <v>33</v>
      </c>
      <c r="Q101" s="7">
        <f t="shared" si="7"/>
        <v>1.9672368421052631</v>
      </c>
      <c r="R101" s="9">
        <f t="shared" si="6"/>
        <v>91.16463414634147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 s="5">
        <v>100</v>
      </c>
      <c r="E102" s="5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2">
        <f t="shared" si="4"/>
        <v>40835.208333333336</v>
      </c>
      <c r="L102">
        <v>1320555600</v>
      </c>
      <c r="M102" s="12">
        <f t="shared" si="5"/>
        <v>40853.208333333336</v>
      </c>
      <c r="N102" t="b">
        <v>0</v>
      </c>
      <c r="O102" t="b">
        <v>0</v>
      </c>
      <c r="P102" t="s">
        <v>33</v>
      </c>
      <c r="Q102" s="7">
        <f t="shared" si="7"/>
        <v>0.01</v>
      </c>
      <c r="R102" s="9">
        <f t="shared" si="6"/>
        <v>1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 s="5">
        <v>900</v>
      </c>
      <c r="E103" s="5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2">
        <f t="shared" si="4"/>
        <v>42056.25</v>
      </c>
      <c r="L103">
        <v>1425103200</v>
      </c>
      <c r="M103" s="12">
        <f t="shared" si="5"/>
        <v>42063.25</v>
      </c>
      <c r="N103" t="b">
        <v>0</v>
      </c>
      <c r="O103" t="b">
        <v>1</v>
      </c>
      <c r="P103" t="s">
        <v>50</v>
      </c>
      <c r="Q103" s="7">
        <f t="shared" si="7"/>
        <v>10.214444444444444</v>
      </c>
      <c r="R103" s="9">
        <f t="shared" si="6"/>
        <v>56.054878048780488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 s="5">
        <v>3700</v>
      </c>
      <c r="E104" s="5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2">
        <f t="shared" si="4"/>
        <v>43234.208333333328</v>
      </c>
      <c r="L104">
        <v>1526878800</v>
      </c>
      <c r="M104" s="12">
        <f t="shared" si="5"/>
        <v>43241.208333333328</v>
      </c>
      <c r="N104" t="b">
        <v>0</v>
      </c>
      <c r="O104" t="b">
        <v>1</v>
      </c>
      <c r="P104" t="s">
        <v>65</v>
      </c>
      <c r="Q104" s="7">
        <f t="shared" si="7"/>
        <v>2.8167567567567566</v>
      </c>
      <c r="R104" s="9">
        <f t="shared" si="6"/>
        <v>31.017857142857142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 s="5">
        <v>10000</v>
      </c>
      <c r="E105" s="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2">
        <f t="shared" si="4"/>
        <v>40475.208333333336</v>
      </c>
      <c r="L105">
        <v>1288674000</v>
      </c>
      <c r="M105" s="12">
        <f t="shared" si="5"/>
        <v>40484.208333333336</v>
      </c>
      <c r="N105" t="b">
        <v>0</v>
      </c>
      <c r="O105" t="b">
        <v>0</v>
      </c>
      <c r="P105" t="s">
        <v>50</v>
      </c>
      <c r="Q105" s="7">
        <f t="shared" si="7"/>
        <v>0.24610000000000001</v>
      </c>
      <c r="R105" s="9">
        <f t="shared" si="6"/>
        <v>66.513513513513516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 s="5">
        <v>119200</v>
      </c>
      <c r="E106" s="5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2">
        <f t="shared" si="4"/>
        <v>42878.208333333328</v>
      </c>
      <c r="L106">
        <v>1495602000</v>
      </c>
      <c r="M106" s="12">
        <f t="shared" si="5"/>
        <v>42879.208333333328</v>
      </c>
      <c r="N106" t="b">
        <v>0</v>
      </c>
      <c r="O106" t="b">
        <v>0</v>
      </c>
      <c r="P106" t="s">
        <v>60</v>
      </c>
      <c r="Q106" s="7">
        <f t="shared" si="7"/>
        <v>1.4314010067114094</v>
      </c>
      <c r="R106" s="9">
        <f t="shared" si="6"/>
        <v>89.005216484089729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 s="5">
        <v>6800</v>
      </c>
      <c r="E107" s="5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2">
        <f t="shared" si="4"/>
        <v>41366.208333333336</v>
      </c>
      <c r="L107">
        <v>1366434000</v>
      </c>
      <c r="M107" s="12">
        <f t="shared" si="5"/>
        <v>41384.208333333336</v>
      </c>
      <c r="N107" t="b">
        <v>0</v>
      </c>
      <c r="O107" t="b">
        <v>0</v>
      </c>
      <c r="P107" t="s">
        <v>28</v>
      </c>
      <c r="Q107" s="7">
        <f t="shared" si="7"/>
        <v>1.4454411764705883</v>
      </c>
      <c r="R107" s="9">
        <f t="shared" si="6"/>
        <v>103.46315789473684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 s="5">
        <v>3900</v>
      </c>
      <c r="E108" s="5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2">
        <f t="shared" si="4"/>
        <v>43716.208333333328</v>
      </c>
      <c r="L108">
        <v>1568350800</v>
      </c>
      <c r="M108" s="12">
        <f t="shared" si="5"/>
        <v>43721.208333333328</v>
      </c>
      <c r="N108" t="b">
        <v>0</v>
      </c>
      <c r="O108" t="b">
        <v>0</v>
      </c>
      <c r="P108" t="s">
        <v>33</v>
      </c>
      <c r="Q108" s="7">
        <f t="shared" si="7"/>
        <v>3.5912820512820511</v>
      </c>
      <c r="R108" s="9">
        <f t="shared" si="6"/>
        <v>95.278911564625844</v>
      </c>
      <c r="S108" t="s">
        <v>2039</v>
      </c>
      <c r="T108" t="s">
        <v>2040</v>
      </c>
    </row>
    <row r="109" spans="1:20" ht="31.2" x14ac:dyDescent="0.3">
      <c r="A109">
        <v>107</v>
      </c>
      <c r="B109" t="s">
        <v>263</v>
      </c>
      <c r="C109" s="3" t="s">
        <v>264</v>
      </c>
      <c r="D109" s="5">
        <v>3500</v>
      </c>
      <c r="E109" s="5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2">
        <f t="shared" si="4"/>
        <v>43213.208333333328</v>
      </c>
      <c r="L109">
        <v>1525928400</v>
      </c>
      <c r="M109" s="12">
        <f t="shared" si="5"/>
        <v>43230.208333333328</v>
      </c>
      <c r="N109" t="b">
        <v>0</v>
      </c>
      <c r="O109" t="b">
        <v>1</v>
      </c>
      <c r="P109" t="s">
        <v>33</v>
      </c>
      <c r="Q109" s="7">
        <f t="shared" si="7"/>
        <v>1.8648571428571428</v>
      </c>
      <c r="R109" s="9">
        <f t="shared" si="6"/>
        <v>75.895348837209298</v>
      </c>
      <c r="S109" t="s">
        <v>2039</v>
      </c>
      <c r="T109" t="s">
        <v>2040</v>
      </c>
    </row>
    <row r="110" spans="1:20" ht="31.2" x14ac:dyDescent="0.3">
      <c r="A110">
        <v>108</v>
      </c>
      <c r="B110" t="s">
        <v>265</v>
      </c>
      <c r="C110" s="3" t="s">
        <v>266</v>
      </c>
      <c r="D110" s="5">
        <v>1500</v>
      </c>
      <c r="E110" s="5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2">
        <f t="shared" si="4"/>
        <v>41005.208333333336</v>
      </c>
      <c r="L110">
        <v>1336885200</v>
      </c>
      <c r="M110" s="12">
        <f t="shared" si="5"/>
        <v>41042.208333333336</v>
      </c>
      <c r="N110" t="b">
        <v>0</v>
      </c>
      <c r="O110" t="b">
        <v>0</v>
      </c>
      <c r="P110" t="s">
        <v>42</v>
      </c>
      <c r="Q110" s="7">
        <f t="shared" si="7"/>
        <v>5.9526666666666666</v>
      </c>
      <c r="R110" s="9">
        <f t="shared" si="6"/>
        <v>107.57831325301204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 s="5">
        <v>5200</v>
      </c>
      <c r="E111" s="5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2">
        <f t="shared" si="4"/>
        <v>41651.25</v>
      </c>
      <c r="L111">
        <v>1389679200</v>
      </c>
      <c r="M111" s="12">
        <f t="shared" si="5"/>
        <v>41653.25</v>
      </c>
      <c r="N111" t="b">
        <v>0</v>
      </c>
      <c r="O111" t="b">
        <v>0</v>
      </c>
      <c r="P111" t="s">
        <v>269</v>
      </c>
      <c r="Q111" s="7">
        <f t="shared" si="7"/>
        <v>0.5921153846153846</v>
      </c>
      <c r="R111" s="9">
        <f t="shared" si="6"/>
        <v>51.31666666666667</v>
      </c>
      <c r="S111" t="s">
        <v>2041</v>
      </c>
      <c r="T111" t="s">
        <v>2060</v>
      </c>
    </row>
    <row r="112" spans="1:20" ht="31.2" x14ac:dyDescent="0.3">
      <c r="A112">
        <v>110</v>
      </c>
      <c r="B112" t="s">
        <v>270</v>
      </c>
      <c r="C112" s="3" t="s">
        <v>271</v>
      </c>
      <c r="D112" s="5">
        <v>142400</v>
      </c>
      <c r="E112" s="5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2">
        <f t="shared" si="4"/>
        <v>43354.208333333328</v>
      </c>
      <c r="L112">
        <v>1538283600</v>
      </c>
      <c r="M112" s="12">
        <f t="shared" si="5"/>
        <v>43373.208333333328</v>
      </c>
      <c r="N112" t="b">
        <v>0</v>
      </c>
      <c r="O112" t="b">
        <v>0</v>
      </c>
      <c r="P112" t="s">
        <v>17</v>
      </c>
      <c r="Q112" s="7">
        <f t="shared" si="7"/>
        <v>0.14962780898876404</v>
      </c>
      <c r="R112" s="9">
        <f t="shared" si="6"/>
        <v>71.983108108108112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 s="5">
        <v>61400</v>
      </c>
      <c r="E113" s="5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2">
        <f t="shared" si="4"/>
        <v>41174.208333333336</v>
      </c>
      <c r="L113">
        <v>1348808400</v>
      </c>
      <c r="M113" s="12">
        <f t="shared" si="5"/>
        <v>41180.208333333336</v>
      </c>
      <c r="N113" t="b">
        <v>0</v>
      </c>
      <c r="O113" t="b">
        <v>0</v>
      </c>
      <c r="P113" t="s">
        <v>133</v>
      </c>
      <c r="Q113" s="7">
        <f t="shared" si="7"/>
        <v>1.1995602605863191</v>
      </c>
      <c r="R113" s="9">
        <f t="shared" si="6"/>
        <v>108.95414201183432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 s="5">
        <v>4700</v>
      </c>
      <c r="E114" s="5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2">
        <f t="shared" si="4"/>
        <v>41875.208333333336</v>
      </c>
      <c r="L114">
        <v>1410152400</v>
      </c>
      <c r="M114" s="12">
        <f t="shared" si="5"/>
        <v>41890.208333333336</v>
      </c>
      <c r="N114" t="b">
        <v>0</v>
      </c>
      <c r="O114" t="b">
        <v>0</v>
      </c>
      <c r="P114" t="s">
        <v>28</v>
      </c>
      <c r="Q114" s="7">
        <f t="shared" si="7"/>
        <v>2.6882978723404256</v>
      </c>
      <c r="R114" s="9">
        <f t="shared" si="6"/>
        <v>35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 s="5">
        <v>3300</v>
      </c>
      <c r="E115" s="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2">
        <f t="shared" si="4"/>
        <v>42990.208333333328</v>
      </c>
      <c r="L115">
        <v>1505797200</v>
      </c>
      <c r="M115" s="12">
        <f t="shared" si="5"/>
        <v>42997.208333333328</v>
      </c>
      <c r="N115" t="b">
        <v>0</v>
      </c>
      <c r="O115" t="b">
        <v>0</v>
      </c>
      <c r="P115" t="s">
        <v>17</v>
      </c>
      <c r="Q115" s="7">
        <f t="shared" si="7"/>
        <v>3.7687878787878786</v>
      </c>
      <c r="R115" s="9">
        <f t="shared" si="6"/>
        <v>94.938931297709928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 s="5">
        <v>1900</v>
      </c>
      <c r="E116" s="5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2">
        <f t="shared" si="4"/>
        <v>43564.208333333328</v>
      </c>
      <c r="L116">
        <v>1554872400</v>
      </c>
      <c r="M116" s="12">
        <f t="shared" si="5"/>
        <v>43565.208333333328</v>
      </c>
      <c r="N116" t="b">
        <v>0</v>
      </c>
      <c r="O116" t="b">
        <v>1</v>
      </c>
      <c r="P116" t="s">
        <v>65</v>
      </c>
      <c r="Q116" s="7">
        <f t="shared" si="7"/>
        <v>7.2715789473684209</v>
      </c>
      <c r="R116" s="9">
        <f t="shared" si="6"/>
        <v>109.65079365079364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 s="5">
        <v>166700</v>
      </c>
      <c r="E117" s="5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2">
        <f t="shared" si="4"/>
        <v>43056.25</v>
      </c>
      <c r="L117">
        <v>1513922400</v>
      </c>
      <c r="M117" s="12">
        <f t="shared" si="5"/>
        <v>43091.25</v>
      </c>
      <c r="N117" t="b">
        <v>0</v>
      </c>
      <c r="O117" t="b">
        <v>0</v>
      </c>
      <c r="P117" t="s">
        <v>119</v>
      </c>
      <c r="Q117" s="7">
        <f t="shared" si="7"/>
        <v>0.87211757648470301</v>
      </c>
      <c r="R117" s="9">
        <f t="shared" si="6"/>
        <v>44.001815980629537</v>
      </c>
      <c r="S117" t="s">
        <v>2047</v>
      </c>
      <c r="T117" t="s">
        <v>2053</v>
      </c>
    </row>
    <row r="118" spans="1:20" ht="31.2" x14ac:dyDescent="0.3">
      <c r="A118">
        <v>116</v>
      </c>
      <c r="B118" t="s">
        <v>282</v>
      </c>
      <c r="C118" s="3" t="s">
        <v>283</v>
      </c>
      <c r="D118" s="5">
        <v>7200</v>
      </c>
      <c r="E118" s="5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2">
        <f t="shared" si="4"/>
        <v>42265.208333333328</v>
      </c>
      <c r="L118">
        <v>1442638800</v>
      </c>
      <c r="M118" s="12">
        <f t="shared" si="5"/>
        <v>42266.208333333328</v>
      </c>
      <c r="N118" t="b">
        <v>0</v>
      </c>
      <c r="O118" t="b">
        <v>0</v>
      </c>
      <c r="P118" t="s">
        <v>33</v>
      </c>
      <c r="Q118" s="7">
        <f t="shared" si="7"/>
        <v>0.88</v>
      </c>
      <c r="R118" s="9">
        <f t="shared" si="6"/>
        <v>86.794520547945211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 s="5">
        <v>4900</v>
      </c>
      <c r="E119" s="5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2">
        <f t="shared" si="4"/>
        <v>40808.208333333336</v>
      </c>
      <c r="L119">
        <v>1317186000</v>
      </c>
      <c r="M119" s="12">
        <f t="shared" si="5"/>
        <v>40814.208333333336</v>
      </c>
      <c r="N119" t="b">
        <v>0</v>
      </c>
      <c r="O119" t="b">
        <v>0</v>
      </c>
      <c r="P119" t="s">
        <v>269</v>
      </c>
      <c r="Q119" s="7">
        <f t="shared" si="7"/>
        <v>1.7393877551020409</v>
      </c>
      <c r="R119" s="9">
        <f t="shared" si="6"/>
        <v>30.992727272727272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 s="5">
        <v>5400</v>
      </c>
      <c r="E120" s="5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2">
        <f t="shared" si="4"/>
        <v>41665.25</v>
      </c>
      <c r="L120">
        <v>1391234400</v>
      </c>
      <c r="M120" s="12">
        <f t="shared" si="5"/>
        <v>41671.25</v>
      </c>
      <c r="N120" t="b">
        <v>0</v>
      </c>
      <c r="O120" t="b">
        <v>0</v>
      </c>
      <c r="P120" t="s">
        <v>122</v>
      </c>
      <c r="Q120" s="7">
        <f t="shared" si="7"/>
        <v>1.1761111111111111</v>
      </c>
      <c r="R120" s="9">
        <f t="shared" si="6"/>
        <v>94.791044776119406</v>
      </c>
      <c r="S120" t="s">
        <v>2054</v>
      </c>
      <c r="T120" t="s">
        <v>2055</v>
      </c>
    </row>
    <row r="121" spans="1:20" ht="31.2" x14ac:dyDescent="0.3">
      <c r="A121">
        <v>119</v>
      </c>
      <c r="B121" t="s">
        <v>288</v>
      </c>
      <c r="C121" s="3" t="s">
        <v>289</v>
      </c>
      <c r="D121" s="5">
        <v>5000</v>
      </c>
      <c r="E121" s="5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2">
        <f t="shared" si="4"/>
        <v>41806.208333333336</v>
      </c>
      <c r="L121">
        <v>1404363600</v>
      </c>
      <c r="M121" s="12">
        <f t="shared" si="5"/>
        <v>41823.208333333336</v>
      </c>
      <c r="N121" t="b">
        <v>0</v>
      </c>
      <c r="O121" t="b">
        <v>1</v>
      </c>
      <c r="P121" t="s">
        <v>42</v>
      </c>
      <c r="Q121" s="7">
        <f t="shared" si="7"/>
        <v>2.1496</v>
      </c>
      <c r="R121" s="9">
        <f t="shared" si="6"/>
        <v>69.79220779220779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 s="5">
        <v>75100</v>
      </c>
      <c r="E122" s="5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2">
        <f t="shared" si="4"/>
        <v>42111.208333333328</v>
      </c>
      <c r="L122">
        <v>1429592400</v>
      </c>
      <c r="M122" s="12">
        <f t="shared" si="5"/>
        <v>42115.208333333328</v>
      </c>
      <c r="N122" t="b">
        <v>0</v>
      </c>
      <c r="O122" t="b">
        <v>1</v>
      </c>
      <c r="P122" t="s">
        <v>292</v>
      </c>
      <c r="Q122" s="7">
        <f t="shared" si="7"/>
        <v>1.4949667110519307</v>
      </c>
      <c r="R122" s="9">
        <f t="shared" si="6"/>
        <v>63.003367003367003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 s="5">
        <v>45300</v>
      </c>
      <c r="E123" s="5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2">
        <f t="shared" si="4"/>
        <v>41917.208333333336</v>
      </c>
      <c r="L123">
        <v>1413608400</v>
      </c>
      <c r="M123" s="12">
        <f t="shared" si="5"/>
        <v>41930.208333333336</v>
      </c>
      <c r="N123" t="b">
        <v>0</v>
      </c>
      <c r="O123" t="b">
        <v>0</v>
      </c>
      <c r="P123" t="s">
        <v>89</v>
      </c>
      <c r="Q123" s="7">
        <f t="shared" si="7"/>
        <v>2.1933995584988963</v>
      </c>
      <c r="R123" s="9">
        <f t="shared" si="6"/>
        <v>110.0343300110742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 s="5">
        <v>136800</v>
      </c>
      <c r="E124" s="5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2">
        <f t="shared" si="4"/>
        <v>41970.25</v>
      </c>
      <c r="L124">
        <v>1419400800</v>
      </c>
      <c r="M124" s="12">
        <f t="shared" si="5"/>
        <v>41997.25</v>
      </c>
      <c r="N124" t="b">
        <v>0</v>
      </c>
      <c r="O124" t="b">
        <v>0</v>
      </c>
      <c r="P124" t="s">
        <v>119</v>
      </c>
      <c r="Q124" s="7">
        <f t="shared" si="7"/>
        <v>0.64367690058479532</v>
      </c>
      <c r="R124" s="9">
        <f t="shared" si="6"/>
        <v>25.997933274284026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 s="5">
        <v>177700</v>
      </c>
      <c r="E125" s="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2">
        <f t="shared" si="4"/>
        <v>42332.25</v>
      </c>
      <c r="L125">
        <v>1448604000</v>
      </c>
      <c r="M125" s="12">
        <f t="shared" si="5"/>
        <v>42335.25</v>
      </c>
      <c r="N125" t="b">
        <v>1</v>
      </c>
      <c r="O125" t="b">
        <v>0</v>
      </c>
      <c r="P125" t="s">
        <v>33</v>
      </c>
      <c r="Q125" s="7">
        <f t="shared" si="7"/>
        <v>0.18622397298818233</v>
      </c>
      <c r="R125" s="9">
        <f t="shared" si="6"/>
        <v>49.987915407854985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 s="5">
        <v>2600</v>
      </c>
      <c r="E126" s="5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2">
        <f t="shared" si="4"/>
        <v>43598.208333333328</v>
      </c>
      <c r="L126">
        <v>1562302800</v>
      </c>
      <c r="M126" s="12">
        <f t="shared" si="5"/>
        <v>43651.208333333328</v>
      </c>
      <c r="N126" t="b">
        <v>0</v>
      </c>
      <c r="O126" t="b">
        <v>0</v>
      </c>
      <c r="P126" t="s">
        <v>122</v>
      </c>
      <c r="Q126" s="7">
        <f t="shared" si="7"/>
        <v>3.6776923076923076</v>
      </c>
      <c r="R126" s="9">
        <f t="shared" si="6"/>
        <v>101.72340425531915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 s="5">
        <v>5300</v>
      </c>
      <c r="E127" s="5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2">
        <f t="shared" si="4"/>
        <v>43362.208333333328</v>
      </c>
      <c r="L127">
        <v>1537678800</v>
      </c>
      <c r="M127" s="12">
        <f t="shared" si="5"/>
        <v>43366.208333333328</v>
      </c>
      <c r="N127" t="b">
        <v>0</v>
      </c>
      <c r="O127" t="b">
        <v>0</v>
      </c>
      <c r="P127" t="s">
        <v>33</v>
      </c>
      <c r="Q127" s="7">
        <f t="shared" si="7"/>
        <v>1.5990566037735849</v>
      </c>
      <c r="R127" s="9">
        <f t="shared" si="6"/>
        <v>47.083333333333336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 s="5">
        <v>180200</v>
      </c>
      <c r="E128" s="5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2">
        <f t="shared" si="4"/>
        <v>42596.208333333328</v>
      </c>
      <c r="L128">
        <v>1473570000</v>
      </c>
      <c r="M128" s="12">
        <f t="shared" si="5"/>
        <v>42624.208333333328</v>
      </c>
      <c r="N128" t="b">
        <v>0</v>
      </c>
      <c r="O128" t="b">
        <v>1</v>
      </c>
      <c r="P128" t="s">
        <v>33</v>
      </c>
      <c r="Q128" s="7">
        <f t="shared" si="7"/>
        <v>0.38633185349611543</v>
      </c>
      <c r="R128" s="9">
        <f t="shared" si="6"/>
        <v>89.944444444444443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 s="5">
        <v>103200</v>
      </c>
      <c r="E129" s="5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2">
        <f t="shared" si="4"/>
        <v>40310.208333333336</v>
      </c>
      <c r="L129">
        <v>1273899600</v>
      </c>
      <c r="M129" s="12">
        <f t="shared" si="5"/>
        <v>40313.208333333336</v>
      </c>
      <c r="N129" t="b">
        <v>0</v>
      </c>
      <c r="O129" t="b">
        <v>0</v>
      </c>
      <c r="P129" t="s">
        <v>33</v>
      </c>
      <c r="Q129" s="7">
        <f t="shared" si="7"/>
        <v>0.51421511627906979</v>
      </c>
      <c r="R129" s="9">
        <f t="shared" si="6"/>
        <v>78.96875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 s="5">
        <v>70600</v>
      </c>
      <c r="E130" s="5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2">
        <f t="shared" si="4"/>
        <v>40417.208333333336</v>
      </c>
      <c r="L130">
        <v>1284008400</v>
      </c>
      <c r="M130" s="12">
        <f t="shared" si="5"/>
        <v>40430.208333333336</v>
      </c>
      <c r="N130" t="b">
        <v>0</v>
      </c>
      <c r="O130" t="b">
        <v>0</v>
      </c>
      <c r="P130" t="s">
        <v>23</v>
      </c>
      <c r="Q130" s="7">
        <f t="shared" si="7"/>
        <v>0.60334277620396604</v>
      </c>
      <c r="R130" s="9">
        <f t="shared" si="6"/>
        <v>80.067669172932327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 s="5">
        <v>148500</v>
      </c>
      <c r="E131" s="5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2">
        <f t="shared" ref="K131:K194" si="8">(((J131/60)/60)/24)+DATE(1970,1,1)</f>
        <v>42038.25</v>
      </c>
      <c r="L131">
        <v>1425103200</v>
      </c>
      <c r="M131" s="12">
        <f t="shared" ref="M131:M194" si="9">(((L131/60)/60)/24)+DATE(1970,1,1)</f>
        <v>42063.25</v>
      </c>
      <c r="N131" t="b">
        <v>0</v>
      </c>
      <c r="O131" t="b">
        <v>0</v>
      </c>
      <c r="P131" t="s">
        <v>17</v>
      </c>
      <c r="Q131" s="7">
        <f t="shared" si="7"/>
        <v>3.2026936026936029E-2</v>
      </c>
      <c r="R131" s="9">
        <f t="shared" ref="R131:R194" si="10">E131/G131</f>
        <v>86.472727272727269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 s="5">
        <v>9600</v>
      </c>
      <c r="E132" s="5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2">
        <f t="shared" si="8"/>
        <v>40842.208333333336</v>
      </c>
      <c r="L132">
        <v>1320991200</v>
      </c>
      <c r="M132" s="12">
        <f t="shared" si="9"/>
        <v>40858.25</v>
      </c>
      <c r="N132" t="b">
        <v>0</v>
      </c>
      <c r="O132" t="b">
        <v>0</v>
      </c>
      <c r="P132" t="s">
        <v>53</v>
      </c>
      <c r="Q132" s="7">
        <f t="shared" ref="Q132:Q195" si="11">E132/D132</f>
        <v>1.5546875</v>
      </c>
      <c r="R132" s="9">
        <f t="shared" si="10"/>
        <v>28.001876172607879</v>
      </c>
      <c r="S132" t="s">
        <v>2041</v>
      </c>
      <c r="T132" t="s">
        <v>2044</v>
      </c>
    </row>
    <row r="133" spans="1:20" ht="31.2" x14ac:dyDescent="0.3">
      <c r="A133">
        <v>131</v>
      </c>
      <c r="B133" t="s">
        <v>313</v>
      </c>
      <c r="C133" s="3" t="s">
        <v>314</v>
      </c>
      <c r="D133" s="5">
        <v>164700</v>
      </c>
      <c r="E133" s="5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2">
        <f t="shared" si="8"/>
        <v>41607.25</v>
      </c>
      <c r="L133">
        <v>1386828000</v>
      </c>
      <c r="M133" s="12">
        <f t="shared" si="9"/>
        <v>41620.25</v>
      </c>
      <c r="N133" t="b">
        <v>0</v>
      </c>
      <c r="O133" t="b">
        <v>0</v>
      </c>
      <c r="P133" t="s">
        <v>28</v>
      </c>
      <c r="Q133" s="7">
        <f t="shared" si="11"/>
        <v>1.0085974499089254</v>
      </c>
      <c r="R133" s="9">
        <f t="shared" si="10"/>
        <v>67.996725337699544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 s="5">
        <v>3300</v>
      </c>
      <c r="E134" s="5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2">
        <f t="shared" si="8"/>
        <v>43112.25</v>
      </c>
      <c r="L134">
        <v>1517119200</v>
      </c>
      <c r="M134" s="12">
        <f t="shared" si="9"/>
        <v>43128.25</v>
      </c>
      <c r="N134" t="b">
        <v>0</v>
      </c>
      <c r="O134" t="b">
        <v>1</v>
      </c>
      <c r="P134" t="s">
        <v>33</v>
      </c>
      <c r="Q134" s="7">
        <f t="shared" si="11"/>
        <v>1.1618181818181819</v>
      </c>
      <c r="R134" s="9">
        <f t="shared" si="10"/>
        <v>43.078651685393261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 s="5">
        <v>4500</v>
      </c>
      <c r="E135" s="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2">
        <f t="shared" si="8"/>
        <v>40767.208333333336</v>
      </c>
      <c r="L135">
        <v>1315026000</v>
      </c>
      <c r="M135" s="12">
        <f t="shared" si="9"/>
        <v>40789.208333333336</v>
      </c>
      <c r="N135" t="b">
        <v>0</v>
      </c>
      <c r="O135" t="b">
        <v>0</v>
      </c>
      <c r="P135" t="s">
        <v>319</v>
      </c>
      <c r="Q135" s="7">
        <f t="shared" si="11"/>
        <v>3.1077777777777778</v>
      </c>
      <c r="R135" s="9">
        <f t="shared" si="10"/>
        <v>87.95597484276729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 s="5">
        <v>99500</v>
      </c>
      <c r="E136" s="5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2">
        <f t="shared" si="8"/>
        <v>40713.208333333336</v>
      </c>
      <c r="L136">
        <v>1312693200</v>
      </c>
      <c r="M136" s="12">
        <f t="shared" si="9"/>
        <v>40762.208333333336</v>
      </c>
      <c r="N136" t="b">
        <v>0</v>
      </c>
      <c r="O136" t="b">
        <v>1</v>
      </c>
      <c r="P136" t="s">
        <v>42</v>
      </c>
      <c r="Q136" s="7">
        <f t="shared" si="11"/>
        <v>0.89736683417085428</v>
      </c>
      <c r="R136" s="9">
        <f t="shared" si="10"/>
        <v>94.987234042553197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 s="5">
        <v>7700</v>
      </c>
      <c r="E137" s="5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2">
        <f t="shared" si="8"/>
        <v>41340.25</v>
      </c>
      <c r="L137">
        <v>1363064400</v>
      </c>
      <c r="M137" s="12">
        <f t="shared" si="9"/>
        <v>41345.208333333336</v>
      </c>
      <c r="N137" t="b">
        <v>0</v>
      </c>
      <c r="O137" t="b">
        <v>1</v>
      </c>
      <c r="P137" t="s">
        <v>33</v>
      </c>
      <c r="Q137" s="7">
        <f t="shared" si="11"/>
        <v>0.71272727272727276</v>
      </c>
      <c r="R137" s="9">
        <f t="shared" si="10"/>
        <v>46.905982905982903</v>
      </c>
      <c r="S137" t="s">
        <v>2039</v>
      </c>
      <c r="T137" t="s">
        <v>2040</v>
      </c>
    </row>
    <row r="138" spans="1:20" ht="31.2" x14ac:dyDescent="0.3">
      <c r="A138">
        <v>136</v>
      </c>
      <c r="B138" t="s">
        <v>324</v>
      </c>
      <c r="C138" s="3" t="s">
        <v>325</v>
      </c>
      <c r="D138" s="5">
        <v>82800</v>
      </c>
      <c r="E138" s="5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2">
        <f t="shared" si="8"/>
        <v>41797.208333333336</v>
      </c>
      <c r="L138">
        <v>1403154000</v>
      </c>
      <c r="M138" s="12">
        <f t="shared" si="9"/>
        <v>41809.208333333336</v>
      </c>
      <c r="N138" t="b">
        <v>0</v>
      </c>
      <c r="O138" t="b">
        <v>1</v>
      </c>
      <c r="P138" t="s">
        <v>53</v>
      </c>
      <c r="Q138" s="7">
        <f t="shared" si="11"/>
        <v>3.2862318840579711E-2</v>
      </c>
      <c r="R138" s="9">
        <f t="shared" si="10"/>
        <v>46.913793103448278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 s="5">
        <v>1800</v>
      </c>
      <c r="E139" s="5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2">
        <f t="shared" si="8"/>
        <v>40457.208333333336</v>
      </c>
      <c r="L139">
        <v>1286859600</v>
      </c>
      <c r="M139" s="12">
        <f t="shared" si="9"/>
        <v>40463.208333333336</v>
      </c>
      <c r="N139" t="b">
        <v>0</v>
      </c>
      <c r="O139" t="b">
        <v>0</v>
      </c>
      <c r="P139" t="s">
        <v>68</v>
      </c>
      <c r="Q139" s="7">
        <f t="shared" si="11"/>
        <v>2.617777777777778</v>
      </c>
      <c r="R139" s="9">
        <f t="shared" si="10"/>
        <v>94.24</v>
      </c>
      <c r="S139" t="s">
        <v>2047</v>
      </c>
      <c r="T139" t="s">
        <v>2048</v>
      </c>
    </row>
    <row r="140" spans="1:20" ht="31.2" x14ac:dyDescent="0.3">
      <c r="A140">
        <v>138</v>
      </c>
      <c r="B140" t="s">
        <v>328</v>
      </c>
      <c r="C140" s="3" t="s">
        <v>329</v>
      </c>
      <c r="D140" s="5">
        <v>9600</v>
      </c>
      <c r="E140" s="5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2">
        <f t="shared" si="8"/>
        <v>41180.208333333336</v>
      </c>
      <c r="L140">
        <v>1349326800</v>
      </c>
      <c r="M140" s="12">
        <f t="shared" si="9"/>
        <v>41186.208333333336</v>
      </c>
      <c r="N140" t="b">
        <v>0</v>
      </c>
      <c r="O140" t="b">
        <v>0</v>
      </c>
      <c r="P140" t="s">
        <v>292</v>
      </c>
      <c r="Q140" s="7">
        <f t="shared" si="11"/>
        <v>0.96</v>
      </c>
      <c r="R140" s="9">
        <f t="shared" si="10"/>
        <v>80.139130434782615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 s="5">
        <v>92100</v>
      </c>
      <c r="E141" s="5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2">
        <f t="shared" si="8"/>
        <v>42115.208333333328</v>
      </c>
      <c r="L141">
        <v>1430974800</v>
      </c>
      <c r="M141" s="12">
        <f t="shared" si="9"/>
        <v>42131.208333333328</v>
      </c>
      <c r="N141" t="b">
        <v>0</v>
      </c>
      <c r="O141" t="b">
        <v>1</v>
      </c>
      <c r="P141" t="s">
        <v>65</v>
      </c>
      <c r="Q141" s="7">
        <f t="shared" si="11"/>
        <v>0.20896851248642778</v>
      </c>
      <c r="R141" s="9">
        <f t="shared" si="10"/>
        <v>59.036809815950917</v>
      </c>
      <c r="S141" t="s">
        <v>2037</v>
      </c>
      <c r="T141" t="s">
        <v>2046</v>
      </c>
    </row>
    <row r="142" spans="1:20" ht="31.2" x14ac:dyDescent="0.3">
      <c r="A142">
        <v>140</v>
      </c>
      <c r="B142" t="s">
        <v>332</v>
      </c>
      <c r="C142" s="3" t="s">
        <v>333</v>
      </c>
      <c r="D142" s="5">
        <v>5500</v>
      </c>
      <c r="E142" s="5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2">
        <f t="shared" si="8"/>
        <v>43156.25</v>
      </c>
      <c r="L142">
        <v>1519970400</v>
      </c>
      <c r="M142" s="12">
        <f t="shared" si="9"/>
        <v>43161.25</v>
      </c>
      <c r="N142" t="b">
        <v>0</v>
      </c>
      <c r="O142" t="b">
        <v>0</v>
      </c>
      <c r="P142" t="s">
        <v>42</v>
      </c>
      <c r="Q142" s="7">
        <f t="shared" si="11"/>
        <v>2.2316363636363636</v>
      </c>
      <c r="R142" s="9">
        <f t="shared" si="10"/>
        <v>65.989247311827953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 s="5">
        <v>64300</v>
      </c>
      <c r="E143" s="5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2">
        <f t="shared" si="8"/>
        <v>42167.208333333328</v>
      </c>
      <c r="L143">
        <v>1434603600</v>
      </c>
      <c r="M143" s="12">
        <f t="shared" si="9"/>
        <v>42173.208333333328</v>
      </c>
      <c r="N143" t="b">
        <v>0</v>
      </c>
      <c r="O143" t="b">
        <v>0</v>
      </c>
      <c r="P143" t="s">
        <v>28</v>
      </c>
      <c r="Q143" s="7">
        <f t="shared" si="11"/>
        <v>1.0159097978227061</v>
      </c>
      <c r="R143" s="9">
        <f t="shared" si="10"/>
        <v>60.992530345471522</v>
      </c>
      <c r="S143" t="s">
        <v>2037</v>
      </c>
      <c r="T143" t="s">
        <v>2038</v>
      </c>
    </row>
    <row r="144" spans="1:20" ht="31.2" x14ac:dyDescent="0.3">
      <c r="A144">
        <v>142</v>
      </c>
      <c r="B144" t="s">
        <v>336</v>
      </c>
      <c r="C144" s="3" t="s">
        <v>337</v>
      </c>
      <c r="D144" s="5">
        <v>5000</v>
      </c>
      <c r="E144" s="5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2">
        <f t="shared" si="8"/>
        <v>41005.208333333336</v>
      </c>
      <c r="L144">
        <v>1337230800</v>
      </c>
      <c r="M144" s="12">
        <f t="shared" si="9"/>
        <v>41046.208333333336</v>
      </c>
      <c r="N144" t="b">
        <v>0</v>
      </c>
      <c r="O144" t="b">
        <v>0</v>
      </c>
      <c r="P144" t="s">
        <v>28</v>
      </c>
      <c r="Q144" s="7">
        <f t="shared" si="11"/>
        <v>2.3003999999999998</v>
      </c>
      <c r="R144" s="9">
        <f t="shared" si="10"/>
        <v>98.307692307692307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 s="5">
        <v>5400</v>
      </c>
      <c r="E145" s="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2">
        <f t="shared" si="8"/>
        <v>40357.208333333336</v>
      </c>
      <c r="L145">
        <v>1279429200</v>
      </c>
      <c r="M145" s="12">
        <f t="shared" si="9"/>
        <v>40377.208333333336</v>
      </c>
      <c r="N145" t="b">
        <v>0</v>
      </c>
      <c r="O145" t="b">
        <v>0</v>
      </c>
      <c r="P145" t="s">
        <v>60</v>
      </c>
      <c r="Q145" s="7">
        <f t="shared" si="11"/>
        <v>1.355925925925926</v>
      </c>
      <c r="R145" s="9">
        <f t="shared" si="10"/>
        <v>104.6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 s="5">
        <v>9000</v>
      </c>
      <c r="E146" s="5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2">
        <f t="shared" si="8"/>
        <v>43633.208333333328</v>
      </c>
      <c r="L146">
        <v>1561438800</v>
      </c>
      <c r="M146" s="12">
        <f t="shared" si="9"/>
        <v>43641.208333333328</v>
      </c>
      <c r="N146" t="b">
        <v>0</v>
      </c>
      <c r="O146" t="b">
        <v>0</v>
      </c>
      <c r="P146" t="s">
        <v>33</v>
      </c>
      <c r="Q146" s="7">
        <f t="shared" si="11"/>
        <v>1.2909999999999999</v>
      </c>
      <c r="R146" s="9">
        <f t="shared" si="10"/>
        <v>86.066666666666663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 s="5">
        <v>25000</v>
      </c>
      <c r="E147" s="5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2">
        <f t="shared" si="8"/>
        <v>41889.208333333336</v>
      </c>
      <c r="L147">
        <v>1410498000</v>
      </c>
      <c r="M147" s="12">
        <f t="shared" si="9"/>
        <v>41894.208333333336</v>
      </c>
      <c r="N147" t="b">
        <v>0</v>
      </c>
      <c r="O147" t="b">
        <v>0</v>
      </c>
      <c r="P147" t="s">
        <v>65</v>
      </c>
      <c r="Q147" s="7">
        <f t="shared" si="11"/>
        <v>2.3651200000000001</v>
      </c>
      <c r="R147" s="9">
        <f t="shared" si="10"/>
        <v>76.989583333333329</v>
      </c>
      <c r="S147" t="s">
        <v>2037</v>
      </c>
      <c r="T147" t="s">
        <v>2046</v>
      </c>
    </row>
    <row r="148" spans="1:20" ht="31.2" x14ac:dyDescent="0.3">
      <c r="A148">
        <v>146</v>
      </c>
      <c r="B148" t="s">
        <v>344</v>
      </c>
      <c r="C148" s="3" t="s">
        <v>345</v>
      </c>
      <c r="D148" s="5">
        <v>8800</v>
      </c>
      <c r="E148" s="5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2">
        <f t="shared" si="8"/>
        <v>40855.25</v>
      </c>
      <c r="L148">
        <v>1322460000</v>
      </c>
      <c r="M148" s="12">
        <f t="shared" si="9"/>
        <v>40875.25</v>
      </c>
      <c r="N148" t="b">
        <v>0</v>
      </c>
      <c r="O148" t="b">
        <v>0</v>
      </c>
      <c r="P148" t="s">
        <v>33</v>
      </c>
      <c r="Q148" s="7">
        <f t="shared" si="11"/>
        <v>0.17249999999999999</v>
      </c>
      <c r="R148" s="9">
        <f t="shared" si="10"/>
        <v>29.764705882352942</v>
      </c>
      <c r="S148" t="s">
        <v>2039</v>
      </c>
      <c r="T148" t="s">
        <v>2040</v>
      </c>
    </row>
    <row r="149" spans="1:20" ht="31.2" x14ac:dyDescent="0.3">
      <c r="A149">
        <v>147</v>
      </c>
      <c r="B149" t="s">
        <v>346</v>
      </c>
      <c r="C149" s="3" t="s">
        <v>347</v>
      </c>
      <c r="D149" s="5">
        <v>8300</v>
      </c>
      <c r="E149" s="5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2">
        <f t="shared" si="8"/>
        <v>42534.208333333328</v>
      </c>
      <c r="L149">
        <v>1466312400</v>
      </c>
      <c r="M149" s="12">
        <f t="shared" si="9"/>
        <v>42540.208333333328</v>
      </c>
      <c r="N149" t="b">
        <v>0</v>
      </c>
      <c r="O149" t="b">
        <v>1</v>
      </c>
      <c r="P149" t="s">
        <v>33</v>
      </c>
      <c r="Q149" s="7">
        <f t="shared" si="11"/>
        <v>1.1249397590361445</v>
      </c>
      <c r="R149" s="9">
        <f t="shared" si="10"/>
        <v>46.91959798994975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 s="5">
        <v>9300</v>
      </c>
      <c r="E150" s="5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2">
        <f t="shared" si="8"/>
        <v>42941.208333333328</v>
      </c>
      <c r="L150">
        <v>1501736400</v>
      </c>
      <c r="M150" s="12">
        <f t="shared" si="9"/>
        <v>42950.208333333328</v>
      </c>
      <c r="N150" t="b">
        <v>0</v>
      </c>
      <c r="O150" t="b">
        <v>0</v>
      </c>
      <c r="P150" t="s">
        <v>65</v>
      </c>
      <c r="Q150" s="7">
        <f t="shared" si="11"/>
        <v>1.2102150537634409</v>
      </c>
      <c r="R150" s="9">
        <f t="shared" si="10"/>
        <v>105.18691588785046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 s="5">
        <v>6200</v>
      </c>
      <c r="E151" s="5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2">
        <f t="shared" si="8"/>
        <v>41275.25</v>
      </c>
      <c r="L151">
        <v>1361512800</v>
      </c>
      <c r="M151" s="12">
        <f t="shared" si="9"/>
        <v>41327.25</v>
      </c>
      <c r="N151" t="b">
        <v>0</v>
      </c>
      <c r="O151" t="b">
        <v>0</v>
      </c>
      <c r="P151" t="s">
        <v>60</v>
      </c>
      <c r="Q151" s="7">
        <f t="shared" si="11"/>
        <v>2.1987096774193549</v>
      </c>
      <c r="R151" s="9">
        <f t="shared" si="10"/>
        <v>69.907692307692301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 s="5">
        <v>100</v>
      </c>
      <c r="E152" s="5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2">
        <f t="shared" si="8"/>
        <v>43450.25</v>
      </c>
      <c r="L152">
        <v>1545026400</v>
      </c>
      <c r="M152" s="12">
        <f t="shared" si="9"/>
        <v>43451.25</v>
      </c>
      <c r="N152" t="b">
        <v>0</v>
      </c>
      <c r="O152" t="b">
        <v>0</v>
      </c>
      <c r="P152" t="s">
        <v>23</v>
      </c>
      <c r="Q152" s="7">
        <f t="shared" si="11"/>
        <v>0.01</v>
      </c>
      <c r="R152" s="9">
        <f t="shared" si="10"/>
        <v>1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 s="5">
        <v>137200</v>
      </c>
      <c r="E153" s="5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2">
        <f t="shared" si="8"/>
        <v>41799.208333333336</v>
      </c>
      <c r="L153">
        <v>1406696400</v>
      </c>
      <c r="M153" s="12">
        <f t="shared" si="9"/>
        <v>41850.208333333336</v>
      </c>
      <c r="N153" t="b">
        <v>0</v>
      </c>
      <c r="O153" t="b">
        <v>0</v>
      </c>
      <c r="P153" t="s">
        <v>50</v>
      </c>
      <c r="Q153" s="7">
        <f t="shared" si="11"/>
        <v>0.64166909620991253</v>
      </c>
      <c r="R153" s="9">
        <f t="shared" si="10"/>
        <v>60.011588275391958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 s="5">
        <v>41500</v>
      </c>
      <c r="E154" s="5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2">
        <f t="shared" si="8"/>
        <v>42783.25</v>
      </c>
      <c r="L154">
        <v>1487916000</v>
      </c>
      <c r="M154" s="12">
        <f t="shared" si="9"/>
        <v>42790.25</v>
      </c>
      <c r="N154" t="b">
        <v>0</v>
      </c>
      <c r="O154" t="b">
        <v>0</v>
      </c>
      <c r="P154" t="s">
        <v>60</v>
      </c>
      <c r="Q154" s="7">
        <f t="shared" si="11"/>
        <v>4.2306746987951804</v>
      </c>
      <c r="R154" s="9">
        <f t="shared" si="10"/>
        <v>52.006220379146917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 s="5">
        <v>189400</v>
      </c>
      <c r="E155" s="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2">
        <f t="shared" si="8"/>
        <v>41201.208333333336</v>
      </c>
      <c r="L155">
        <v>1351141200</v>
      </c>
      <c r="M155" s="12">
        <f t="shared" si="9"/>
        <v>41207.208333333336</v>
      </c>
      <c r="N155" t="b">
        <v>0</v>
      </c>
      <c r="O155" t="b">
        <v>0</v>
      </c>
      <c r="P155" t="s">
        <v>33</v>
      </c>
      <c r="Q155" s="7">
        <f t="shared" si="11"/>
        <v>0.92984160506863778</v>
      </c>
      <c r="R155" s="9">
        <f t="shared" si="10"/>
        <v>31.000176025347649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 s="5">
        <v>171300</v>
      </c>
      <c r="E156" s="5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2">
        <f t="shared" si="8"/>
        <v>42502.208333333328</v>
      </c>
      <c r="L156">
        <v>1465016400</v>
      </c>
      <c r="M156" s="12">
        <f t="shared" si="9"/>
        <v>42525.208333333328</v>
      </c>
      <c r="N156" t="b">
        <v>0</v>
      </c>
      <c r="O156" t="b">
        <v>1</v>
      </c>
      <c r="P156" t="s">
        <v>60</v>
      </c>
      <c r="Q156" s="7">
        <f t="shared" si="11"/>
        <v>0.58756567425569173</v>
      </c>
      <c r="R156" s="9">
        <f t="shared" si="10"/>
        <v>95.042492917847028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 s="5">
        <v>139500</v>
      </c>
      <c r="E157" s="5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2">
        <f t="shared" si="8"/>
        <v>40262.208333333336</v>
      </c>
      <c r="L157">
        <v>1270789200</v>
      </c>
      <c r="M157" s="12">
        <f t="shared" si="9"/>
        <v>40277.208333333336</v>
      </c>
      <c r="N157" t="b">
        <v>0</v>
      </c>
      <c r="O157" t="b">
        <v>0</v>
      </c>
      <c r="P157" t="s">
        <v>33</v>
      </c>
      <c r="Q157" s="7">
        <f t="shared" si="11"/>
        <v>0.65022222222222226</v>
      </c>
      <c r="R157" s="9">
        <f t="shared" si="10"/>
        <v>75.968174204355108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 s="5">
        <v>36400</v>
      </c>
      <c r="E158" s="5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2">
        <f t="shared" si="8"/>
        <v>43743.208333333328</v>
      </c>
      <c r="L158">
        <v>1572325200</v>
      </c>
      <c r="M158" s="12">
        <f t="shared" si="9"/>
        <v>43767.208333333328</v>
      </c>
      <c r="N158" t="b">
        <v>0</v>
      </c>
      <c r="O158" t="b">
        <v>0</v>
      </c>
      <c r="P158" t="s">
        <v>23</v>
      </c>
      <c r="Q158" s="7">
        <f t="shared" si="11"/>
        <v>0.73939560439560437</v>
      </c>
      <c r="R158" s="9">
        <f t="shared" si="10"/>
        <v>71.013192612137203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 s="5">
        <v>4200</v>
      </c>
      <c r="E159" s="5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2">
        <f t="shared" si="8"/>
        <v>41638.25</v>
      </c>
      <c r="L159">
        <v>1389420000</v>
      </c>
      <c r="M159" s="12">
        <f t="shared" si="9"/>
        <v>41650.25</v>
      </c>
      <c r="N159" t="b">
        <v>0</v>
      </c>
      <c r="O159" t="b">
        <v>0</v>
      </c>
      <c r="P159" t="s">
        <v>122</v>
      </c>
      <c r="Q159" s="7">
        <f t="shared" si="11"/>
        <v>0.52666666666666662</v>
      </c>
      <c r="R159" s="9">
        <f t="shared" si="10"/>
        <v>73.733333333333334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 s="5">
        <v>2100</v>
      </c>
      <c r="E160" s="5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2">
        <f t="shared" si="8"/>
        <v>42346.25</v>
      </c>
      <c r="L160">
        <v>1449640800</v>
      </c>
      <c r="M160" s="12">
        <f t="shared" si="9"/>
        <v>42347.25</v>
      </c>
      <c r="N160" t="b">
        <v>0</v>
      </c>
      <c r="O160" t="b">
        <v>0</v>
      </c>
      <c r="P160" t="s">
        <v>23</v>
      </c>
      <c r="Q160" s="7">
        <f t="shared" si="11"/>
        <v>2.2095238095238097</v>
      </c>
      <c r="R160" s="9">
        <f t="shared" si="10"/>
        <v>113.17073170731707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 s="5">
        <v>191200</v>
      </c>
      <c r="E161" s="5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2">
        <f t="shared" si="8"/>
        <v>43551.208333333328</v>
      </c>
      <c r="L161">
        <v>1555218000</v>
      </c>
      <c r="M161" s="12">
        <f t="shared" si="9"/>
        <v>43569.208333333328</v>
      </c>
      <c r="N161" t="b">
        <v>0</v>
      </c>
      <c r="O161" t="b">
        <v>1</v>
      </c>
      <c r="P161" t="s">
        <v>33</v>
      </c>
      <c r="Q161" s="7">
        <f t="shared" si="11"/>
        <v>1.0001150627615063</v>
      </c>
      <c r="R161" s="9">
        <f t="shared" si="10"/>
        <v>105.00933552992861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 s="5">
        <v>8000</v>
      </c>
      <c r="E162" s="5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2">
        <f t="shared" si="8"/>
        <v>43582.208333333328</v>
      </c>
      <c r="L162">
        <v>1557723600</v>
      </c>
      <c r="M162" s="12">
        <f t="shared" si="9"/>
        <v>43598.208333333328</v>
      </c>
      <c r="N162" t="b">
        <v>0</v>
      </c>
      <c r="O162" t="b">
        <v>0</v>
      </c>
      <c r="P162" t="s">
        <v>65</v>
      </c>
      <c r="Q162" s="7">
        <f t="shared" si="11"/>
        <v>1.6231249999999999</v>
      </c>
      <c r="R162" s="9">
        <f t="shared" si="10"/>
        <v>79.176829268292678</v>
      </c>
      <c r="S162" t="s">
        <v>2037</v>
      </c>
      <c r="T162" t="s">
        <v>2046</v>
      </c>
    </row>
    <row r="163" spans="1:20" ht="31.2" x14ac:dyDescent="0.3">
      <c r="A163">
        <v>161</v>
      </c>
      <c r="B163" t="s">
        <v>374</v>
      </c>
      <c r="C163" s="3" t="s">
        <v>375</v>
      </c>
      <c r="D163" s="5">
        <v>5500</v>
      </c>
      <c r="E163" s="5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2">
        <f t="shared" si="8"/>
        <v>42270.208333333328</v>
      </c>
      <c r="L163">
        <v>1443502800</v>
      </c>
      <c r="M163" s="12">
        <f t="shared" si="9"/>
        <v>42276.208333333328</v>
      </c>
      <c r="N163" t="b">
        <v>0</v>
      </c>
      <c r="O163" t="b">
        <v>1</v>
      </c>
      <c r="P163" t="s">
        <v>28</v>
      </c>
      <c r="Q163" s="7">
        <f t="shared" si="11"/>
        <v>0.78181818181818186</v>
      </c>
      <c r="R163" s="9">
        <f t="shared" si="10"/>
        <v>57.333333333333336</v>
      </c>
      <c r="S163" t="s">
        <v>2037</v>
      </c>
      <c r="T163" t="s">
        <v>2038</v>
      </c>
    </row>
    <row r="164" spans="1:20" ht="31.2" x14ac:dyDescent="0.3">
      <c r="A164">
        <v>162</v>
      </c>
      <c r="B164" t="s">
        <v>376</v>
      </c>
      <c r="C164" s="3" t="s">
        <v>377</v>
      </c>
      <c r="D164" s="5">
        <v>6100</v>
      </c>
      <c r="E164" s="5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2">
        <f t="shared" si="8"/>
        <v>43442.25</v>
      </c>
      <c r="L164">
        <v>1546840800</v>
      </c>
      <c r="M164" s="12">
        <f t="shared" si="9"/>
        <v>43472.25</v>
      </c>
      <c r="N164" t="b">
        <v>0</v>
      </c>
      <c r="O164" t="b">
        <v>0</v>
      </c>
      <c r="P164" t="s">
        <v>23</v>
      </c>
      <c r="Q164" s="7">
        <f t="shared" si="11"/>
        <v>1.4973770491803278</v>
      </c>
      <c r="R164" s="9">
        <f t="shared" si="10"/>
        <v>58.178343949044589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 s="5">
        <v>3500</v>
      </c>
      <c r="E165" s="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2">
        <f t="shared" si="8"/>
        <v>43028.208333333328</v>
      </c>
      <c r="L165">
        <v>1512712800</v>
      </c>
      <c r="M165" s="12">
        <f t="shared" si="9"/>
        <v>43077.25</v>
      </c>
      <c r="N165" t="b">
        <v>0</v>
      </c>
      <c r="O165" t="b">
        <v>1</v>
      </c>
      <c r="P165" t="s">
        <v>122</v>
      </c>
      <c r="Q165" s="7">
        <f t="shared" si="11"/>
        <v>2.5325714285714285</v>
      </c>
      <c r="R165" s="9">
        <f t="shared" si="10"/>
        <v>36.032520325203251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 s="5">
        <v>150500</v>
      </c>
      <c r="E166" s="5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2">
        <f t="shared" si="8"/>
        <v>43016.208333333328</v>
      </c>
      <c r="L166">
        <v>1507525200</v>
      </c>
      <c r="M166" s="12">
        <f t="shared" si="9"/>
        <v>43017.208333333328</v>
      </c>
      <c r="N166" t="b">
        <v>0</v>
      </c>
      <c r="O166" t="b">
        <v>0</v>
      </c>
      <c r="P166" t="s">
        <v>33</v>
      </c>
      <c r="Q166" s="7">
        <f t="shared" si="11"/>
        <v>1.0016943521594683</v>
      </c>
      <c r="R166" s="9">
        <f t="shared" si="10"/>
        <v>107.99068767908309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 s="5">
        <v>90400</v>
      </c>
      <c r="E167" s="5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2">
        <f t="shared" si="8"/>
        <v>42948.208333333328</v>
      </c>
      <c r="L167">
        <v>1504328400</v>
      </c>
      <c r="M167" s="12">
        <f t="shared" si="9"/>
        <v>42980.208333333328</v>
      </c>
      <c r="N167" t="b">
        <v>0</v>
      </c>
      <c r="O167" t="b">
        <v>0</v>
      </c>
      <c r="P167" t="s">
        <v>28</v>
      </c>
      <c r="Q167" s="7">
        <f t="shared" si="11"/>
        <v>1.2199004424778761</v>
      </c>
      <c r="R167" s="9">
        <f t="shared" si="10"/>
        <v>44.005985634477256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 s="5">
        <v>9800</v>
      </c>
      <c r="E168" s="5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2">
        <f t="shared" si="8"/>
        <v>40534.25</v>
      </c>
      <c r="L168">
        <v>1293343200</v>
      </c>
      <c r="M168" s="12">
        <f t="shared" si="9"/>
        <v>40538.25</v>
      </c>
      <c r="N168" t="b">
        <v>0</v>
      </c>
      <c r="O168" t="b">
        <v>0</v>
      </c>
      <c r="P168" t="s">
        <v>122</v>
      </c>
      <c r="Q168" s="7">
        <f t="shared" si="11"/>
        <v>1.3713265306122449</v>
      </c>
      <c r="R168" s="9">
        <f t="shared" si="10"/>
        <v>55.077868852459019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 s="5">
        <v>2600</v>
      </c>
      <c r="E169" s="5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2">
        <f t="shared" si="8"/>
        <v>41435.208333333336</v>
      </c>
      <c r="L169">
        <v>1371704400</v>
      </c>
      <c r="M169" s="12">
        <f t="shared" si="9"/>
        <v>41445.208333333336</v>
      </c>
      <c r="N169" t="b">
        <v>0</v>
      </c>
      <c r="O169" t="b">
        <v>0</v>
      </c>
      <c r="P169" t="s">
        <v>33</v>
      </c>
      <c r="Q169" s="7">
        <f t="shared" si="11"/>
        <v>4.155384615384615</v>
      </c>
      <c r="R169" s="9">
        <f t="shared" si="10"/>
        <v>74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 s="5">
        <v>128100</v>
      </c>
      <c r="E170" s="5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2">
        <f t="shared" si="8"/>
        <v>43518.25</v>
      </c>
      <c r="L170">
        <v>1552798800</v>
      </c>
      <c r="M170" s="12">
        <f t="shared" si="9"/>
        <v>43541.208333333328</v>
      </c>
      <c r="N170" t="b">
        <v>0</v>
      </c>
      <c r="O170" t="b">
        <v>1</v>
      </c>
      <c r="P170" t="s">
        <v>60</v>
      </c>
      <c r="Q170" s="7">
        <f t="shared" si="11"/>
        <v>0.3130913348946136</v>
      </c>
      <c r="R170" s="9">
        <f t="shared" si="10"/>
        <v>41.996858638743454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 s="5">
        <v>23300</v>
      </c>
      <c r="E171" s="5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2">
        <f t="shared" si="8"/>
        <v>41077.208333333336</v>
      </c>
      <c r="L171">
        <v>1342328400</v>
      </c>
      <c r="M171" s="12">
        <f t="shared" si="9"/>
        <v>41105.208333333336</v>
      </c>
      <c r="N171" t="b">
        <v>0</v>
      </c>
      <c r="O171" t="b">
        <v>1</v>
      </c>
      <c r="P171" t="s">
        <v>100</v>
      </c>
      <c r="Q171" s="7">
        <f t="shared" si="11"/>
        <v>4.240815450643777</v>
      </c>
      <c r="R171" s="9">
        <f t="shared" si="10"/>
        <v>77.988161010260455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 s="5">
        <v>188100</v>
      </c>
      <c r="E172" s="5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2">
        <f t="shared" si="8"/>
        <v>42950.208333333328</v>
      </c>
      <c r="L172">
        <v>1502341200</v>
      </c>
      <c r="M172" s="12">
        <f t="shared" si="9"/>
        <v>42957.208333333328</v>
      </c>
      <c r="N172" t="b">
        <v>0</v>
      </c>
      <c r="O172" t="b">
        <v>0</v>
      </c>
      <c r="P172" t="s">
        <v>60</v>
      </c>
      <c r="Q172" s="7">
        <f t="shared" si="11"/>
        <v>2.9388623072833599E-2</v>
      </c>
      <c r="R172" s="9">
        <f t="shared" si="10"/>
        <v>82.507462686567166</v>
      </c>
      <c r="S172" t="s">
        <v>2035</v>
      </c>
      <c r="T172" t="s">
        <v>2045</v>
      </c>
    </row>
    <row r="173" spans="1:20" ht="31.2" x14ac:dyDescent="0.3">
      <c r="A173">
        <v>171</v>
      </c>
      <c r="B173" t="s">
        <v>394</v>
      </c>
      <c r="C173" s="3" t="s">
        <v>395</v>
      </c>
      <c r="D173" s="5">
        <v>4900</v>
      </c>
      <c r="E173" s="5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2">
        <f t="shared" si="8"/>
        <v>41718.208333333336</v>
      </c>
      <c r="L173">
        <v>1397192400</v>
      </c>
      <c r="M173" s="12">
        <f t="shared" si="9"/>
        <v>41740.208333333336</v>
      </c>
      <c r="N173" t="b">
        <v>0</v>
      </c>
      <c r="O173" t="b">
        <v>0</v>
      </c>
      <c r="P173" t="s">
        <v>206</v>
      </c>
      <c r="Q173" s="7">
        <f t="shared" si="11"/>
        <v>0.1063265306122449</v>
      </c>
      <c r="R173" s="9">
        <f t="shared" si="10"/>
        <v>104.2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 s="5">
        <v>800</v>
      </c>
      <c r="E174" s="5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2">
        <f t="shared" si="8"/>
        <v>41839.208333333336</v>
      </c>
      <c r="L174">
        <v>1407042000</v>
      </c>
      <c r="M174" s="12">
        <f t="shared" si="9"/>
        <v>41854.208333333336</v>
      </c>
      <c r="N174" t="b">
        <v>0</v>
      </c>
      <c r="O174" t="b">
        <v>1</v>
      </c>
      <c r="P174" t="s">
        <v>42</v>
      </c>
      <c r="Q174" s="7">
        <f t="shared" si="11"/>
        <v>0.82874999999999999</v>
      </c>
      <c r="R174" s="9">
        <f t="shared" si="10"/>
        <v>25.5</v>
      </c>
      <c r="S174" t="s">
        <v>2041</v>
      </c>
      <c r="T174" t="s">
        <v>2042</v>
      </c>
    </row>
    <row r="175" spans="1:20" ht="31.2" x14ac:dyDescent="0.3">
      <c r="A175">
        <v>173</v>
      </c>
      <c r="B175" t="s">
        <v>398</v>
      </c>
      <c r="C175" s="3" t="s">
        <v>399</v>
      </c>
      <c r="D175" s="5">
        <v>96700</v>
      </c>
      <c r="E175" s="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2">
        <f t="shared" si="8"/>
        <v>41412.208333333336</v>
      </c>
      <c r="L175">
        <v>1369371600</v>
      </c>
      <c r="M175" s="12">
        <f t="shared" si="9"/>
        <v>41418.208333333336</v>
      </c>
      <c r="N175" t="b">
        <v>0</v>
      </c>
      <c r="O175" t="b">
        <v>0</v>
      </c>
      <c r="P175" t="s">
        <v>33</v>
      </c>
      <c r="Q175" s="7">
        <f t="shared" si="11"/>
        <v>1.6301447776628748</v>
      </c>
      <c r="R175" s="9">
        <f t="shared" si="10"/>
        <v>100.98334401024984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 s="5">
        <v>600</v>
      </c>
      <c r="E176" s="5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2">
        <f t="shared" si="8"/>
        <v>42282.208333333328</v>
      </c>
      <c r="L176">
        <v>1444107600</v>
      </c>
      <c r="M176" s="12">
        <f t="shared" si="9"/>
        <v>42283.208333333328</v>
      </c>
      <c r="N176" t="b">
        <v>0</v>
      </c>
      <c r="O176" t="b">
        <v>1</v>
      </c>
      <c r="P176" t="s">
        <v>65</v>
      </c>
      <c r="Q176" s="7">
        <f t="shared" si="11"/>
        <v>8.9466666666666672</v>
      </c>
      <c r="R176" s="9">
        <f t="shared" si="10"/>
        <v>111.83333333333333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 s="5">
        <v>181200</v>
      </c>
      <c r="E177" s="5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2">
        <f t="shared" si="8"/>
        <v>42613.208333333328</v>
      </c>
      <c r="L177">
        <v>1474261200</v>
      </c>
      <c r="M177" s="12">
        <f t="shared" si="9"/>
        <v>42632.208333333328</v>
      </c>
      <c r="N177" t="b">
        <v>0</v>
      </c>
      <c r="O177" t="b">
        <v>0</v>
      </c>
      <c r="P177" t="s">
        <v>33</v>
      </c>
      <c r="Q177" s="7">
        <f t="shared" si="11"/>
        <v>0.26191501103752757</v>
      </c>
      <c r="R177" s="9">
        <f t="shared" si="10"/>
        <v>41.999115044247787</v>
      </c>
      <c r="S177" t="s">
        <v>2039</v>
      </c>
      <c r="T177" t="s">
        <v>2040</v>
      </c>
    </row>
    <row r="178" spans="1:20" ht="31.2" x14ac:dyDescent="0.3">
      <c r="A178">
        <v>176</v>
      </c>
      <c r="B178" t="s">
        <v>404</v>
      </c>
      <c r="C178" s="3" t="s">
        <v>405</v>
      </c>
      <c r="D178" s="5">
        <v>115000</v>
      </c>
      <c r="E178" s="5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2">
        <f t="shared" si="8"/>
        <v>42616.208333333328</v>
      </c>
      <c r="L178">
        <v>1473656400</v>
      </c>
      <c r="M178" s="12">
        <f t="shared" si="9"/>
        <v>42625.208333333328</v>
      </c>
      <c r="N178" t="b">
        <v>0</v>
      </c>
      <c r="O178" t="b">
        <v>0</v>
      </c>
      <c r="P178" t="s">
        <v>33</v>
      </c>
      <c r="Q178" s="7">
        <f t="shared" si="11"/>
        <v>0.74834782608695649</v>
      </c>
      <c r="R178" s="9">
        <f t="shared" si="10"/>
        <v>110.05115089514067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 s="5">
        <v>38800</v>
      </c>
      <c r="E179" s="5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2">
        <f t="shared" si="8"/>
        <v>40497.25</v>
      </c>
      <c r="L179">
        <v>1291960800</v>
      </c>
      <c r="M179" s="12">
        <f t="shared" si="9"/>
        <v>40522.25</v>
      </c>
      <c r="N179" t="b">
        <v>0</v>
      </c>
      <c r="O179" t="b">
        <v>0</v>
      </c>
      <c r="P179" t="s">
        <v>33</v>
      </c>
      <c r="Q179" s="7">
        <f t="shared" si="11"/>
        <v>4.1647680412371137</v>
      </c>
      <c r="R179" s="9">
        <f t="shared" si="10"/>
        <v>58.997079225994888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 s="5">
        <v>7200</v>
      </c>
      <c r="E180" s="5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2">
        <f t="shared" si="8"/>
        <v>42999.208333333328</v>
      </c>
      <c r="L180">
        <v>1506747600</v>
      </c>
      <c r="M180" s="12">
        <f t="shared" si="9"/>
        <v>43008.208333333328</v>
      </c>
      <c r="N180" t="b">
        <v>0</v>
      </c>
      <c r="O180" t="b">
        <v>0</v>
      </c>
      <c r="P180" t="s">
        <v>17</v>
      </c>
      <c r="Q180" s="7">
        <f t="shared" si="11"/>
        <v>0.96208333333333329</v>
      </c>
      <c r="R180" s="9">
        <f t="shared" si="10"/>
        <v>32.985714285714288</v>
      </c>
      <c r="S180" t="s">
        <v>2033</v>
      </c>
      <c r="T180" t="s">
        <v>2034</v>
      </c>
    </row>
    <row r="181" spans="1:20" ht="31.2" x14ac:dyDescent="0.3">
      <c r="A181">
        <v>179</v>
      </c>
      <c r="B181" t="s">
        <v>410</v>
      </c>
      <c r="C181" s="3" t="s">
        <v>411</v>
      </c>
      <c r="D181" s="5">
        <v>44500</v>
      </c>
      <c r="E181" s="5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2">
        <f t="shared" si="8"/>
        <v>41350.208333333336</v>
      </c>
      <c r="L181">
        <v>1363582800</v>
      </c>
      <c r="M181" s="12">
        <f t="shared" si="9"/>
        <v>41351.208333333336</v>
      </c>
      <c r="N181" t="b">
        <v>0</v>
      </c>
      <c r="O181" t="b">
        <v>1</v>
      </c>
      <c r="P181" t="s">
        <v>33</v>
      </c>
      <c r="Q181" s="7">
        <f t="shared" si="11"/>
        <v>3.5771910112359548</v>
      </c>
      <c r="R181" s="9">
        <f t="shared" si="10"/>
        <v>45.005654509471306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 s="5">
        <v>56000</v>
      </c>
      <c r="E182" s="5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2">
        <f t="shared" si="8"/>
        <v>40259.208333333336</v>
      </c>
      <c r="L182">
        <v>1269666000</v>
      </c>
      <c r="M182" s="12">
        <f t="shared" si="9"/>
        <v>40264.208333333336</v>
      </c>
      <c r="N182" t="b">
        <v>0</v>
      </c>
      <c r="O182" t="b">
        <v>0</v>
      </c>
      <c r="P182" t="s">
        <v>65</v>
      </c>
      <c r="Q182" s="7">
        <f t="shared" si="11"/>
        <v>3.0845714285714285</v>
      </c>
      <c r="R182" s="9">
        <f t="shared" si="10"/>
        <v>81.98196487897485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 s="5">
        <v>8600</v>
      </c>
      <c r="E183" s="5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2">
        <f t="shared" si="8"/>
        <v>43012.208333333328</v>
      </c>
      <c r="L183">
        <v>1508648400</v>
      </c>
      <c r="M183" s="12">
        <f t="shared" si="9"/>
        <v>43030.208333333328</v>
      </c>
      <c r="N183" t="b">
        <v>0</v>
      </c>
      <c r="O183" t="b">
        <v>0</v>
      </c>
      <c r="P183" t="s">
        <v>28</v>
      </c>
      <c r="Q183" s="7">
        <f t="shared" si="11"/>
        <v>0.61802325581395345</v>
      </c>
      <c r="R183" s="9">
        <f t="shared" si="10"/>
        <v>39.080882352941174</v>
      </c>
      <c r="S183" t="s">
        <v>2037</v>
      </c>
      <c r="T183" t="s">
        <v>2038</v>
      </c>
    </row>
    <row r="184" spans="1:20" ht="31.2" x14ac:dyDescent="0.3">
      <c r="A184">
        <v>182</v>
      </c>
      <c r="B184" t="s">
        <v>416</v>
      </c>
      <c r="C184" s="3" t="s">
        <v>417</v>
      </c>
      <c r="D184" s="5">
        <v>27100</v>
      </c>
      <c r="E184" s="5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2">
        <f t="shared" si="8"/>
        <v>43631.208333333328</v>
      </c>
      <c r="L184">
        <v>1561957200</v>
      </c>
      <c r="M184" s="12">
        <f t="shared" si="9"/>
        <v>43647.208333333328</v>
      </c>
      <c r="N184" t="b">
        <v>0</v>
      </c>
      <c r="O184" t="b">
        <v>0</v>
      </c>
      <c r="P184" t="s">
        <v>33</v>
      </c>
      <c r="Q184" s="7">
        <f t="shared" si="11"/>
        <v>7.2232472324723247</v>
      </c>
      <c r="R184" s="9">
        <f t="shared" si="10"/>
        <v>58.996383363471971</v>
      </c>
      <c r="S184" t="s">
        <v>2039</v>
      </c>
      <c r="T184" t="s">
        <v>2040</v>
      </c>
    </row>
    <row r="185" spans="1:20" ht="31.2" x14ac:dyDescent="0.3">
      <c r="A185">
        <v>183</v>
      </c>
      <c r="B185" t="s">
        <v>418</v>
      </c>
      <c r="C185" s="3" t="s">
        <v>419</v>
      </c>
      <c r="D185" s="5">
        <v>5100</v>
      </c>
      <c r="E185" s="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2">
        <f t="shared" si="8"/>
        <v>40430.208333333336</v>
      </c>
      <c r="L185">
        <v>1285131600</v>
      </c>
      <c r="M185" s="12">
        <f t="shared" si="9"/>
        <v>40443.208333333336</v>
      </c>
      <c r="N185" t="b">
        <v>0</v>
      </c>
      <c r="O185" t="b">
        <v>0</v>
      </c>
      <c r="P185" t="s">
        <v>23</v>
      </c>
      <c r="Q185" s="7">
        <f t="shared" si="11"/>
        <v>0.69117647058823528</v>
      </c>
      <c r="R185" s="9">
        <f t="shared" si="10"/>
        <v>40.988372093023258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 s="5">
        <v>3600</v>
      </c>
      <c r="E186" s="5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2">
        <f t="shared" si="8"/>
        <v>43588.208333333328</v>
      </c>
      <c r="L186">
        <v>1556946000</v>
      </c>
      <c r="M186" s="12">
        <f t="shared" si="9"/>
        <v>43589.208333333328</v>
      </c>
      <c r="N186" t="b">
        <v>0</v>
      </c>
      <c r="O186" t="b">
        <v>0</v>
      </c>
      <c r="P186" t="s">
        <v>33</v>
      </c>
      <c r="Q186" s="7">
        <f t="shared" si="11"/>
        <v>2.9305555555555554</v>
      </c>
      <c r="R186" s="9">
        <f t="shared" si="10"/>
        <v>31.029411764705884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 s="5">
        <v>1000</v>
      </c>
      <c r="E187" s="5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2">
        <f t="shared" si="8"/>
        <v>43233.208333333328</v>
      </c>
      <c r="L187">
        <v>1527138000</v>
      </c>
      <c r="M187" s="12">
        <f t="shared" si="9"/>
        <v>43244.208333333328</v>
      </c>
      <c r="N187" t="b">
        <v>0</v>
      </c>
      <c r="O187" t="b">
        <v>0</v>
      </c>
      <c r="P187" t="s">
        <v>269</v>
      </c>
      <c r="Q187" s="7">
        <f t="shared" si="11"/>
        <v>0.71799999999999997</v>
      </c>
      <c r="R187" s="9">
        <f t="shared" si="10"/>
        <v>37.789473684210527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 s="5">
        <v>88800</v>
      </c>
      <c r="E188" s="5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2">
        <f t="shared" si="8"/>
        <v>41782.208333333336</v>
      </c>
      <c r="L188">
        <v>1402117200</v>
      </c>
      <c r="M188" s="12">
        <f t="shared" si="9"/>
        <v>41797.208333333336</v>
      </c>
      <c r="N188" t="b">
        <v>0</v>
      </c>
      <c r="O188" t="b">
        <v>0</v>
      </c>
      <c r="P188" t="s">
        <v>33</v>
      </c>
      <c r="Q188" s="7">
        <f t="shared" si="11"/>
        <v>0.31934684684684683</v>
      </c>
      <c r="R188" s="9">
        <f t="shared" si="10"/>
        <v>32.006772009029348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 s="5">
        <v>60200</v>
      </c>
      <c r="E189" s="5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2">
        <f t="shared" si="8"/>
        <v>41328.25</v>
      </c>
      <c r="L189">
        <v>1364014800</v>
      </c>
      <c r="M189" s="12">
        <f t="shared" si="9"/>
        <v>41356.208333333336</v>
      </c>
      <c r="N189" t="b">
        <v>0</v>
      </c>
      <c r="O189" t="b">
        <v>1</v>
      </c>
      <c r="P189" t="s">
        <v>100</v>
      </c>
      <c r="Q189" s="7">
        <f t="shared" si="11"/>
        <v>2.2987375415282392</v>
      </c>
      <c r="R189" s="9">
        <f t="shared" si="10"/>
        <v>95.966712898751737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 s="5">
        <v>8200</v>
      </c>
      <c r="E190" s="5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2">
        <f t="shared" si="8"/>
        <v>41975.25</v>
      </c>
      <c r="L190">
        <v>1417586400</v>
      </c>
      <c r="M190" s="12">
        <f t="shared" si="9"/>
        <v>41976.25</v>
      </c>
      <c r="N190" t="b">
        <v>0</v>
      </c>
      <c r="O190" t="b">
        <v>0</v>
      </c>
      <c r="P190" t="s">
        <v>33</v>
      </c>
      <c r="Q190" s="7">
        <f t="shared" si="11"/>
        <v>0.3201219512195122</v>
      </c>
      <c r="R190" s="9">
        <f t="shared" si="10"/>
        <v>75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 s="5">
        <v>191300</v>
      </c>
      <c r="E191" s="5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2">
        <f t="shared" si="8"/>
        <v>42433.25</v>
      </c>
      <c r="L191">
        <v>1457071200</v>
      </c>
      <c r="M191" s="12">
        <f t="shared" si="9"/>
        <v>42433.25</v>
      </c>
      <c r="N191" t="b">
        <v>0</v>
      </c>
      <c r="O191" t="b">
        <v>0</v>
      </c>
      <c r="P191" t="s">
        <v>33</v>
      </c>
      <c r="Q191" s="7">
        <f t="shared" si="11"/>
        <v>0.23525352848928385</v>
      </c>
      <c r="R191" s="9">
        <f t="shared" si="10"/>
        <v>102.0498866213152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 s="5">
        <v>3700</v>
      </c>
      <c r="E192" s="5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2">
        <f t="shared" si="8"/>
        <v>41429.208333333336</v>
      </c>
      <c r="L192">
        <v>1370408400</v>
      </c>
      <c r="M192" s="12">
        <f t="shared" si="9"/>
        <v>41430.208333333336</v>
      </c>
      <c r="N192" t="b">
        <v>0</v>
      </c>
      <c r="O192" t="b">
        <v>1</v>
      </c>
      <c r="P192" t="s">
        <v>33</v>
      </c>
      <c r="Q192" s="7">
        <f t="shared" si="11"/>
        <v>0.68594594594594593</v>
      </c>
      <c r="R192" s="9">
        <f t="shared" si="10"/>
        <v>105.75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 s="5">
        <v>8400</v>
      </c>
      <c r="E193" s="5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2">
        <f t="shared" si="8"/>
        <v>43536.208333333328</v>
      </c>
      <c r="L193">
        <v>1552626000</v>
      </c>
      <c r="M193" s="12">
        <f t="shared" si="9"/>
        <v>43539.208333333328</v>
      </c>
      <c r="N193" t="b">
        <v>0</v>
      </c>
      <c r="O193" t="b">
        <v>0</v>
      </c>
      <c r="P193" t="s">
        <v>33</v>
      </c>
      <c r="Q193" s="7">
        <f t="shared" si="11"/>
        <v>0.37952380952380954</v>
      </c>
      <c r="R193" s="9">
        <f t="shared" si="10"/>
        <v>37.069767441860463</v>
      </c>
      <c r="S193" t="s">
        <v>2039</v>
      </c>
      <c r="T193" t="s">
        <v>2040</v>
      </c>
    </row>
    <row r="194" spans="1:20" ht="31.2" x14ac:dyDescent="0.3">
      <c r="A194">
        <v>192</v>
      </c>
      <c r="B194" t="s">
        <v>436</v>
      </c>
      <c r="C194" s="3" t="s">
        <v>437</v>
      </c>
      <c r="D194" s="5">
        <v>42600</v>
      </c>
      <c r="E194" s="5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2">
        <f t="shared" si="8"/>
        <v>41817.208333333336</v>
      </c>
      <c r="L194">
        <v>1404190800</v>
      </c>
      <c r="M194" s="12">
        <f t="shared" si="9"/>
        <v>41821.208333333336</v>
      </c>
      <c r="N194" t="b">
        <v>0</v>
      </c>
      <c r="O194" t="b">
        <v>0</v>
      </c>
      <c r="P194" t="s">
        <v>23</v>
      </c>
      <c r="Q194" s="7">
        <f t="shared" si="11"/>
        <v>0.19992957746478873</v>
      </c>
      <c r="R194" s="9">
        <f t="shared" si="10"/>
        <v>35.049382716049379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 s="5">
        <v>6600</v>
      </c>
      <c r="E195" s="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2">
        <f t="shared" ref="K195:K258" si="12">(((J195/60)/60)/24)+DATE(1970,1,1)</f>
        <v>43198.208333333328</v>
      </c>
      <c r="L195">
        <v>1523509200</v>
      </c>
      <c r="M195" s="12">
        <f t="shared" ref="M195:M258" si="13">(((L195/60)/60)/24)+DATE(1970,1,1)</f>
        <v>43202.208333333328</v>
      </c>
      <c r="N195" t="b">
        <v>1</v>
      </c>
      <c r="O195" t="b">
        <v>0</v>
      </c>
      <c r="P195" t="s">
        <v>60</v>
      </c>
      <c r="Q195" s="7">
        <f t="shared" si="11"/>
        <v>0.45636363636363636</v>
      </c>
      <c r="R195" s="9">
        <f t="shared" ref="R195:R258" si="14">E195/G195</f>
        <v>46.338461538461537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 s="5">
        <v>7100</v>
      </c>
      <c r="E196" s="5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2">
        <f t="shared" si="12"/>
        <v>42261.208333333328</v>
      </c>
      <c r="L196">
        <v>1443589200</v>
      </c>
      <c r="M196" s="12">
        <f t="shared" si="13"/>
        <v>42277.208333333328</v>
      </c>
      <c r="N196" t="b">
        <v>0</v>
      </c>
      <c r="O196" t="b">
        <v>0</v>
      </c>
      <c r="P196" t="s">
        <v>148</v>
      </c>
      <c r="Q196" s="7">
        <f t="shared" ref="Q196:Q259" si="15">E196/D196</f>
        <v>1.227605633802817</v>
      </c>
      <c r="R196" s="9">
        <f t="shared" si="14"/>
        <v>69.174603174603178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 s="5">
        <v>15800</v>
      </c>
      <c r="E197" s="5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2">
        <f t="shared" si="12"/>
        <v>43310.208333333328</v>
      </c>
      <c r="L197">
        <v>1533445200</v>
      </c>
      <c r="M197" s="12">
        <f t="shared" si="13"/>
        <v>43317.208333333328</v>
      </c>
      <c r="N197" t="b">
        <v>0</v>
      </c>
      <c r="O197" t="b">
        <v>0</v>
      </c>
      <c r="P197" t="s">
        <v>50</v>
      </c>
      <c r="Q197" s="7">
        <f t="shared" si="15"/>
        <v>3.61753164556962</v>
      </c>
      <c r="R197" s="9">
        <f t="shared" si="14"/>
        <v>109.07824427480917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 s="5">
        <v>8200</v>
      </c>
      <c r="E198" s="5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2">
        <f t="shared" si="12"/>
        <v>42616.208333333328</v>
      </c>
      <c r="L198">
        <v>1474520400</v>
      </c>
      <c r="M198" s="12">
        <f t="shared" si="13"/>
        <v>42635.208333333328</v>
      </c>
      <c r="N198" t="b">
        <v>0</v>
      </c>
      <c r="O198" t="b">
        <v>0</v>
      </c>
      <c r="P198" t="s">
        <v>65</v>
      </c>
      <c r="Q198" s="7">
        <f t="shared" si="15"/>
        <v>0.63146341463414635</v>
      </c>
      <c r="R198" s="9">
        <f t="shared" si="14"/>
        <v>51.78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 s="5">
        <v>54700</v>
      </c>
      <c r="E199" s="5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2">
        <f t="shared" si="12"/>
        <v>42909.208333333328</v>
      </c>
      <c r="L199">
        <v>1499403600</v>
      </c>
      <c r="M199" s="12">
        <f t="shared" si="13"/>
        <v>42923.208333333328</v>
      </c>
      <c r="N199" t="b">
        <v>0</v>
      </c>
      <c r="O199" t="b">
        <v>0</v>
      </c>
      <c r="P199" t="s">
        <v>53</v>
      </c>
      <c r="Q199" s="7">
        <f t="shared" si="15"/>
        <v>2.9820475319926874</v>
      </c>
      <c r="R199" s="9">
        <f t="shared" si="14"/>
        <v>82.010055304172951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 s="5">
        <v>63200</v>
      </c>
      <c r="E200" s="5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2">
        <f t="shared" si="12"/>
        <v>40396.208333333336</v>
      </c>
      <c r="L200">
        <v>1283576400</v>
      </c>
      <c r="M200" s="12">
        <f t="shared" si="13"/>
        <v>40425.208333333336</v>
      </c>
      <c r="N200" t="b">
        <v>0</v>
      </c>
      <c r="O200" t="b">
        <v>0</v>
      </c>
      <c r="P200" t="s">
        <v>50</v>
      </c>
      <c r="Q200" s="7">
        <f t="shared" si="15"/>
        <v>9.5585443037974685E-2</v>
      </c>
      <c r="R200" s="9">
        <f t="shared" si="14"/>
        <v>35.958333333333336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 s="5">
        <v>1800</v>
      </c>
      <c r="E201" s="5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2">
        <f t="shared" si="12"/>
        <v>42192.208333333328</v>
      </c>
      <c r="L201">
        <v>1436590800</v>
      </c>
      <c r="M201" s="12">
        <f t="shared" si="13"/>
        <v>42196.208333333328</v>
      </c>
      <c r="N201" t="b">
        <v>0</v>
      </c>
      <c r="O201" t="b">
        <v>0</v>
      </c>
      <c r="P201" t="s">
        <v>23</v>
      </c>
      <c r="Q201" s="7">
        <f t="shared" si="15"/>
        <v>0.5377777777777778</v>
      </c>
      <c r="R201" s="9">
        <f t="shared" si="14"/>
        <v>74.461538461538467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 s="5">
        <v>100</v>
      </c>
      <c r="E202" s="5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2">
        <f t="shared" si="12"/>
        <v>40262.208333333336</v>
      </c>
      <c r="L202">
        <v>1270443600</v>
      </c>
      <c r="M202" s="12">
        <f t="shared" si="13"/>
        <v>40273.208333333336</v>
      </c>
      <c r="N202" t="b">
        <v>0</v>
      </c>
      <c r="O202" t="b">
        <v>0</v>
      </c>
      <c r="P202" t="s">
        <v>33</v>
      </c>
      <c r="Q202" s="7">
        <f t="shared" si="15"/>
        <v>0.02</v>
      </c>
      <c r="R202" s="9">
        <f t="shared" si="14"/>
        <v>2</v>
      </c>
      <c r="S202" t="s">
        <v>2039</v>
      </c>
      <c r="T202" t="s">
        <v>2040</v>
      </c>
    </row>
    <row r="203" spans="1:20" ht="31.2" x14ac:dyDescent="0.3">
      <c r="A203">
        <v>201</v>
      </c>
      <c r="B203" t="s">
        <v>454</v>
      </c>
      <c r="C203" s="3" t="s">
        <v>455</v>
      </c>
      <c r="D203" s="5">
        <v>2100</v>
      </c>
      <c r="E203" s="5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2">
        <f t="shared" si="12"/>
        <v>41845.208333333336</v>
      </c>
      <c r="L203">
        <v>1407819600</v>
      </c>
      <c r="M203" s="12">
        <f t="shared" si="13"/>
        <v>41863.208333333336</v>
      </c>
      <c r="N203" t="b">
        <v>0</v>
      </c>
      <c r="O203" t="b">
        <v>0</v>
      </c>
      <c r="P203" t="s">
        <v>28</v>
      </c>
      <c r="Q203" s="7">
        <f t="shared" si="15"/>
        <v>6.8119047619047617</v>
      </c>
      <c r="R203" s="9">
        <f t="shared" si="14"/>
        <v>91.114649681528661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 s="5">
        <v>8300</v>
      </c>
      <c r="E204" s="5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2">
        <f t="shared" si="12"/>
        <v>40818.208333333336</v>
      </c>
      <c r="L204">
        <v>1317877200</v>
      </c>
      <c r="M204" s="12">
        <f t="shared" si="13"/>
        <v>40822.208333333336</v>
      </c>
      <c r="N204" t="b">
        <v>0</v>
      </c>
      <c r="O204" t="b">
        <v>0</v>
      </c>
      <c r="P204" t="s">
        <v>17</v>
      </c>
      <c r="Q204" s="7">
        <f t="shared" si="15"/>
        <v>0.78831325301204824</v>
      </c>
      <c r="R204" s="9">
        <f t="shared" si="14"/>
        <v>79.792682926829272</v>
      </c>
      <c r="S204" t="s">
        <v>2033</v>
      </c>
      <c r="T204" t="s">
        <v>2034</v>
      </c>
    </row>
    <row r="205" spans="1:20" ht="31.2" x14ac:dyDescent="0.3">
      <c r="A205">
        <v>203</v>
      </c>
      <c r="B205" t="s">
        <v>458</v>
      </c>
      <c r="C205" s="3" t="s">
        <v>459</v>
      </c>
      <c r="D205" s="5">
        <v>143900</v>
      </c>
      <c r="E205" s="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2">
        <f t="shared" si="12"/>
        <v>42752.25</v>
      </c>
      <c r="L205">
        <v>1484805600</v>
      </c>
      <c r="M205" s="12">
        <f t="shared" si="13"/>
        <v>42754.25</v>
      </c>
      <c r="N205" t="b">
        <v>0</v>
      </c>
      <c r="O205" t="b">
        <v>0</v>
      </c>
      <c r="P205" t="s">
        <v>33</v>
      </c>
      <c r="Q205" s="7">
        <f t="shared" si="15"/>
        <v>1.3440792216817234</v>
      </c>
      <c r="R205" s="9">
        <f t="shared" si="14"/>
        <v>42.999777678968428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 s="5">
        <v>75000</v>
      </c>
      <c r="E206" s="5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2">
        <f t="shared" si="12"/>
        <v>40636.208333333336</v>
      </c>
      <c r="L206">
        <v>1302670800</v>
      </c>
      <c r="M206" s="12">
        <f t="shared" si="13"/>
        <v>40646.208333333336</v>
      </c>
      <c r="N206" t="b">
        <v>0</v>
      </c>
      <c r="O206" t="b">
        <v>0</v>
      </c>
      <c r="P206" t="s">
        <v>159</v>
      </c>
      <c r="Q206" s="7">
        <f t="shared" si="15"/>
        <v>3.372E-2</v>
      </c>
      <c r="R206" s="9">
        <f t="shared" si="14"/>
        <v>63.225000000000001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 s="5">
        <v>1300</v>
      </c>
      <c r="E207" s="5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2">
        <f t="shared" si="12"/>
        <v>43390.208333333328</v>
      </c>
      <c r="L207">
        <v>1540789200</v>
      </c>
      <c r="M207" s="12">
        <f t="shared" si="13"/>
        <v>43402.208333333328</v>
      </c>
      <c r="N207" t="b">
        <v>1</v>
      </c>
      <c r="O207" t="b">
        <v>0</v>
      </c>
      <c r="P207" t="s">
        <v>33</v>
      </c>
      <c r="Q207" s="7">
        <f t="shared" si="15"/>
        <v>4.3184615384615386</v>
      </c>
      <c r="R207" s="9">
        <f t="shared" si="14"/>
        <v>70.174999999999997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 s="5">
        <v>9000</v>
      </c>
      <c r="E208" s="5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2">
        <f t="shared" si="12"/>
        <v>40236.25</v>
      </c>
      <c r="L208">
        <v>1268028000</v>
      </c>
      <c r="M208" s="12">
        <f t="shared" si="13"/>
        <v>40245.25</v>
      </c>
      <c r="N208" t="b">
        <v>0</v>
      </c>
      <c r="O208" t="b">
        <v>0</v>
      </c>
      <c r="P208" t="s">
        <v>119</v>
      </c>
      <c r="Q208" s="7">
        <f t="shared" si="15"/>
        <v>0.38844444444444443</v>
      </c>
      <c r="R208" s="9">
        <f t="shared" si="14"/>
        <v>61.333333333333336</v>
      </c>
      <c r="S208" t="s">
        <v>2047</v>
      </c>
      <c r="T208" t="s">
        <v>2053</v>
      </c>
    </row>
    <row r="209" spans="1:20" ht="31.2" x14ac:dyDescent="0.3">
      <c r="A209">
        <v>207</v>
      </c>
      <c r="B209" t="s">
        <v>466</v>
      </c>
      <c r="C209" s="3" t="s">
        <v>467</v>
      </c>
      <c r="D209" s="5">
        <v>1000</v>
      </c>
      <c r="E209" s="5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2">
        <f t="shared" si="12"/>
        <v>43340.208333333328</v>
      </c>
      <c r="L209">
        <v>1537160400</v>
      </c>
      <c r="M209" s="12">
        <f t="shared" si="13"/>
        <v>43360.208333333328</v>
      </c>
      <c r="N209" t="b">
        <v>0</v>
      </c>
      <c r="O209" t="b">
        <v>1</v>
      </c>
      <c r="P209" t="s">
        <v>23</v>
      </c>
      <c r="Q209" s="7">
        <f t="shared" si="15"/>
        <v>4.2569999999999997</v>
      </c>
      <c r="R209" s="9">
        <f t="shared" si="14"/>
        <v>99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 s="5">
        <v>196900</v>
      </c>
      <c r="E210" s="5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2">
        <f t="shared" si="12"/>
        <v>43048.25</v>
      </c>
      <c r="L210">
        <v>1512280800</v>
      </c>
      <c r="M210" s="12">
        <f t="shared" si="13"/>
        <v>43072.25</v>
      </c>
      <c r="N210" t="b">
        <v>0</v>
      </c>
      <c r="O210" t="b">
        <v>0</v>
      </c>
      <c r="P210" t="s">
        <v>42</v>
      </c>
      <c r="Q210" s="7">
        <f t="shared" si="15"/>
        <v>1.0112239715591671</v>
      </c>
      <c r="R210" s="9">
        <f t="shared" si="14"/>
        <v>96.984900146127615</v>
      </c>
      <c r="S210" t="s">
        <v>2041</v>
      </c>
      <c r="T210" t="s">
        <v>2042</v>
      </c>
    </row>
    <row r="211" spans="1:20" ht="31.2" x14ac:dyDescent="0.3">
      <c r="A211">
        <v>209</v>
      </c>
      <c r="B211" t="s">
        <v>470</v>
      </c>
      <c r="C211" s="3" t="s">
        <v>471</v>
      </c>
      <c r="D211" s="5">
        <v>194500</v>
      </c>
      <c r="E211" s="5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2">
        <f t="shared" si="12"/>
        <v>42496.208333333328</v>
      </c>
      <c r="L211">
        <v>1463115600</v>
      </c>
      <c r="M211" s="12">
        <f t="shared" si="13"/>
        <v>42503.208333333328</v>
      </c>
      <c r="N211" t="b">
        <v>0</v>
      </c>
      <c r="O211" t="b">
        <v>0</v>
      </c>
      <c r="P211" t="s">
        <v>42</v>
      </c>
      <c r="Q211" s="7">
        <f t="shared" si="15"/>
        <v>0.21188688946015424</v>
      </c>
      <c r="R211" s="9">
        <f t="shared" si="14"/>
        <v>51.004950495049506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 s="5">
        <v>9400</v>
      </c>
      <c r="E212" s="5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2">
        <f t="shared" si="12"/>
        <v>42797.25</v>
      </c>
      <c r="L212">
        <v>1490850000</v>
      </c>
      <c r="M212" s="12">
        <f t="shared" si="13"/>
        <v>42824.208333333328</v>
      </c>
      <c r="N212" t="b">
        <v>0</v>
      </c>
      <c r="O212" t="b">
        <v>0</v>
      </c>
      <c r="P212" t="s">
        <v>474</v>
      </c>
      <c r="Q212" s="7">
        <f t="shared" si="15"/>
        <v>0.67425531914893622</v>
      </c>
      <c r="R212" s="9">
        <f t="shared" si="14"/>
        <v>28.044247787610619</v>
      </c>
      <c r="S212" t="s">
        <v>2041</v>
      </c>
      <c r="T212" t="s">
        <v>2063</v>
      </c>
    </row>
    <row r="213" spans="1:20" ht="31.2" x14ac:dyDescent="0.3">
      <c r="A213">
        <v>211</v>
      </c>
      <c r="B213" t="s">
        <v>475</v>
      </c>
      <c r="C213" s="3" t="s">
        <v>476</v>
      </c>
      <c r="D213" s="5">
        <v>104400</v>
      </c>
      <c r="E213" s="5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2">
        <f t="shared" si="12"/>
        <v>41513.208333333336</v>
      </c>
      <c r="L213">
        <v>1379653200</v>
      </c>
      <c r="M213" s="12">
        <f t="shared" si="13"/>
        <v>41537.208333333336</v>
      </c>
      <c r="N213" t="b">
        <v>0</v>
      </c>
      <c r="O213" t="b">
        <v>0</v>
      </c>
      <c r="P213" t="s">
        <v>33</v>
      </c>
      <c r="Q213" s="7">
        <f t="shared" si="15"/>
        <v>0.9492337164750958</v>
      </c>
      <c r="R213" s="9">
        <f t="shared" si="14"/>
        <v>60.984615384615381</v>
      </c>
      <c r="S213" t="s">
        <v>2039</v>
      </c>
      <c r="T213" t="s">
        <v>2040</v>
      </c>
    </row>
    <row r="214" spans="1:20" ht="31.2" x14ac:dyDescent="0.3">
      <c r="A214">
        <v>212</v>
      </c>
      <c r="B214" t="s">
        <v>477</v>
      </c>
      <c r="C214" s="3" t="s">
        <v>478</v>
      </c>
      <c r="D214" s="5">
        <v>8100</v>
      </c>
      <c r="E214" s="5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2">
        <f t="shared" si="12"/>
        <v>43814.25</v>
      </c>
      <c r="L214">
        <v>1580364000</v>
      </c>
      <c r="M214" s="12">
        <f t="shared" si="13"/>
        <v>43860.25</v>
      </c>
      <c r="N214" t="b">
        <v>0</v>
      </c>
      <c r="O214" t="b">
        <v>0</v>
      </c>
      <c r="P214" t="s">
        <v>33</v>
      </c>
      <c r="Q214" s="7">
        <f t="shared" si="15"/>
        <v>1.5185185185185186</v>
      </c>
      <c r="R214" s="9">
        <f t="shared" si="14"/>
        <v>73.214285714285708</v>
      </c>
      <c r="S214" t="s">
        <v>2039</v>
      </c>
      <c r="T214" t="s">
        <v>2040</v>
      </c>
    </row>
    <row r="215" spans="1:20" ht="31.2" x14ac:dyDescent="0.3">
      <c r="A215">
        <v>213</v>
      </c>
      <c r="B215" t="s">
        <v>479</v>
      </c>
      <c r="C215" s="3" t="s">
        <v>480</v>
      </c>
      <c r="D215" s="5">
        <v>87900</v>
      </c>
      <c r="E215" s="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2">
        <f t="shared" si="12"/>
        <v>40488.208333333336</v>
      </c>
      <c r="L215">
        <v>1289714400</v>
      </c>
      <c r="M215" s="12">
        <f t="shared" si="13"/>
        <v>40496.25</v>
      </c>
      <c r="N215" t="b">
        <v>0</v>
      </c>
      <c r="O215" t="b">
        <v>1</v>
      </c>
      <c r="P215" t="s">
        <v>60</v>
      </c>
      <c r="Q215" s="7">
        <f t="shared" si="15"/>
        <v>1.9516382252559727</v>
      </c>
      <c r="R215" s="9">
        <f t="shared" si="14"/>
        <v>39.997435299603637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 s="5">
        <v>1400</v>
      </c>
      <c r="E216" s="5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2">
        <f t="shared" si="12"/>
        <v>40409.208333333336</v>
      </c>
      <c r="L216">
        <v>1282712400</v>
      </c>
      <c r="M216" s="12">
        <f t="shared" si="13"/>
        <v>40415.208333333336</v>
      </c>
      <c r="N216" t="b">
        <v>0</v>
      </c>
      <c r="O216" t="b">
        <v>0</v>
      </c>
      <c r="P216" t="s">
        <v>23</v>
      </c>
      <c r="Q216" s="7">
        <f t="shared" si="15"/>
        <v>10.231428571428571</v>
      </c>
      <c r="R216" s="9">
        <f t="shared" si="14"/>
        <v>86.812121212121212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 s="5">
        <v>156800</v>
      </c>
      <c r="E217" s="5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2">
        <f t="shared" si="12"/>
        <v>43509.25</v>
      </c>
      <c r="L217">
        <v>1550210400</v>
      </c>
      <c r="M217" s="12">
        <f t="shared" si="13"/>
        <v>43511.25</v>
      </c>
      <c r="N217" t="b">
        <v>0</v>
      </c>
      <c r="O217" t="b">
        <v>0</v>
      </c>
      <c r="P217" t="s">
        <v>33</v>
      </c>
      <c r="Q217" s="7">
        <f t="shared" si="15"/>
        <v>3.8418367346938778E-2</v>
      </c>
      <c r="R217" s="9">
        <f t="shared" si="14"/>
        <v>42.125874125874127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 s="5">
        <v>121700</v>
      </c>
      <c r="E218" s="5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2">
        <f t="shared" si="12"/>
        <v>40869.25</v>
      </c>
      <c r="L218">
        <v>1322114400</v>
      </c>
      <c r="M218" s="12">
        <f t="shared" si="13"/>
        <v>40871.25</v>
      </c>
      <c r="N218" t="b">
        <v>0</v>
      </c>
      <c r="O218" t="b">
        <v>0</v>
      </c>
      <c r="P218" t="s">
        <v>33</v>
      </c>
      <c r="Q218" s="7">
        <f t="shared" si="15"/>
        <v>1.5507066557107643</v>
      </c>
      <c r="R218" s="9">
        <f t="shared" si="14"/>
        <v>103.97851239669421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 s="5">
        <v>129400</v>
      </c>
      <c r="E219" s="5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2">
        <f t="shared" si="12"/>
        <v>43583.208333333328</v>
      </c>
      <c r="L219">
        <v>1557205200</v>
      </c>
      <c r="M219" s="12">
        <f t="shared" si="13"/>
        <v>43592.208333333328</v>
      </c>
      <c r="N219" t="b">
        <v>0</v>
      </c>
      <c r="O219" t="b">
        <v>0</v>
      </c>
      <c r="P219" t="s">
        <v>474</v>
      </c>
      <c r="Q219" s="7">
        <f t="shared" si="15"/>
        <v>0.44753477588871715</v>
      </c>
      <c r="R219" s="9">
        <f t="shared" si="14"/>
        <v>62.003211991434689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 s="5">
        <v>5700</v>
      </c>
      <c r="E220" s="5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2">
        <f t="shared" si="12"/>
        <v>40858.25</v>
      </c>
      <c r="L220">
        <v>1323928800</v>
      </c>
      <c r="M220" s="12">
        <f t="shared" si="13"/>
        <v>40892.25</v>
      </c>
      <c r="N220" t="b">
        <v>0</v>
      </c>
      <c r="O220" t="b">
        <v>1</v>
      </c>
      <c r="P220" t="s">
        <v>100</v>
      </c>
      <c r="Q220" s="7">
        <f t="shared" si="15"/>
        <v>2.1594736842105262</v>
      </c>
      <c r="R220" s="9">
        <f t="shared" si="14"/>
        <v>31.005037783375315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 s="5">
        <v>41700</v>
      </c>
      <c r="E221" s="5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2">
        <f t="shared" si="12"/>
        <v>41137.208333333336</v>
      </c>
      <c r="L221">
        <v>1346130000</v>
      </c>
      <c r="M221" s="12">
        <f t="shared" si="13"/>
        <v>41149.208333333336</v>
      </c>
      <c r="N221" t="b">
        <v>0</v>
      </c>
      <c r="O221" t="b">
        <v>0</v>
      </c>
      <c r="P221" t="s">
        <v>71</v>
      </c>
      <c r="Q221" s="7">
        <f t="shared" si="15"/>
        <v>3.3212709832134291</v>
      </c>
      <c r="R221" s="9">
        <f t="shared" si="14"/>
        <v>89.991552956465242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 s="5">
        <v>7900</v>
      </c>
      <c r="E222" s="5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2">
        <f t="shared" si="12"/>
        <v>40725.208333333336</v>
      </c>
      <c r="L222">
        <v>1311051600</v>
      </c>
      <c r="M222" s="12">
        <f t="shared" si="13"/>
        <v>40743.208333333336</v>
      </c>
      <c r="N222" t="b">
        <v>1</v>
      </c>
      <c r="O222" t="b">
        <v>0</v>
      </c>
      <c r="P222" t="s">
        <v>33</v>
      </c>
      <c r="Q222" s="7">
        <f t="shared" si="15"/>
        <v>8.4430379746835441E-2</v>
      </c>
      <c r="R222" s="9">
        <f t="shared" si="14"/>
        <v>39.235294117647058</v>
      </c>
      <c r="S222" t="s">
        <v>2039</v>
      </c>
      <c r="T222" t="s">
        <v>2040</v>
      </c>
    </row>
    <row r="223" spans="1:20" ht="31.2" x14ac:dyDescent="0.3">
      <c r="A223">
        <v>221</v>
      </c>
      <c r="B223" t="s">
        <v>495</v>
      </c>
      <c r="C223" s="3" t="s">
        <v>496</v>
      </c>
      <c r="D223" s="5">
        <v>121500</v>
      </c>
      <c r="E223" s="5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2">
        <f t="shared" si="12"/>
        <v>41081.208333333336</v>
      </c>
      <c r="L223">
        <v>1340427600</v>
      </c>
      <c r="M223" s="12">
        <f t="shared" si="13"/>
        <v>41083.208333333336</v>
      </c>
      <c r="N223" t="b">
        <v>1</v>
      </c>
      <c r="O223" t="b">
        <v>0</v>
      </c>
      <c r="P223" t="s">
        <v>17</v>
      </c>
      <c r="Q223" s="7">
        <f t="shared" si="15"/>
        <v>0.9862551440329218</v>
      </c>
      <c r="R223" s="9">
        <f t="shared" si="14"/>
        <v>54.993116108306566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 s="5">
        <v>4800</v>
      </c>
      <c r="E224" s="5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2">
        <f t="shared" si="12"/>
        <v>41914.208333333336</v>
      </c>
      <c r="L224">
        <v>1412312400</v>
      </c>
      <c r="M224" s="12">
        <f t="shared" si="13"/>
        <v>41915.208333333336</v>
      </c>
      <c r="N224" t="b">
        <v>0</v>
      </c>
      <c r="O224" t="b">
        <v>0</v>
      </c>
      <c r="P224" t="s">
        <v>122</v>
      </c>
      <c r="Q224" s="7">
        <f t="shared" si="15"/>
        <v>1.3797916666666667</v>
      </c>
      <c r="R224" s="9">
        <f t="shared" si="14"/>
        <v>47.992753623188406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 s="5">
        <v>87300</v>
      </c>
      <c r="E225" s="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2">
        <f t="shared" si="12"/>
        <v>42445.208333333328</v>
      </c>
      <c r="L225">
        <v>1459314000</v>
      </c>
      <c r="M225" s="12">
        <f t="shared" si="13"/>
        <v>42459.208333333328</v>
      </c>
      <c r="N225" t="b">
        <v>0</v>
      </c>
      <c r="O225" t="b">
        <v>0</v>
      </c>
      <c r="P225" t="s">
        <v>33</v>
      </c>
      <c r="Q225" s="7">
        <f t="shared" si="15"/>
        <v>0.93810996563573879</v>
      </c>
      <c r="R225" s="9">
        <f t="shared" si="14"/>
        <v>87.966702470461868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 s="5">
        <v>46300</v>
      </c>
      <c r="E226" s="5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2">
        <f t="shared" si="12"/>
        <v>41906.208333333336</v>
      </c>
      <c r="L226">
        <v>1415426400</v>
      </c>
      <c r="M226" s="12">
        <f t="shared" si="13"/>
        <v>41951.25</v>
      </c>
      <c r="N226" t="b">
        <v>0</v>
      </c>
      <c r="O226" t="b">
        <v>0</v>
      </c>
      <c r="P226" t="s">
        <v>474</v>
      </c>
      <c r="Q226" s="7">
        <f t="shared" si="15"/>
        <v>4.0363930885529156</v>
      </c>
      <c r="R226" s="9">
        <f t="shared" si="14"/>
        <v>51.999165275459099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 s="5">
        <v>67800</v>
      </c>
      <c r="E227" s="5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2">
        <f t="shared" si="12"/>
        <v>41762.208333333336</v>
      </c>
      <c r="L227">
        <v>1399093200</v>
      </c>
      <c r="M227" s="12">
        <f t="shared" si="13"/>
        <v>41762.208333333336</v>
      </c>
      <c r="N227" t="b">
        <v>1</v>
      </c>
      <c r="O227" t="b">
        <v>0</v>
      </c>
      <c r="P227" t="s">
        <v>23</v>
      </c>
      <c r="Q227" s="7">
        <f t="shared" si="15"/>
        <v>2.6017404129793511</v>
      </c>
      <c r="R227" s="9">
        <f t="shared" si="14"/>
        <v>29.999659863945578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 s="5">
        <v>3000</v>
      </c>
      <c r="E228" s="5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2">
        <f t="shared" si="12"/>
        <v>40276.208333333336</v>
      </c>
      <c r="L228">
        <v>1273899600</v>
      </c>
      <c r="M228" s="12">
        <f t="shared" si="13"/>
        <v>40313.208333333336</v>
      </c>
      <c r="N228" t="b">
        <v>0</v>
      </c>
      <c r="O228" t="b">
        <v>0</v>
      </c>
      <c r="P228" t="s">
        <v>122</v>
      </c>
      <c r="Q228" s="7">
        <f t="shared" si="15"/>
        <v>3.6663333333333332</v>
      </c>
      <c r="R228" s="9">
        <f t="shared" si="14"/>
        <v>98.205357142857139</v>
      </c>
      <c r="S228" t="s">
        <v>2054</v>
      </c>
      <c r="T228" t="s">
        <v>2055</v>
      </c>
    </row>
    <row r="229" spans="1:20" ht="31.2" x14ac:dyDescent="0.3">
      <c r="A229">
        <v>227</v>
      </c>
      <c r="B229" t="s">
        <v>506</v>
      </c>
      <c r="C229" s="3" t="s">
        <v>507</v>
      </c>
      <c r="D229" s="5">
        <v>60900</v>
      </c>
      <c r="E229" s="5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2">
        <f t="shared" si="12"/>
        <v>42139.208333333328</v>
      </c>
      <c r="L229">
        <v>1432184400</v>
      </c>
      <c r="M229" s="12">
        <f t="shared" si="13"/>
        <v>42145.208333333328</v>
      </c>
      <c r="N229" t="b">
        <v>0</v>
      </c>
      <c r="O229" t="b">
        <v>0</v>
      </c>
      <c r="P229" t="s">
        <v>292</v>
      </c>
      <c r="Q229" s="7">
        <f t="shared" si="15"/>
        <v>1.687208538587849</v>
      </c>
      <c r="R229" s="9">
        <f t="shared" si="14"/>
        <v>108.96182396606575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 s="5">
        <v>137900</v>
      </c>
      <c r="E230" s="5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2">
        <f t="shared" si="12"/>
        <v>42613.208333333328</v>
      </c>
      <c r="L230">
        <v>1474779600</v>
      </c>
      <c r="M230" s="12">
        <f t="shared" si="13"/>
        <v>42638.208333333328</v>
      </c>
      <c r="N230" t="b">
        <v>0</v>
      </c>
      <c r="O230" t="b">
        <v>0</v>
      </c>
      <c r="P230" t="s">
        <v>71</v>
      </c>
      <c r="Q230" s="7">
        <f t="shared" si="15"/>
        <v>1.1990717911530093</v>
      </c>
      <c r="R230" s="9">
        <f t="shared" si="14"/>
        <v>66.998379254457049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 s="5">
        <v>85600</v>
      </c>
      <c r="E231" s="5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2">
        <f t="shared" si="12"/>
        <v>42887.208333333328</v>
      </c>
      <c r="L231">
        <v>1500440400</v>
      </c>
      <c r="M231" s="12">
        <f t="shared" si="13"/>
        <v>42935.208333333328</v>
      </c>
      <c r="N231" t="b">
        <v>0</v>
      </c>
      <c r="O231" t="b">
        <v>1</v>
      </c>
      <c r="P231" t="s">
        <v>292</v>
      </c>
      <c r="Q231" s="7">
        <f t="shared" si="15"/>
        <v>1.936892523364486</v>
      </c>
      <c r="R231" s="9">
        <f t="shared" si="14"/>
        <v>64.99333594668758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 s="5">
        <v>2400</v>
      </c>
      <c r="E232" s="5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2">
        <f t="shared" si="12"/>
        <v>43805.25</v>
      </c>
      <c r="L232">
        <v>1575612000</v>
      </c>
      <c r="M232" s="12">
        <f t="shared" si="13"/>
        <v>43805.25</v>
      </c>
      <c r="N232" t="b">
        <v>0</v>
      </c>
      <c r="O232" t="b">
        <v>0</v>
      </c>
      <c r="P232" t="s">
        <v>89</v>
      </c>
      <c r="Q232" s="7">
        <f t="shared" si="15"/>
        <v>4.2016666666666671</v>
      </c>
      <c r="R232" s="9">
        <f t="shared" si="14"/>
        <v>99.841584158415841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 s="5">
        <v>7200</v>
      </c>
      <c r="E233" s="5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2">
        <f t="shared" si="12"/>
        <v>41415.208333333336</v>
      </c>
      <c r="L233">
        <v>1374123600</v>
      </c>
      <c r="M233" s="12">
        <f t="shared" si="13"/>
        <v>41473.208333333336</v>
      </c>
      <c r="N233" t="b">
        <v>0</v>
      </c>
      <c r="O233" t="b">
        <v>0</v>
      </c>
      <c r="P233" t="s">
        <v>33</v>
      </c>
      <c r="Q233" s="7">
        <f t="shared" si="15"/>
        <v>0.76708333333333334</v>
      </c>
      <c r="R233" s="9">
        <f t="shared" si="14"/>
        <v>82.432835820895519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 s="5">
        <v>3400</v>
      </c>
      <c r="E234" s="5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2">
        <f t="shared" si="12"/>
        <v>42576.208333333328</v>
      </c>
      <c r="L234">
        <v>1469509200</v>
      </c>
      <c r="M234" s="12">
        <f t="shared" si="13"/>
        <v>42577.208333333328</v>
      </c>
      <c r="N234" t="b">
        <v>0</v>
      </c>
      <c r="O234" t="b">
        <v>0</v>
      </c>
      <c r="P234" t="s">
        <v>33</v>
      </c>
      <c r="Q234" s="7">
        <f t="shared" si="15"/>
        <v>1.7126470588235294</v>
      </c>
      <c r="R234" s="9">
        <f t="shared" si="14"/>
        <v>63.293478260869563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 s="5">
        <v>3800</v>
      </c>
      <c r="E235" s="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2">
        <f t="shared" si="12"/>
        <v>40706.208333333336</v>
      </c>
      <c r="L235">
        <v>1309237200</v>
      </c>
      <c r="M235" s="12">
        <f t="shared" si="13"/>
        <v>40722.208333333336</v>
      </c>
      <c r="N235" t="b">
        <v>0</v>
      </c>
      <c r="O235" t="b">
        <v>0</v>
      </c>
      <c r="P235" t="s">
        <v>71</v>
      </c>
      <c r="Q235" s="7">
        <f t="shared" si="15"/>
        <v>1.5789473684210527</v>
      </c>
      <c r="R235" s="9">
        <f t="shared" si="14"/>
        <v>96.774193548387103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 s="5">
        <v>7500</v>
      </c>
      <c r="E236" s="5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2">
        <f t="shared" si="12"/>
        <v>42969.208333333328</v>
      </c>
      <c r="L236">
        <v>1503982800</v>
      </c>
      <c r="M236" s="12">
        <f t="shared" si="13"/>
        <v>42976.208333333328</v>
      </c>
      <c r="N236" t="b">
        <v>0</v>
      </c>
      <c r="O236" t="b">
        <v>1</v>
      </c>
      <c r="P236" t="s">
        <v>89</v>
      </c>
      <c r="Q236" s="7">
        <f t="shared" si="15"/>
        <v>1.0908</v>
      </c>
      <c r="R236" s="9">
        <f t="shared" si="14"/>
        <v>54.906040268456373</v>
      </c>
      <c r="S236" t="s">
        <v>2050</v>
      </c>
      <c r="T236" t="s">
        <v>2051</v>
      </c>
    </row>
    <row r="237" spans="1:20" ht="31.2" x14ac:dyDescent="0.3">
      <c r="A237">
        <v>235</v>
      </c>
      <c r="B237" t="s">
        <v>522</v>
      </c>
      <c r="C237" s="3" t="s">
        <v>523</v>
      </c>
      <c r="D237" s="5">
        <v>8600</v>
      </c>
      <c r="E237" s="5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2">
        <f t="shared" si="12"/>
        <v>42779.25</v>
      </c>
      <c r="L237">
        <v>1487397600</v>
      </c>
      <c r="M237" s="12">
        <f t="shared" si="13"/>
        <v>42784.25</v>
      </c>
      <c r="N237" t="b">
        <v>0</v>
      </c>
      <c r="O237" t="b">
        <v>0</v>
      </c>
      <c r="P237" t="s">
        <v>71</v>
      </c>
      <c r="Q237" s="7">
        <f t="shared" si="15"/>
        <v>0.41732558139534881</v>
      </c>
      <c r="R237" s="9">
        <f t="shared" si="14"/>
        <v>39.010869565217391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 s="5">
        <v>39500</v>
      </c>
      <c r="E238" s="5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2">
        <f t="shared" si="12"/>
        <v>43641.208333333328</v>
      </c>
      <c r="L238">
        <v>1562043600</v>
      </c>
      <c r="M238" s="12">
        <f t="shared" si="13"/>
        <v>43648.208333333328</v>
      </c>
      <c r="N238" t="b">
        <v>0</v>
      </c>
      <c r="O238" t="b">
        <v>1</v>
      </c>
      <c r="P238" t="s">
        <v>23</v>
      </c>
      <c r="Q238" s="7">
        <f t="shared" si="15"/>
        <v>0.10944303797468355</v>
      </c>
      <c r="R238" s="9">
        <f t="shared" si="14"/>
        <v>75.84210526315789</v>
      </c>
      <c r="S238" t="s">
        <v>2035</v>
      </c>
      <c r="T238" t="s">
        <v>2036</v>
      </c>
    </row>
    <row r="239" spans="1:20" ht="31.2" x14ac:dyDescent="0.3">
      <c r="A239">
        <v>237</v>
      </c>
      <c r="B239" t="s">
        <v>526</v>
      </c>
      <c r="C239" s="3" t="s">
        <v>527</v>
      </c>
      <c r="D239" s="5">
        <v>9300</v>
      </c>
      <c r="E239" s="5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2">
        <f t="shared" si="12"/>
        <v>41754.208333333336</v>
      </c>
      <c r="L239">
        <v>1398574800</v>
      </c>
      <c r="M239" s="12">
        <f t="shared" si="13"/>
        <v>41756.208333333336</v>
      </c>
      <c r="N239" t="b">
        <v>0</v>
      </c>
      <c r="O239" t="b">
        <v>0</v>
      </c>
      <c r="P239" t="s">
        <v>71</v>
      </c>
      <c r="Q239" s="7">
        <f t="shared" si="15"/>
        <v>1.593763440860215</v>
      </c>
      <c r="R239" s="9">
        <f t="shared" si="14"/>
        <v>45.051671732522799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 s="5">
        <v>2400</v>
      </c>
      <c r="E240" s="5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2">
        <f t="shared" si="12"/>
        <v>43083.25</v>
      </c>
      <c r="L240">
        <v>1515391200</v>
      </c>
      <c r="M240" s="12">
        <f t="shared" si="13"/>
        <v>43108.25</v>
      </c>
      <c r="N240" t="b">
        <v>0</v>
      </c>
      <c r="O240" t="b">
        <v>1</v>
      </c>
      <c r="P240" t="s">
        <v>33</v>
      </c>
      <c r="Q240" s="7">
        <f t="shared" si="15"/>
        <v>4.2241666666666671</v>
      </c>
      <c r="R240" s="9">
        <f t="shared" si="14"/>
        <v>104.51546391752578</v>
      </c>
      <c r="S240" t="s">
        <v>2039</v>
      </c>
      <c r="T240" t="s">
        <v>2040</v>
      </c>
    </row>
    <row r="241" spans="1:20" ht="31.2" x14ac:dyDescent="0.3">
      <c r="A241">
        <v>239</v>
      </c>
      <c r="B241" t="s">
        <v>530</v>
      </c>
      <c r="C241" s="3" t="s">
        <v>531</v>
      </c>
      <c r="D241" s="5">
        <v>3200</v>
      </c>
      <c r="E241" s="5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2">
        <f t="shared" si="12"/>
        <v>42245.208333333328</v>
      </c>
      <c r="L241">
        <v>1441170000</v>
      </c>
      <c r="M241" s="12">
        <f t="shared" si="13"/>
        <v>42249.208333333328</v>
      </c>
      <c r="N241" t="b">
        <v>0</v>
      </c>
      <c r="O241" t="b">
        <v>0</v>
      </c>
      <c r="P241" t="s">
        <v>65</v>
      </c>
      <c r="Q241" s="7">
        <f t="shared" si="15"/>
        <v>0.97718749999999999</v>
      </c>
      <c r="R241" s="9">
        <f t="shared" si="14"/>
        <v>76.268292682926827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 s="5">
        <v>29400</v>
      </c>
      <c r="E242" s="5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2">
        <f t="shared" si="12"/>
        <v>40396.208333333336</v>
      </c>
      <c r="L242">
        <v>1281157200</v>
      </c>
      <c r="M242" s="12">
        <f t="shared" si="13"/>
        <v>40397.208333333336</v>
      </c>
      <c r="N242" t="b">
        <v>0</v>
      </c>
      <c r="O242" t="b">
        <v>0</v>
      </c>
      <c r="P242" t="s">
        <v>33</v>
      </c>
      <c r="Q242" s="7">
        <f t="shared" si="15"/>
        <v>4.1878911564625847</v>
      </c>
      <c r="R242" s="9">
        <f t="shared" si="14"/>
        <v>69.015695067264573</v>
      </c>
      <c r="S242" t="s">
        <v>2039</v>
      </c>
      <c r="T242" t="s">
        <v>2040</v>
      </c>
    </row>
    <row r="243" spans="1:20" ht="31.2" x14ac:dyDescent="0.3">
      <c r="A243">
        <v>241</v>
      </c>
      <c r="B243" t="s">
        <v>534</v>
      </c>
      <c r="C243" s="3" t="s">
        <v>535</v>
      </c>
      <c r="D243" s="5">
        <v>168500</v>
      </c>
      <c r="E243" s="5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2">
        <f t="shared" si="12"/>
        <v>41742.208333333336</v>
      </c>
      <c r="L243">
        <v>1398229200</v>
      </c>
      <c r="M243" s="12">
        <f t="shared" si="13"/>
        <v>41752.208333333336</v>
      </c>
      <c r="N243" t="b">
        <v>0</v>
      </c>
      <c r="O243" t="b">
        <v>1</v>
      </c>
      <c r="P243" t="s">
        <v>68</v>
      </c>
      <c r="Q243" s="7">
        <f t="shared" si="15"/>
        <v>1.0191632047477746</v>
      </c>
      <c r="R243" s="9">
        <f t="shared" si="14"/>
        <v>101.97684085510689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 s="5">
        <v>8400</v>
      </c>
      <c r="E244" s="5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2">
        <f t="shared" si="12"/>
        <v>42865.208333333328</v>
      </c>
      <c r="L244">
        <v>1495256400</v>
      </c>
      <c r="M244" s="12">
        <f t="shared" si="13"/>
        <v>42875.208333333328</v>
      </c>
      <c r="N244" t="b">
        <v>0</v>
      </c>
      <c r="O244" t="b">
        <v>1</v>
      </c>
      <c r="P244" t="s">
        <v>23</v>
      </c>
      <c r="Q244" s="7">
        <f t="shared" si="15"/>
        <v>1.2772619047619047</v>
      </c>
      <c r="R244" s="9">
        <f t="shared" si="14"/>
        <v>42.915999999999997</v>
      </c>
      <c r="S244" t="s">
        <v>2035</v>
      </c>
      <c r="T244" t="s">
        <v>2036</v>
      </c>
    </row>
    <row r="245" spans="1:20" ht="31.2" x14ac:dyDescent="0.3">
      <c r="A245">
        <v>243</v>
      </c>
      <c r="B245" t="s">
        <v>538</v>
      </c>
      <c r="C245" s="3" t="s">
        <v>539</v>
      </c>
      <c r="D245" s="5">
        <v>2300</v>
      </c>
      <c r="E245" s="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2">
        <f t="shared" si="12"/>
        <v>43163.25</v>
      </c>
      <c r="L245">
        <v>1520402400</v>
      </c>
      <c r="M245" s="12">
        <f t="shared" si="13"/>
        <v>43166.25</v>
      </c>
      <c r="N245" t="b">
        <v>0</v>
      </c>
      <c r="O245" t="b">
        <v>0</v>
      </c>
      <c r="P245" t="s">
        <v>33</v>
      </c>
      <c r="Q245" s="7">
        <f t="shared" si="15"/>
        <v>4.4521739130434783</v>
      </c>
      <c r="R245" s="9">
        <f t="shared" si="14"/>
        <v>43.025210084033617</v>
      </c>
      <c r="S245" t="s">
        <v>2039</v>
      </c>
      <c r="T245" t="s">
        <v>2040</v>
      </c>
    </row>
    <row r="246" spans="1:20" ht="31.2" x14ac:dyDescent="0.3">
      <c r="A246">
        <v>244</v>
      </c>
      <c r="B246" t="s">
        <v>540</v>
      </c>
      <c r="C246" s="3" t="s">
        <v>541</v>
      </c>
      <c r="D246" s="5">
        <v>700</v>
      </c>
      <c r="E246" s="5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2">
        <f t="shared" si="12"/>
        <v>41834.208333333336</v>
      </c>
      <c r="L246">
        <v>1409806800</v>
      </c>
      <c r="M246" s="12">
        <f t="shared" si="13"/>
        <v>41886.208333333336</v>
      </c>
      <c r="N246" t="b">
        <v>0</v>
      </c>
      <c r="O246" t="b">
        <v>0</v>
      </c>
      <c r="P246" t="s">
        <v>33</v>
      </c>
      <c r="Q246" s="7">
        <f t="shared" si="15"/>
        <v>5.6971428571428575</v>
      </c>
      <c r="R246" s="9">
        <f t="shared" si="14"/>
        <v>75.245283018867923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 s="5">
        <v>2900</v>
      </c>
      <c r="E247" s="5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2">
        <f t="shared" si="12"/>
        <v>41736.208333333336</v>
      </c>
      <c r="L247">
        <v>1396933200</v>
      </c>
      <c r="M247" s="12">
        <f t="shared" si="13"/>
        <v>41737.208333333336</v>
      </c>
      <c r="N247" t="b">
        <v>0</v>
      </c>
      <c r="O247" t="b">
        <v>0</v>
      </c>
      <c r="P247" t="s">
        <v>33</v>
      </c>
      <c r="Q247" s="7">
        <f t="shared" si="15"/>
        <v>5.0934482758620687</v>
      </c>
      <c r="R247" s="9">
        <f t="shared" si="14"/>
        <v>69.023364485981304</v>
      </c>
      <c r="S247" t="s">
        <v>2039</v>
      </c>
      <c r="T247" t="s">
        <v>2040</v>
      </c>
    </row>
    <row r="248" spans="1:20" ht="31.2" x14ac:dyDescent="0.3">
      <c r="A248">
        <v>246</v>
      </c>
      <c r="B248" t="s">
        <v>544</v>
      </c>
      <c r="C248" s="3" t="s">
        <v>545</v>
      </c>
      <c r="D248" s="5">
        <v>4500</v>
      </c>
      <c r="E248" s="5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2">
        <f t="shared" si="12"/>
        <v>41491.208333333336</v>
      </c>
      <c r="L248">
        <v>1376024400</v>
      </c>
      <c r="M248" s="12">
        <f t="shared" si="13"/>
        <v>41495.208333333336</v>
      </c>
      <c r="N248" t="b">
        <v>0</v>
      </c>
      <c r="O248" t="b">
        <v>0</v>
      </c>
      <c r="P248" t="s">
        <v>28</v>
      </c>
      <c r="Q248" s="7">
        <f t="shared" si="15"/>
        <v>3.2553333333333332</v>
      </c>
      <c r="R248" s="9">
        <f t="shared" si="14"/>
        <v>65.986486486486484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 s="5">
        <v>19800</v>
      </c>
      <c r="E249" s="5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2">
        <f t="shared" si="12"/>
        <v>42726.25</v>
      </c>
      <c r="L249">
        <v>1483682400</v>
      </c>
      <c r="M249" s="12">
        <f t="shared" si="13"/>
        <v>42741.25</v>
      </c>
      <c r="N249" t="b">
        <v>0</v>
      </c>
      <c r="O249" t="b">
        <v>1</v>
      </c>
      <c r="P249" t="s">
        <v>119</v>
      </c>
      <c r="Q249" s="7">
        <f t="shared" si="15"/>
        <v>9.3261616161616168</v>
      </c>
      <c r="R249" s="9">
        <f t="shared" si="14"/>
        <v>98.013800424628457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 s="5">
        <v>6200</v>
      </c>
      <c r="E250" s="5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2">
        <f t="shared" si="12"/>
        <v>42004.25</v>
      </c>
      <c r="L250">
        <v>1420437600</v>
      </c>
      <c r="M250" s="12">
        <f t="shared" si="13"/>
        <v>42009.25</v>
      </c>
      <c r="N250" t="b">
        <v>0</v>
      </c>
      <c r="O250" t="b">
        <v>0</v>
      </c>
      <c r="P250" t="s">
        <v>292</v>
      </c>
      <c r="Q250" s="7">
        <f t="shared" si="15"/>
        <v>2.1133870967741935</v>
      </c>
      <c r="R250" s="9">
        <f t="shared" si="14"/>
        <v>60.105504587155963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 s="5">
        <v>61500</v>
      </c>
      <c r="E251" s="5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2">
        <f t="shared" si="12"/>
        <v>42006.25</v>
      </c>
      <c r="L251">
        <v>1420783200</v>
      </c>
      <c r="M251" s="12">
        <f t="shared" si="13"/>
        <v>42013.25</v>
      </c>
      <c r="N251" t="b">
        <v>0</v>
      </c>
      <c r="O251" t="b">
        <v>0</v>
      </c>
      <c r="P251" t="s">
        <v>206</v>
      </c>
      <c r="Q251" s="7">
        <f t="shared" si="15"/>
        <v>2.7332520325203253</v>
      </c>
      <c r="R251" s="9">
        <f t="shared" si="14"/>
        <v>26.000773395204948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 s="5">
        <v>100</v>
      </c>
      <c r="E252" s="5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2">
        <f t="shared" si="12"/>
        <v>40203.25</v>
      </c>
      <c r="L252">
        <v>1267423200</v>
      </c>
      <c r="M252" s="12">
        <f t="shared" si="13"/>
        <v>40238.25</v>
      </c>
      <c r="N252" t="b">
        <v>0</v>
      </c>
      <c r="O252" t="b">
        <v>0</v>
      </c>
      <c r="P252" t="s">
        <v>23</v>
      </c>
      <c r="Q252" s="7">
        <f t="shared" si="15"/>
        <v>0.03</v>
      </c>
      <c r="R252" s="9">
        <f t="shared" si="14"/>
        <v>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 s="5">
        <v>7100</v>
      </c>
      <c r="E253" s="5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2">
        <f t="shared" si="12"/>
        <v>41252.25</v>
      </c>
      <c r="L253">
        <v>1355205600</v>
      </c>
      <c r="M253" s="12">
        <f t="shared" si="13"/>
        <v>41254.25</v>
      </c>
      <c r="N253" t="b">
        <v>0</v>
      </c>
      <c r="O253" t="b">
        <v>0</v>
      </c>
      <c r="P253" t="s">
        <v>33</v>
      </c>
      <c r="Q253" s="7">
        <f t="shared" si="15"/>
        <v>0.54084507042253516</v>
      </c>
      <c r="R253" s="9">
        <f t="shared" si="14"/>
        <v>38.019801980198018</v>
      </c>
      <c r="S253" t="s">
        <v>2039</v>
      </c>
      <c r="T253" t="s">
        <v>2040</v>
      </c>
    </row>
    <row r="254" spans="1:20" ht="31.2" x14ac:dyDescent="0.3">
      <c r="A254">
        <v>252</v>
      </c>
      <c r="B254" t="s">
        <v>556</v>
      </c>
      <c r="C254" s="3" t="s">
        <v>557</v>
      </c>
      <c r="D254" s="5">
        <v>1000</v>
      </c>
      <c r="E254" s="5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2">
        <f t="shared" si="12"/>
        <v>41572.208333333336</v>
      </c>
      <c r="L254">
        <v>1383109200</v>
      </c>
      <c r="M254" s="12">
        <f t="shared" si="13"/>
        <v>41577.208333333336</v>
      </c>
      <c r="N254" t="b">
        <v>0</v>
      </c>
      <c r="O254" t="b">
        <v>0</v>
      </c>
      <c r="P254" t="s">
        <v>33</v>
      </c>
      <c r="Q254" s="7">
        <f t="shared" si="15"/>
        <v>6.2629999999999999</v>
      </c>
      <c r="R254" s="9">
        <f t="shared" si="14"/>
        <v>106.15254237288136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 s="5">
        <v>121500</v>
      </c>
      <c r="E255" s="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2">
        <f t="shared" si="12"/>
        <v>40641.208333333336</v>
      </c>
      <c r="L255">
        <v>1303275600</v>
      </c>
      <c r="M255" s="12">
        <f t="shared" si="13"/>
        <v>40653.208333333336</v>
      </c>
      <c r="N255" t="b">
        <v>0</v>
      </c>
      <c r="O255" t="b">
        <v>0</v>
      </c>
      <c r="P255" t="s">
        <v>53</v>
      </c>
      <c r="Q255" s="7">
        <f t="shared" si="15"/>
        <v>0.8902139917695473</v>
      </c>
      <c r="R255" s="9">
        <f t="shared" si="14"/>
        <v>81.019475655430711</v>
      </c>
      <c r="S255" t="s">
        <v>2041</v>
      </c>
      <c r="T255" t="s">
        <v>2044</v>
      </c>
    </row>
    <row r="256" spans="1:20" ht="31.2" x14ac:dyDescent="0.3">
      <c r="A256">
        <v>254</v>
      </c>
      <c r="B256" t="s">
        <v>560</v>
      </c>
      <c r="C256" s="3" t="s">
        <v>561</v>
      </c>
      <c r="D256" s="5">
        <v>4600</v>
      </c>
      <c r="E256" s="5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2">
        <f t="shared" si="12"/>
        <v>42787.25</v>
      </c>
      <c r="L256">
        <v>1487829600</v>
      </c>
      <c r="M256" s="12">
        <f t="shared" si="13"/>
        <v>42789.25</v>
      </c>
      <c r="N256" t="b">
        <v>0</v>
      </c>
      <c r="O256" t="b">
        <v>0</v>
      </c>
      <c r="P256" t="s">
        <v>68</v>
      </c>
      <c r="Q256" s="7">
        <f t="shared" si="15"/>
        <v>1.8489130434782608</v>
      </c>
      <c r="R256" s="9">
        <f t="shared" si="14"/>
        <v>96.647727272727266</v>
      </c>
      <c r="S256" t="s">
        <v>2047</v>
      </c>
      <c r="T256" t="s">
        <v>2048</v>
      </c>
    </row>
    <row r="257" spans="1:20" ht="31.2" x14ac:dyDescent="0.3">
      <c r="A257">
        <v>255</v>
      </c>
      <c r="B257" t="s">
        <v>562</v>
      </c>
      <c r="C257" s="3" t="s">
        <v>563</v>
      </c>
      <c r="D257" s="5">
        <v>80500</v>
      </c>
      <c r="E257" s="5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2">
        <f t="shared" si="12"/>
        <v>40590.25</v>
      </c>
      <c r="L257">
        <v>1298268000</v>
      </c>
      <c r="M257" s="12">
        <f t="shared" si="13"/>
        <v>40595.25</v>
      </c>
      <c r="N257" t="b">
        <v>0</v>
      </c>
      <c r="O257" t="b">
        <v>1</v>
      </c>
      <c r="P257" t="s">
        <v>23</v>
      </c>
      <c r="Q257" s="7">
        <f t="shared" si="15"/>
        <v>1.2016770186335404</v>
      </c>
      <c r="R257" s="9">
        <f t="shared" si="14"/>
        <v>57.003535651149086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 s="5">
        <v>4100</v>
      </c>
      <c r="E258" s="5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2">
        <f t="shared" si="12"/>
        <v>42393.25</v>
      </c>
      <c r="L258">
        <v>1456812000</v>
      </c>
      <c r="M258" s="12">
        <f t="shared" si="13"/>
        <v>42430.25</v>
      </c>
      <c r="N258" t="b">
        <v>0</v>
      </c>
      <c r="O258" t="b">
        <v>0</v>
      </c>
      <c r="P258" t="s">
        <v>23</v>
      </c>
      <c r="Q258" s="7">
        <f t="shared" si="15"/>
        <v>0.23390243902439026</v>
      </c>
      <c r="R258" s="9">
        <f t="shared" si="14"/>
        <v>63.93333333333333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 s="5">
        <v>5700</v>
      </c>
      <c r="E259" s="5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2">
        <f t="shared" ref="K259:K322" si="16">(((J259/60)/60)/24)+DATE(1970,1,1)</f>
        <v>41338.25</v>
      </c>
      <c r="L259">
        <v>1363669200</v>
      </c>
      <c r="M259" s="12">
        <f t="shared" ref="M259:M322" si="17">(((L259/60)/60)/24)+DATE(1970,1,1)</f>
        <v>41352.208333333336</v>
      </c>
      <c r="N259" t="b">
        <v>0</v>
      </c>
      <c r="O259" t="b">
        <v>0</v>
      </c>
      <c r="P259" t="s">
        <v>33</v>
      </c>
      <c r="Q259" s="7">
        <f t="shared" si="15"/>
        <v>1.46</v>
      </c>
      <c r="R259" s="9">
        <f t="shared" ref="R259:R322" si="18">E259/G259</f>
        <v>90.456521739130437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 s="5">
        <v>5000</v>
      </c>
      <c r="E260" s="5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2">
        <f t="shared" si="16"/>
        <v>42712.25</v>
      </c>
      <c r="L260">
        <v>1482904800</v>
      </c>
      <c r="M260" s="12">
        <f t="shared" si="17"/>
        <v>42732.25</v>
      </c>
      <c r="N260" t="b">
        <v>0</v>
      </c>
      <c r="O260" t="b">
        <v>1</v>
      </c>
      <c r="P260" t="s">
        <v>33</v>
      </c>
      <c r="Q260" s="7">
        <f t="shared" ref="Q260:Q323" si="19">E260/D260</f>
        <v>2.6848000000000001</v>
      </c>
      <c r="R260" s="9">
        <f t="shared" si="18"/>
        <v>72.172043010752688</v>
      </c>
      <c r="S260" t="s">
        <v>2039</v>
      </c>
      <c r="T260" t="s">
        <v>2040</v>
      </c>
    </row>
    <row r="261" spans="1:20" ht="31.2" x14ac:dyDescent="0.3">
      <c r="A261">
        <v>259</v>
      </c>
      <c r="B261" t="s">
        <v>570</v>
      </c>
      <c r="C261" s="3" t="s">
        <v>571</v>
      </c>
      <c r="D261" s="5">
        <v>1800</v>
      </c>
      <c r="E261" s="5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2">
        <f t="shared" si="16"/>
        <v>41251.25</v>
      </c>
      <c r="L261">
        <v>1356588000</v>
      </c>
      <c r="M261" s="12">
        <f t="shared" si="17"/>
        <v>41270.25</v>
      </c>
      <c r="N261" t="b">
        <v>1</v>
      </c>
      <c r="O261" t="b">
        <v>0</v>
      </c>
      <c r="P261" t="s">
        <v>122</v>
      </c>
      <c r="Q261" s="7">
        <f t="shared" si="19"/>
        <v>5.9749999999999996</v>
      </c>
      <c r="R261" s="9">
        <f t="shared" si="18"/>
        <v>77.934782608695656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 s="5">
        <v>6300</v>
      </c>
      <c r="E262" s="5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2">
        <f t="shared" si="16"/>
        <v>41180.208333333336</v>
      </c>
      <c r="L262">
        <v>1349845200</v>
      </c>
      <c r="M262" s="12">
        <f t="shared" si="17"/>
        <v>41192.208333333336</v>
      </c>
      <c r="N262" t="b">
        <v>0</v>
      </c>
      <c r="O262" t="b">
        <v>0</v>
      </c>
      <c r="P262" t="s">
        <v>23</v>
      </c>
      <c r="Q262" s="7">
        <f t="shared" si="19"/>
        <v>1.5769841269841269</v>
      </c>
      <c r="R262" s="9">
        <f t="shared" si="18"/>
        <v>38.065134099616856</v>
      </c>
      <c r="S262" t="s">
        <v>2035</v>
      </c>
      <c r="T262" t="s">
        <v>2036</v>
      </c>
    </row>
    <row r="263" spans="1:20" ht="31.2" x14ac:dyDescent="0.3">
      <c r="A263">
        <v>261</v>
      </c>
      <c r="B263" t="s">
        <v>574</v>
      </c>
      <c r="C263" s="3" t="s">
        <v>575</v>
      </c>
      <c r="D263" s="5">
        <v>84300</v>
      </c>
      <c r="E263" s="5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2">
        <f t="shared" si="16"/>
        <v>40415.208333333336</v>
      </c>
      <c r="L263">
        <v>1283058000</v>
      </c>
      <c r="M263" s="12">
        <f t="shared" si="17"/>
        <v>40419.208333333336</v>
      </c>
      <c r="N263" t="b">
        <v>0</v>
      </c>
      <c r="O263" t="b">
        <v>1</v>
      </c>
      <c r="P263" t="s">
        <v>23</v>
      </c>
      <c r="Q263" s="7">
        <f t="shared" si="19"/>
        <v>0.31201660735468567</v>
      </c>
      <c r="R263" s="9">
        <f t="shared" si="18"/>
        <v>57.936123348017624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 s="5">
        <v>1700</v>
      </c>
      <c r="E264" s="5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2">
        <f t="shared" si="16"/>
        <v>40638.208333333336</v>
      </c>
      <c r="L264">
        <v>1304226000</v>
      </c>
      <c r="M264" s="12">
        <f t="shared" si="17"/>
        <v>40664.208333333336</v>
      </c>
      <c r="N264" t="b">
        <v>0</v>
      </c>
      <c r="O264" t="b">
        <v>1</v>
      </c>
      <c r="P264" t="s">
        <v>60</v>
      </c>
      <c r="Q264" s="7">
        <f t="shared" si="19"/>
        <v>3.1341176470588237</v>
      </c>
      <c r="R264" s="9">
        <f t="shared" si="18"/>
        <v>49.794392523364486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 s="5">
        <v>2900</v>
      </c>
      <c r="E265" s="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2">
        <f t="shared" si="16"/>
        <v>40187.25</v>
      </c>
      <c r="L265">
        <v>1263016800</v>
      </c>
      <c r="M265" s="12">
        <f t="shared" si="17"/>
        <v>40187.25</v>
      </c>
      <c r="N265" t="b">
        <v>0</v>
      </c>
      <c r="O265" t="b">
        <v>0</v>
      </c>
      <c r="P265" t="s">
        <v>122</v>
      </c>
      <c r="Q265" s="7">
        <f t="shared" si="19"/>
        <v>3.7089655172413791</v>
      </c>
      <c r="R265" s="9">
        <f t="shared" si="18"/>
        <v>54.050251256281406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 s="5">
        <v>45600</v>
      </c>
      <c r="E266" s="5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2">
        <f t="shared" si="16"/>
        <v>41317.25</v>
      </c>
      <c r="L266">
        <v>1362031200</v>
      </c>
      <c r="M266" s="12">
        <f t="shared" si="17"/>
        <v>41333.25</v>
      </c>
      <c r="N266" t="b">
        <v>0</v>
      </c>
      <c r="O266" t="b">
        <v>0</v>
      </c>
      <c r="P266" t="s">
        <v>33</v>
      </c>
      <c r="Q266" s="7">
        <f t="shared" si="19"/>
        <v>3.6266447368421053</v>
      </c>
      <c r="R266" s="9">
        <f t="shared" si="18"/>
        <v>30.002721335268504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 s="5">
        <v>4900</v>
      </c>
      <c r="E267" s="5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2">
        <f t="shared" si="16"/>
        <v>42372.25</v>
      </c>
      <c r="L267">
        <v>1455602400</v>
      </c>
      <c r="M267" s="12">
        <f t="shared" si="17"/>
        <v>42416.25</v>
      </c>
      <c r="N267" t="b">
        <v>0</v>
      </c>
      <c r="O267" t="b">
        <v>0</v>
      </c>
      <c r="P267" t="s">
        <v>33</v>
      </c>
      <c r="Q267" s="7">
        <f t="shared" si="19"/>
        <v>1.2308163265306122</v>
      </c>
      <c r="R267" s="9">
        <f t="shared" si="18"/>
        <v>70.127906976744185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 s="5">
        <v>111900</v>
      </c>
      <c r="E268" s="5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2">
        <f t="shared" si="16"/>
        <v>41950.25</v>
      </c>
      <c r="L268">
        <v>1418191200</v>
      </c>
      <c r="M268" s="12">
        <f t="shared" si="17"/>
        <v>41983.25</v>
      </c>
      <c r="N268" t="b">
        <v>0</v>
      </c>
      <c r="O268" t="b">
        <v>1</v>
      </c>
      <c r="P268" t="s">
        <v>159</v>
      </c>
      <c r="Q268" s="7">
        <f t="shared" si="19"/>
        <v>0.76766756032171579</v>
      </c>
      <c r="R268" s="9">
        <f t="shared" si="18"/>
        <v>26.996228786926462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 s="5">
        <v>61600</v>
      </c>
      <c r="E269" s="5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2">
        <f t="shared" si="16"/>
        <v>41206.208333333336</v>
      </c>
      <c r="L269">
        <v>1352440800</v>
      </c>
      <c r="M269" s="12">
        <f t="shared" si="17"/>
        <v>41222.25</v>
      </c>
      <c r="N269" t="b">
        <v>0</v>
      </c>
      <c r="O269" t="b">
        <v>0</v>
      </c>
      <c r="P269" t="s">
        <v>33</v>
      </c>
      <c r="Q269" s="7">
        <f t="shared" si="19"/>
        <v>2.3362012987012988</v>
      </c>
      <c r="R269" s="9">
        <f t="shared" si="18"/>
        <v>51.990606936416185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 s="5">
        <v>1500</v>
      </c>
      <c r="E270" s="5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2">
        <f t="shared" si="16"/>
        <v>41186.208333333336</v>
      </c>
      <c r="L270">
        <v>1353304800</v>
      </c>
      <c r="M270" s="12">
        <f t="shared" si="17"/>
        <v>41232.25</v>
      </c>
      <c r="N270" t="b">
        <v>0</v>
      </c>
      <c r="O270" t="b">
        <v>0</v>
      </c>
      <c r="P270" t="s">
        <v>42</v>
      </c>
      <c r="Q270" s="7">
        <f t="shared" si="19"/>
        <v>1.8053333333333332</v>
      </c>
      <c r="R270" s="9">
        <f t="shared" si="18"/>
        <v>56.416666666666664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 s="5">
        <v>3500</v>
      </c>
      <c r="E271" s="5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2">
        <f t="shared" si="16"/>
        <v>43496.25</v>
      </c>
      <c r="L271">
        <v>1550728800</v>
      </c>
      <c r="M271" s="12">
        <f t="shared" si="17"/>
        <v>43517.25</v>
      </c>
      <c r="N271" t="b">
        <v>0</v>
      </c>
      <c r="O271" t="b">
        <v>0</v>
      </c>
      <c r="P271" t="s">
        <v>269</v>
      </c>
      <c r="Q271" s="7">
        <f t="shared" si="19"/>
        <v>2.5262857142857142</v>
      </c>
      <c r="R271" s="9">
        <f t="shared" si="18"/>
        <v>101.63218390804597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 s="5">
        <v>173900</v>
      </c>
      <c r="E272" s="5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2">
        <f t="shared" si="16"/>
        <v>40514.25</v>
      </c>
      <c r="L272">
        <v>1291442400</v>
      </c>
      <c r="M272" s="12">
        <f t="shared" si="17"/>
        <v>40516.25</v>
      </c>
      <c r="N272" t="b">
        <v>0</v>
      </c>
      <c r="O272" t="b">
        <v>0</v>
      </c>
      <c r="P272" t="s">
        <v>89</v>
      </c>
      <c r="Q272" s="7">
        <f t="shared" si="19"/>
        <v>0.27176538240368026</v>
      </c>
      <c r="R272" s="9">
        <f t="shared" si="18"/>
        <v>25.005291005291006</v>
      </c>
      <c r="S272" t="s">
        <v>2050</v>
      </c>
      <c r="T272" t="s">
        <v>2051</v>
      </c>
    </row>
    <row r="273" spans="1:20" ht="31.2" x14ac:dyDescent="0.3">
      <c r="A273">
        <v>271</v>
      </c>
      <c r="B273" t="s">
        <v>594</v>
      </c>
      <c r="C273" s="3" t="s">
        <v>595</v>
      </c>
      <c r="D273" s="5">
        <v>153700</v>
      </c>
      <c r="E273" s="5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2">
        <f t="shared" si="16"/>
        <v>42345.25</v>
      </c>
      <c r="L273">
        <v>1452146400</v>
      </c>
      <c r="M273" s="12">
        <f t="shared" si="17"/>
        <v>42376.25</v>
      </c>
      <c r="N273" t="b">
        <v>0</v>
      </c>
      <c r="O273" t="b">
        <v>0</v>
      </c>
      <c r="P273" t="s">
        <v>122</v>
      </c>
      <c r="Q273" s="7">
        <f t="shared" si="19"/>
        <v>1.2706571242680547E-2</v>
      </c>
      <c r="R273" s="9">
        <f t="shared" si="18"/>
        <v>32.016393442622949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 s="5">
        <v>51100</v>
      </c>
      <c r="E274" s="5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2">
        <f t="shared" si="16"/>
        <v>43656.208333333328</v>
      </c>
      <c r="L274">
        <v>1564894800</v>
      </c>
      <c r="M274" s="12">
        <f t="shared" si="17"/>
        <v>43681.208333333328</v>
      </c>
      <c r="N274" t="b">
        <v>0</v>
      </c>
      <c r="O274" t="b">
        <v>1</v>
      </c>
      <c r="P274" t="s">
        <v>33</v>
      </c>
      <c r="Q274" s="7">
        <f t="shared" si="19"/>
        <v>3.0400978473581213</v>
      </c>
      <c r="R274" s="9">
        <f t="shared" si="18"/>
        <v>82.021647307286173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 s="5">
        <v>7800</v>
      </c>
      <c r="E275" s="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2">
        <f t="shared" si="16"/>
        <v>42995.208333333328</v>
      </c>
      <c r="L275">
        <v>1505883600</v>
      </c>
      <c r="M275" s="12">
        <f t="shared" si="17"/>
        <v>42998.208333333328</v>
      </c>
      <c r="N275" t="b">
        <v>0</v>
      </c>
      <c r="O275" t="b">
        <v>0</v>
      </c>
      <c r="P275" t="s">
        <v>33</v>
      </c>
      <c r="Q275" s="7">
        <f t="shared" si="19"/>
        <v>1.3723076923076922</v>
      </c>
      <c r="R275" s="9">
        <f t="shared" si="18"/>
        <v>37.957446808510639</v>
      </c>
      <c r="S275" t="s">
        <v>2039</v>
      </c>
      <c r="T275" t="s">
        <v>2040</v>
      </c>
    </row>
    <row r="276" spans="1:20" ht="31.2" x14ac:dyDescent="0.3">
      <c r="A276">
        <v>274</v>
      </c>
      <c r="B276" t="s">
        <v>600</v>
      </c>
      <c r="C276" s="3" t="s">
        <v>601</v>
      </c>
      <c r="D276" s="5">
        <v>2400</v>
      </c>
      <c r="E276" s="5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2">
        <f t="shared" si="16"/>
        <v>43045.25</v>
      </c>
      <c r="L276">
        <v>1510380000</v>
      </c>
      <c r="M276" s="12">
        <f t="shared" si="17"/>
        <v>43050.25</v>
      </c>
      <c r="N276" t="b">
        <v>0</v>
      </c>
      <c r="O276" t="b">
        <v>0</v>
      </c>
      <c r="P276" t="s">
        <v>33</v>
      </c>
      <c r="Q276" s="7">
        <f t="shared" si="19"/>
        <v>0.32208333333333333</v>
      </c>
      <c r="R276" s="9">
        <f t="shared" si="18"/>
        <v>51.533333333333331</v>
      </c>
      <c r="S276" t="s">
        <v>2039</v>
      </c>
      <c r="T276" t="s">
        <v>2040</v>
      </c>
    </row>
    <row r="277" spans="1:20" ht="31.2" x14ac:dyDescent="0.3">
      <c r="A277">
        <v>275</v>
      </c>
      <c r="B277" t="s">
        <v>602</v>
      </c>
      <c r="C277" s="3" t="s">
        <v>603</v>
      </c>
      <c r="D277" s="5">
        <v>3900</v>
      </c>
      <c r="E277" s="5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2">
        <f t="shared" si="16"/>
        <v>43561.208333333328</v>
      </c>
      <c r="L277">
        <v>1555218000</v>
      </c>
      <c r="M277" s="12">
        <f t="shared" si="17"/>
        <v>43569.208333333328</v>
      </c>
      <c r="N277" t="b">
        <v>0</v>
      </c>
      <c r="O277" t="b">
        <v>0</v>
      </c>
      <c r="P277" t="s">
        <v>206</v>
      </c>
      <c r="Q277" s="7">
        <f t="shared" si="19"/>
        <v>2.4151282051282053</v>
      </c>
      <c r="R277" s="9">
        <f t="shared" si="18"/>
        <v>81.198275862068968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 s="5">
        <v>5500</v>
      </c>
      <c r="E278" s="5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2">
        <f t="shared" si="16"/>
        <v>41018.208333333336</v>
      </c>
      <c r="L278">
        <v>1335243600</v>
      </c>
      <c r="M278" s="12">
        <f t="shared" si="17"/>
        <v>41023.208333333336</v>
      </c>
      <c r="N278" t="b">
        <v>0</v>
      </c>
      <c r="O278" t="b">
        <v>1</v>
      </c>
      <c r="P278" t="s">
        <v>89</v>
      </c>
      <c r="Q278" s="7">
        <f t="shared" si="19"/>
        <v>0.96799999999999997</v>
      </c>
      <c r="R278" s="9">
        <f t="shared" si="18"/>
        <v>40.030075187969928</v>
      </c>
      <c r="S278" t="s">
        <v>2050</v>
      </c>
      <c r="T278" t="s">
        <v>2051</v>
      </c>
    </row>
    <row r="279" spans="1:20" ht="31.2" x14ac:dyDescent="0.3">
      <c r="A279">
        <v>277</v>
      </c>
      <c r="B279" t="s">
        <v>606</v>
      </c>
      <c r="C279" s="3" t="s">
        <v>607</v>
      </c>
      <c r="D279" s="5">
        <v>700</v>
      </c>
      <c r="E279" s="5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2">
        <f t="shared" si="16"/>
        <v>40378.208333333336</v>
      </c>
      <c r="L279">
        <v>1279688400</v>
      </c>
      <c r="M279" s="12">
        <f t="shared" si="17"/>
        <v>40380.208333333336</v>
      </c>
      <c r="N279" t="b">
        <v>0</v>
      </c>
      <c r="O279" t="b">
        <v>0</v>
      </c>
      <c r="P279" t="s">
        <v>33</v>
      </c>
      <c r="Q279" s="7">
        <f t="shared" si="19"/>
        <v>10.664285714285715</v>
      </c>
      <c r="R279" s="9">
        <f t="shared" si="18"/>
        <v>89.939759036144579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 s="5">
        <v>2700</v>
      </c>
      <c r="E280" s="5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2">
        <f t="shared" si="16"/>
        <v>41239.25</v>
      </c>
      <c r="L280">
        <v>1356069600</v>
      </c>
      <c r="M280" s="12">
        <f t="shared" si="17"/>
        <v>41264.25</v>
      </c>
      <c r="N280" t="b">
        <v>0</v>
      </c>
      <c r="O280" t="b">
        <v>0</v>
      </c>
      <c r="P280" t="s">
        <v>28</v>
      </c>
      <c r="Q280" s="7">
        <f t="shared" si="19"/>
        <v>3.2588888888888889</v>
      </c>
      <c r="R280" s="9">
        <f t="shared" si="18"/>
        <v>96.692307692307693</v>
      </c>
      <c r="S280" t="s">
        <v>2037</v>
      </c>
      <c r="T280" t="s">
        <v>2038</v>
      </c>
    </row>
    <row r="281" spans="1:20" ht="31.2" x14ac:dyDescent="0.3">
      <c r="A281">
        <v>279</v>
      </c>
      <c r="B281" t="s">
        <v>610</v>
      </c>
      <c r="C281" s="3" t="s">
        <v>611</v>
      </c>
      <c r="D281" s="5">
        <v>8000</v>
      </c>
      <c r="E281" s="5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2">
        <f t="shared" si="16"/>
        <v>43346.208333333328</v>
      </c>
      <c r="L281">
        <v>1536210000</v>
      </c>
      <c r="M281" s="12">
        <f t="shared" si="17"/>
        <v>43349.208333333328</v>
      </c>
      <c r="N281" t="b">
        <v>0</v>
      </c>
      <c r="O281" t="b">
        <v>0</v>
      </c>
      <c r="P281" t="s">
        <v>33</v>
      </c>
      <c r="Q281" s="7">
        <f t="shared" si="19"/>
        <v>1.7070000000000001</v>
      </c>
      <c r="R281" s="9">
        <f t="shared" si="18"/>
        <v>25.010989010989011</v>
      </c>
      <c r="S281" t="s">
        <v>2039</v>
      </c>
      <c r="T281" t="s">
        <v>2040</v>
      </c>
    </row>
    <row r="282" spans="1:20" ht="31.2" x14ac:dyDescent="0.3">
      <c r="A282">
        <v>280</v>
      </c>
      <c r="B282" t="s">
        <v>612</v>
      </c>
      <c r="C282" s="3" t="s">
        <v>613</v>
      </c>
      <c r="D282" s="5">
        <v>2500</v>
      </c>
      <c r="E282" s="5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2">
        <f t="shared" si="16"/>
        <v>43060.25</v>
      </c>
      <c r="L282">
        <v>1511762400</v>
      </c>
      <c r="M282" s="12">
        <f t="shared" si="17"/>
        <v>43066.25</v>
      </c>
      <c r="N282" t="b">
        <v>0</v>
      </c>
      <c r="O282" t="b">
        <v>0</v>
      </c>
      <c r="P282" t="s">
        <v>71</v>
      </c>
      <c r="Q282" s="7">
        <f t="shared" si="19"/>
        <v>5.8144</v>
      </c>
      <c r="R282" s="9">
        <f t="shared" si="18"/>
        <v>36.987277353689571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 s="5">
        <v>164500</v>
      </c>
      <c r="E283" s="5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2">
        <f t="shared" si="16"/>
        <v>40979.25</v>
      </c>
      <c r="L283">
        <v>1333256400</v>
      </c>
      <c r="M283" s="12">
        <f t="shared" si="17"/>
        <v>41000.208333333336</v>
      </c>
      <c r="N283" t="b">
        <v>0</v>
      </c>
      <c r="O283" t="b">
        <v>1</v>
      </c>
      <c r="P283" t="s">
        <v>33</v>
      </c>
      <c r="Q283" s="7">
        <f t="shared" si="19"/>
        <v>0.91520972644376897</v>
      </c>
      <c r="R283" s="9">
        <f t="shared" si="18"/>
        <v>73.012609117361791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 s="5">
        <v>8400</v>
      </c>
      <c r="E284" s="5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2">
        <f t="shared" si="16"/>
        <v>42701.25</v>
      </c>
      <c r="L284">
        <v>1480744800</v>
      </c>
      <c r="M284" s="12">
        <f t="shared" si="17"/>
        <v>42707.25</v>
      </c>
      <c r="N284" t="b">
        <v>0</v>
      </c>
      <c r="O284" t="b">
        <v>1</v>
      </c>
      <c r="P284" t="s">
        <v>269</v>
      </c>
      <c r="Q284" s="7">
        <f t="shared" si="19"/>
        <v>1.0804761904761904</v>
      </c>
      <c r="R284" s="9">
        <f t="shared" si="18"/>
        <v>68.240601503759393</v>
      </c>
      <c r="S284" t="s">
        <v>2041</v>
      </c>
      <c r="T284" t="s">
        <v>2060</v>
      </c>
    </row>
    <row r="285" spans="1:20" ht="31.2" x14ac:dyDescent="0.3">
      <c r="A285">
        <v>283</v>
      </c>
      <c r="B285" t="s">
        <v>618</v>
      </c>
      <c r="C285" s="3" t="s">
        <v>619</v>
      </c>
      <c r="D285" s="5">
        <v>8100</v>
      </c>
      <c r="E285" s="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2">
        <f t="shared" si="16"/>
        <v>42520.208333333328</v>
      </c>
      <c r="L285">
        <v>1465016400</v>
      </c>
      <c r="M285" s="12">
        <f t="shared" si="17"/>
        <v>42525.208333333328</v>
      </c>
      <c r="N285" t="b">
        <v>0</v>
      </c>
      <c r="O285" t="b">
        <v>0</v>
      </c>
      <c r="P285" t="s">
        <v>23</v>
      </c>
      <c r="Q285" s="7">
        <f t="shared" si="19"/>
        <v>0.18728395061728395</v>
      </c>
      <c r="R285" s="9">
        <f t="shared" si="18"/>
        <v>52.310344827586206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 s="5">
        <v>9800</v>
      </c>
      <c r="E286" s="5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2">
        <f t="shared" si="16"/>
        <v>41030.208333333336</v>
      </c>
      <c r="L286">
        <v>1336280400</v>
      </c>
      <c r="M286" s="12">
        <f t="shared" si="17"/>
        <v>41035.208333333336</v>
      </c>
      <c r="N286" t="b">
        <v>0</v>
      </c>
      <c r="O286" t="b">
        <v>0</v>
      </c>
      <c r="P286" t="s">
        <v>28</v>
      </c>
      <c r="Q286" s="7">
        <f t="shared" si="19"/>
        <v>0.83193877551020412</v>
      </c>
      <c r="R286" s="9">
        <f t="shared" si="18"/>
        <v>61.765151515151516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 s="5">
        <v>900</v>
      </c>
      <c r="E287" s="5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2">
        <f t="shared" si="16"/>
        <v>42623.208333333328</v>
      </c>
      <c r="L287">
        <v>1476766800</v>
      </c>
      <c r="M287" s="12">
        <f t="shared" si="17"/>
        <v>42661.208333333328</v>
      </c>
      <c r="N287" t="b">
        <v>0</v>
      </c>
      <c r="O287" t="b">
        <v>0</v>
      </c>
      <c r="P287" t="s">
        <v>33</v>
      </c>
      <c r="Q287" s="7">
        <f t="shared" si="19"/>
        <v>7.0633333333333335</v>
      </c>
      <c r="R287" s="9">
        <f t="shared" si="18"/>
        <v>25.027559055118111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 s="5">
        <v>112100</v>
      </c>
      <c r="E288" s="5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2">
        <f t="shared" si="16"/>
        <v>42697.25</v>
      </c>
      <c r="L288">
        <v>1480485600</v>
      </c>
      <c r="M288" s="12">
        <f t="shared" si="17"/>
        <v>42704.25</v>
      </c>
      <c r="N288" t="b">
        <v>0</v>
      </c>
      <c r="O288" t="b">
        <v>0</v>
      </c>
      <c r="P288" t="s">
        <v>33</v>
      </c>
      <c r="Q288" s="7">
        <f t="shared" si="19"/>
        <v>0.17446030330062445</v>
      </c>
      <c r="R288" s="9">
        <f t="shared" si="18"/>
        <v>106.28804347826087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 s="5">
        <v>6300</v>
      </c>
      <c r="E289" s="5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2">
        <f t="shared" si="16"/>
        <v>42122.208333333328</v>
      </c>
      <c r="L289">
        <v>1430197200</v>
      </c>
      <c r="M289" s="12">
        <f t="shared" si="17"/>
        <v>42122.208333333328</v>
      </c>
      <c r="N289" t="b">
        <v>0</v>
      </c>
      <c r="O289" t="b">
        <v>0</v>
      </c>
      <c r="P289" t="s">
        <v>50</v>
      </c>
      <c r="Q289" s="7">
        <f t="shared" si="19"/>
        <v>2.0973015873015872</v>
      </c>
      <c r="R289" s="9">
        <f t="shared" si="18"/>
        <v>75.07386363636364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 s="5">
        <v>5600</v>
      </c>
      <c r="E290" s="5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2">
        <f t="shared" si="16"/>
        <v>40982.208333333336</v>
      </c>
      <c r="L290">
        <v>1331787600</v>
      </c>
      <c r="M290" s="12">
        <f t="shared" si="17"/>
        <v>40983.208333333336</v>
      </c>
      <c r="N290" t="b">
        <v>0</v>
      </c>
      <c r="O290" t="b">
        <v>1</v>
      </c>
      <c r="P290" t="s">
        <v>148</v>
      </c>
      <c r="Q290" s="7">
        <f t="shared" si="19"/>
        <v>0.97785714285714287</v>
      </c>
      <c r="R290" s="9">
        <f t="shared" si="18"/>
        <v>39.970802919708028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 s="5">
        <v>800</v>
      </c>
      <c r="E291" s="5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2">
        <f t="shared" si="16"/>
        <v>42219.208333333328</v>
      </c>
      <c r="L291">
        <v>1438837200</v>
      </c>
      <c r="M291" s="12">
        <f t="shared" si="17"/>
        <v>42222.208333333328</v>
      </c>
      <c r="N291" t="b">
        <v>0</v>
      </c>
      <c r="O291" t="b">
        <v>0</v>
      </c>
      <c r="P291" t="s">
        <v>33</v>
      </c>
      <c r="Q291" s="7">
        <f t="shared" si="19"/>
        <v>16.842500000000001</v>
      </c>
      <c r="R291" s="9">
        <f t="shared" si="18"/>
        <v>39.982195845697326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 s="5">
        <v>168600</v>
      </c>
      <c r="E292" s="5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2">
        <f t="shared" si="16"/>
        <v>41404.208333333336</v>
      </c>
      <c r="L292">
        <v>1370926800</v>
      </c>
      <c r="M292" s="12">
        <f t="shared" si="17"/>
        <v>41436.208333333336</v>
      </c>
      <c r="N292" t="b">
        <v>0</v>
      </c>
      <c r="O292" t="b">
        <v>1</v>
      </c>
      <c r="P292" t="s">
        <v>42</v>
      </c>
      <c r="Q292" s="7">
        <f t="shared" si="19"/>
        <v>0.54402135231316728</v>
      </c>
      <c r="R292" s="9">
        <f t="shared" si="18"/>
        <v>101.01541850220265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 s="5">
        <v>1800</v>
      </c>
      <c r="E293" s="5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2">
        <f t="shared" si="16"/>
        <v>40831.208333333336</v>
      </c>
      <c r="L293">
        <v>1319000400</v>
      </c>
      <c r="M293" s="12">
        <f t="shared" si="17"/>
        <v>40835.208333333336</v>
      </c>
      <c r="N293" t="b">
        <v>1</v>
      </c>
      <c r="O293" t="b">
        <v>0</v>
      </c>
      <c r="P293" t="s">
        <v>28</v>
      </c>
      <c r="Q293" s="7">
        <f t="shared" si="19"/>
        <v>4.5661111111111108</v>
      </c>
      <c r="R293" s="9">
        <f t="shared" si="18"/>
        <v>76.813084112149539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 s="5">
        <v>7300</v>
      </c>
      <c r="E294" s="5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2">
        <f t="shared" si="16"/>
        <v>40984.208333333336</v>
      </c>
      <c r="L294">
        <v>1333429200</v>
      </c>
      <c r="M294" s="12">
        <f t="shared" si="17"/>
        <v>41002.208333333336</v>
      </c>
      <c r="N294" t="b">
        <v>0</v>
      </c>
      <c r="O294" t="b">
        <v>0</v>
      </c>
      <c r="P294" t="s">
        <v>17</v>
      </c>
      <c r="Q294" s="7">
        <f t="shared" si="19"/>
        <v>9.8219178082191785E-2</v>
      </c>
      <c r="R294" s="9">
        <f t="shared" si="18"/>
        <v>71.7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 s="5">
        <v>6500</v>
      </c>
      <c r="E295" s="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2">
        <f t="shared" si="16"/>
        <v>40456.208333333336</v>
      </c>
      <c r="L295">
        <v>1287032400</v>
      </c>
      <c r="M295" s="12">
        <f t="shared" si="17"/>
        <v>40465.208333333336</v>
      </c>
      <c r="N295" t="b">
        <v>0</v>
      </c>
      <c r="O295" t="b">
        <v>0</v>
      </c>
      <c r="P295" t="s">
        <v>33</v>
      </c>
      <c r="Q295" s="7">
        <f t="shared" si="19"/>
        <v>0.16384615384615384</v>
      </c>
      <c r="R295" s="9">
        <f t="shared" si="18"/>
        <v>33.28125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 s="5">
        <v>600</v>
      </c>
      <c r="E296" s="5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2">
        <f t="shared" si="16"/>
        <v>43399.208333333328</v>
      </c>
      <c r="L296">
        <v>1541570400</v>
      </c>
      <c r="M296" s="12">
        <f t="shared" si="17"/>
        <v>43411.25</v>
      </c>
      <c r="N296" t="b">
        <v>0</v>
      </c>
      <c r="O296" t="b">
        <v>0</v>
      </c>
      <c r="P296" t="s">
        <v>33</v>
      </c>
      <c r="Q296" s="7">
        <f t="shared" si="19"/>
        <v>13.396666666666667</v>
      </c>
      <c r="R296" s="9">
        <f t="shared" si="18"/>
        <v>43.923497267759565</v>
      </c>
      <c r="S296" t="s">
        <v>2039</v>
      </c>
      <c r="T296" t="s">
        <v>2040</v>
      </c>
    </row>
    <row r="297" spans="1:20" ht="31.2" x14ac:dyDescent="0.3">
      <c r="A297">
        <v>295</v>
      </c>
      <c r="B297" t="s">
        <v>642</v>
      </c>
      <c r="C297" s="3" t="s">
        <v>643</v>
      </c>
      <c r="D297" s="5">
        <v>192900</v>
      </c>
      <c r="E297" s="5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2">
        <f t="shared" si="16"/>
        <v>41562.208333333336</v>
      </c>
      <c r="L297">
        <v>1383976800</v>
      </c>
      <c r="M297" s="12">
        <f t="shared" si="17"/>
        <v>41587.25</v>
      </c>
      <c r="N297" t="b">
        <v>0</v>
      </c>
      <c r="O297" t="b">
        <v>0</v>
      </c>
      <c r="P297" t="s">
        <v>33</v>
      </c>
      <c r="Q297" s="7">
        <f t="shared" si="19"/>
        <v>0.35650077760497667</v>
      </c>
      <c r="R297" s="9">
        <f t="shared" si="18"/>
        <v>36.004712041884815</v>
      </c>
      <c r="S297" t="s">
        <v>2039</v>
      </c>
      <c r="T297" t="s">
        <v>2040</v>
      </c>
    </row>
    <row r="298" spans="1:20" ht="31.2" x14ac:dyDescent="0.3">
      <c r="A298">
        <v>296</v>
      </c>
      <c r="B298" t="s">
        <v>644</v>
      </c>
      <c r="C298" s="3" t="s">
        <v>645</v>
      </c>
      <c r="D298" s="5">
        <v>6100</v>
      </c>
      <c r="E298" s="5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2">
        <f t="shared" si="16"/>
        <v>43493.25</v>
      </c>
      <c r="L298">
        <v>1550556000</v>
      </c>
      <c r="M298" s="12">
        <f t="shared" si="17"/>
        <v>43515.25</v>
      </c>
      <c r="N298" t="b">
        <v>0</v>
      </c>
      <c r="O298" t="b">
        <v>0</v>
      </c>
      <c r="P298" t="s">
        <v>33</v>
      </c>
      <c r="Q298" s="7">
        <f t="shared" si="19"/>
        <v>0.54950819672131146</v>
      </c>
      <c r="R298" s="9">
        <f t="shared" si="18"/>
        <v>88.21052631578948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 s="5">
        <v>7200</v>
      </c>
      <c r="E299" s="5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2">
        <f t="shared" si="16"/>
        <v>41653.25</v>
      </c>
      <c r="L299">
        <v>1390456800</v>
      </c>
      <c r="M299" s="12">
        <f t="shared" si="17"/>
        <v>41662.25</v>
      </c>
      <c r="N299" t="b">
        <v>0</v>
      </c>
      <c r="O299" t="b">
        <v>1</v>
      </c>
      <c r="P299" t="s">
        <v>33</v>
      </c>
      <c r="Q299" s="7">
        <f t="shared" si="19"/>
        <v>0.94236111111111109</v>
      </c>
      <c r="R299" s="9">
        <f t="shared" si="18"/>
        <v>65.240384615384613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 s="5">
        <v>3500</v>
      </c>
      <c r="E300" s="5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2">
        <f t="shared" si="16"/>
        <v>42426.25</v>
      </c>
      <c r="L300">
        <v>1458018000</v>
      </c>
      <c r="M300" s="12">
        <f t="shared" si="17"/>
        <v>42444.208333333328</v>
      </c>
      <c r="N300" t="b">
        <v>0</v>
      </c>
      <c r="O300" t="b">
        <v>1</v>
      </c>
      <c r="P300" t="s">
        <v>23</v>
      </c>
      <c r="Q300" s="7">
        <f t="shared" si="19"/>
        <v>1.4391428571428571</v>
      </c>
      <c r="R300" s="9">
        <f t="shared" si="18"/>
        <v>69.958333333333329</v>
      </c>
      <c r="S300" t="s">
        <v>2035</v>
      </c>
      <c r="T300" t="s">
        <v>2036</v>
      </c>
    </row>
    <row r="301" spans="1:20" ht="31.2" x14ac:dyDescent="0.3">
      <c r="A301">
        <v>299</v>
      </c>
      <c r="B301" t="s">
        <v>650</v>
      </c>
      <c r="C301" s="3" t="s">
        <v>651</v>
      </c>
      <c r="D301" s="5">
        <v>3800</v>
      </c>
      <c r="E301" s="5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2">
        <f t="shared" si="16"/>
        <v>42432.25</v>
      </c>
      <c r="L301">
        <v>1461819600</v>
      </c>
      <c r="M301" s="12">
        <f t="shared" si="17"/>
        <v>42488.208333333328</v>
      </c>
      <c r="N301" t="b">
        <v>0</v>
      </c>
      <c r="O301" t="b">
        <v>0</v>
      </c>
      <c r="P301" t="s">
        <v>17</v>
      </c>
      <c r="Q301" s="7">
        <f t="shared" si="19"/>
        <v>0.51421052631578945</v>
      </c>
      <c r="R301" s="9">
        <f t="shared" si="18"/>
        <v>39.877551020408163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 s="5">
        <v>100</v>
      </c>
      <c r="E302" s="5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2">
        <f t="shared" si="16"/>
        <v>42977.208333333328</v>
      </c>
      <c r="L302">
        <v>1504155600</v>
      </c>
      <c r="M302" s="12">
        <f t="shared" si="17"/>
        <v>42978.208333333328</v>
      </c>
      <c r="N302" t="b">
        <v>0</v>
      </c>
      <c r="O302" t="b">
        <v>1</v>
      </c>
      <c r="P302" t="s">
        <v>68</v>
      </c>
      <c r="Q302" s="7">
        <f t="shared" si="19"/>
        <v>0.05</v>
      </c>
      <c r="R302" s="9">
        <f t="shared" si="18"/>
        <v>5</v>
      </c>
      <c r="S302" t="s">
        <v>2047</v>
      </c>
      <c r="T302" t="s">
        <v>2048</v>
      </c>
    </row>
    <row r="303" spans="1:20" ht="31.2" x14ac:dyDescent="0.3">
      <c r="A303">
        <v>301</v>
      </c>
      <c r="B303" t="s">
        <v>654</v>
      </c>
      <c r="C303" s="3" t="s">
        <v>655</v>
      </c>
      <c r="D303" s="5">
        <v>900</v>
      </c>
      <c r="E303" s="5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2">
        <f t="shared" si="16"/>
        <v>42061.25</v>
      </c>
      <c r="L303">
        <v>1426395600</v>
      </c>
      <c r="M303" s="12">
        <f t="shared" si="17"/>
        <v>42078.208333333328</v>
      </c>
      <c r="N303" t="b">
        <v>0</v>
      </c>
      <c r="O303" t="b">
        <v>0</v>
      </c>
      <c r="P303" t="s">
        <v>42</v>
      </c>
      <c r="Q303" s="7">
        <f t="shared" si="19"/>
        <v>13.446666666666667</v>
      </c>
      <c r="R303" s="9">
        <f t="shared" si="18"/>
        <v>41.023728813559323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 s="5">
        <v>76100</v>
      </c>
      <c r="E304" s="5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2">
        <f t="shared" si="16"/>
        <v>43345.208333333328</v>
      </c>
      <c r="L304">
        <v>1537074000</v>
      </c>
      <c r="M304" s="12">
        <f t="shared" si="17"/>
        <v>43359.208333333328</v>
      </c>
      <c r="N304" t="b">
        <v>0</v>
      </c>
      <c r="O304" t="b">
        <v>0</v>
      </c>
      <c r="P304" t="s">
        <v>33</v>
      </c>
      <c r="Q304" s="7">
        <f t="shared" si="19"/>
        <v>0.31844940867279897</v>
      </c>
      <c r="R304" s="9">
        <f t="shared" si="18"/>
        <v>98.914285714285711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 s="5">
        <v>3400</v>
      </c>
      <c r="E305" s="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2">
        <f t="shared" si="16"/>
        <v>42376.25</v>
      </c>
      <c r="L305">
        <v>1452578400</v>
      </c>
      <c r="M305" s="12">
        <f t="shared" si="17"/>
        <v>42381.25</v>
      </c>
      <c r="N305" t="b">
        <v>0</v>
      </c>
      <c r="O305" t="b">
        <v>0</v>
      </c>
      <c r="P305" t="s">
        <v>60</v>
      </c>
      <c r="Q305" s="7">
        <f t="shared" si="19"/>
        <v>0.82617647058823529</v>
      </c>
      <c r="R305" s="9">
        <f t="shared" si="18"/>
        <v>87.78125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 s="5">
        <v>2100</v>
      </c>
      <c r="E306" s="5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2">
        <f t="shared" si="16"/>
        <v>42589.208333333328</v>
      </c>
      <c r="L306">
        <v>1474088400</v>
      </c>
      <c r="M306" s="12">
        <f t="shared" si="17"/>
        <v>42630.208333333328</v>
      </c>
      <c r="N306" t="b">
        <v>0</v>
      </c>
      <c r="O306" t="b">
        <v>0</v>
      </c>
      <c r="P306" t="s">
        <v>42</v>
      </c>
      <c r="Q306" s="7">
        <f t="shared" si="19"/>
        <v>5.4614285714285717</v>
      </c>
      <c r="R306" s="9">
        <f t="shared" si="18"/>
        <v>80.767605633802816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 s="5">
        <v>2800</v>
      </c>
      <c r="E307" s="5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2">
        <f t="shared" si="16"/>
        <v>42448.208333333328</v>
      </c>
      <c r="L307">
        <v>1461906000</v>
      </c>
      <c r="M307" s="12">
        <f t="shared" si="17"/>
        <v>42489.208333333328</v>
      </c>
      <c r="N307" t="b">
        <v>0</v>
      </c>
      <c r="O307" t="b">
        <v>0</v>
      </c>
      <c r="P307" t="s">
        <v>33</v>
      </c>
      <c r="Q307" s="7">
        <f t="shared" si="19"/>
        <v>2.8621428571428571</v>
      </c>
      <c r="R307" s="9">
        <f t="shared" si="18"/>
        <v>94.28235294117647</v>
      </c>
      <c r="S307" t="s">
        <v>2039</v>
      </c>
      <c r="T307" t="s">
        <v>2040</v>
      </c>
    </row>
    <row r="308" spans="1:20" ht="31.2" x14ac:dyDescent="0.3">
      <c r="A308">
        <v>306</v>
      </c>
      <c r="B308" t="s">
        <v>664</v>
      </c>
      <c r="C308" s="3" t="s">
        <v>665</v>
      </c>
      <c r="D308" s="5">
        <v>6500</v>
      </c>
      <c r="E308" s="5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2">
        <f t="shared" si="16"/>
        <v>42930.208333333328</v>
      </c>
      <c r="L308">
        <v>1500267600</v>
      </c>
      <c r="M308" s="12">
        <f t="shared" si="17"/>
        <v>42933.208333333328</v>
      </c>
      <c r="N308" t="b">
        <v>0</v>
      </c>
      <c r="O308" t="b">
        <v>1</v>
      </c>
      <c r="P308" t="s">
        <v>33</v>
      </c>
      <c r="Q308" s="7">
        <f t="shared" si="19"/>
        <v>7.9076923076923072E-2</v>
      </c>
      <c r="R308" s="9">
        <f t="shared" si="18"/>
        <v>73.428571428571431</v>
      </c>
      <c r="S308" t="s">
        <v>2039</v>
      </c>
      <c r="T308" t="s">
        <v>2040</v>
      </c>
    </row>
    <row r="309" spans="1:20" ht="31.2" x14ac:dyDescent="0.3">
      <c r="A309">
        <v>307</v>
      </c>
      <c r="B309" t="s">
        <v>666</v>
      </c>
      <c r="C309" s="3" t="s">
        <v>667</v>
      </c>
      <c r="D309" s="5">
        <v>32900</v>
      </c>
      <c r="E309" s="5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2">
        <f t="shared" si="16"/>
        <v>41066.208333333336</v>
      </c>
      <c r="L309">
        <v>1340686800</v>
      </c>
      <c r="M309" s="12">
        <f t="shared" si="17"/>
        <v>41086.208333333336</v>
      </c>
      <c r="N309" t="b">
        <v>0</v>
      </c>
      <c r="O309" t="b">
        <v>1</v>
      </c>
      <c r="P309" t="s">
        <v>119</v>
      </c>
      <c r="Q309" s="7">
        <f t="shared" si="19"/>
        <v>1.3213677811550153</v>
      </c>
      <c r="R309" s="9">
        <f t="shared" si="18"/>
        <v>65.968133535660087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 s="5">
        <v>118200</v>
      </c>
      <c r="E310" s="5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2">
        <f t="shared" si="16"/>
        <v>40651.208333333336</v>
      </c>
      <c r="L310">
        <v>1303189200</v>
      </c>
      <c r="M310" s="12">
        <f t="shared" si="17"/>
        <v>40652.208333333336</v>
      </c>
      <c r="N310" t="b">
        <v>0</v>
      </c>
      <c r="O310" t="b">
        <v>0</v>
      </c>
      <c r="P310" t="s">
        <v>33</v>
      </c>
      <c r="Q310" s="7">
        <f t="shared" si="19"/>
        <v>0.74077834179357027</v>
      </c>
      <c r="R310" s="9">
        <f t="shared" si="18"/>
        <v>109.04109589041096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 s="5">
        <v>4100</v>
      </c>
      <c r="E311" s="5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2">
        <f t="shared" si="16"/>
        <v>40807.208333333336</v>
      </c>
      <c r="L311">
        <v>1318309200</v>
      </c>
      <c r="M311" s="12">
        <f t="shared" si="17"/>
        <v>40827.208333333336</v>
      </c>
      <c r="N311" t="b">
        <v>0</v>
      </c>
      <c r="O311" t="b">
        <v>1</v>
      </c>
      <c r="P311" t="s">
        <v>60</v>
      </c>
      <c r="Q311" s="7">
        <f t="shared" si="19"/>
        <v>0.75292682926829269</v>
      </c>
      <c r="R311" s="9">
        <f t="shared" si="18"/>
        <v>41.16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 s="5">
        <v>7800</v>
      </c>
      <c r="E312" s="5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2">
        <f t="shared" si="16"/>
        <v>40277.208333333336</v>
      </c>
      <c r="L312">
        <v>1272171600</v>
      </c>
      <c r="M312" s="12">
        <f t="shared" si="17"/>
        <v>40293.208333333336</v>
      </c>
      <c r="N312" t="b">
        <v>0</v>
      </c>
      <c r="O312" t="b">
        <v>0</v>
      </c>
      <c r="P312" t="s">
        <v>89</v>
      </c>
      <c r="Q312" s="7">
        <f t="shared" si="19"/>
        <v>0.20333333333333334</v>
      </c>
      <c r="R312" s="9">
        <f t="shared" si="18"/>
        <v>99.125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 s="5">
        <v>6300</v>
      </c>
      <c r="E313" s="5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2">
        <f t="shared" si="16"/>
        <v>40590.25</v>
      </c>
      <c r="L313">
        <v>1298872800</v>
      </c>
      <c r="M313" s="12">
        <f t="shared" si="17"/>
        <v>40602.25</v>
      </c>
      <c r="N313" t="b">
        <v>0</v>
      </c>
      <c r="O313" t="b">
        <v>0</v>
      </c>
      <c r="P313" t="s">
        <v>33</v>
      </c>
      <c r="Q313" s="7">
        <f t="shared" si="19"/>
        <v>2.0336507936507937</v>
      </c>
      <c r="R313" s="9">
        <f t="shared" si="18"/>
        <v>105.88429752066116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 s="5">
        <v>59100</v>
      </c>
      <c r="E314" s="5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2">
        <f t="shared" si="16"/>
        <v>41572.208333333336</v>
      </c>
      <c r="L314">
        <v>1383282000</v>
      </c>
      <c r="M314" s="12">
        <f t="shared" si="17"/>
        <v>41579.208333333336</v>
      </c>
      <c r="N314" t="b">
        <v>0</v>
      </c>
      <c r="O314" t="b">
        <v>0</v>
      </c>
      <c r="P314" t="s">
        <v>33</v>
      </c>
      <c r="Q314" s="7">
        <f t="shared" si="19"/>
        <v>3.1022842639593908</v>
      </c>
      <c r="R314" s="9">
        <f t="shared" si="18"/>
        <v>48.996525921966864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 s="5">
        <v>2200</v>
      </c>
      <c r="E315" s="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2">
        <f t="shared" si="16"/>
        <v>40966.25</v>
      </c>
      <c r="L315">
        <v>1330495200</v>
      </c>
      <c r="M315" s="12">
        <f t="shared" si="17"/>
        <v>40968.25</v>
      </c>
      <c r="N315" t="b">
        <v>0</v>
      </c>
      <c r="O315" t="b">
        <v>0</v>
      </c>
      <c r="P315" t="s">
        <v>23</v>
      </c>
      <c r="Q315" s="7">
        <f t="shared" si="19"/>
        <v>3.9531818181818181</v>
      </c>
      <c r="R315" s="9">
        <f t="shared" si="18"/>
        <v>39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 s="5">
        <v>1400</v>
      </c>
      <c r="E316" s="5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2">
        <f t="shared" si="16"/>
        <v>43536.208333333328</v>
      </c>
      <c r="L316">
        <v>1552798800</v>
      </c>
      <c r="M316" s="12">
        <f t="shared" si="17"/>
        <v>43541.208333333328</v>
      </c>
      <c r="N316" t="b">
        <v>0</v>
      </c>
      <c r="O316" t="b">
        <v>1</v>
      </c>
      <c r="P316" t="s">
        <v>42</v>
      </c>
      <c r="Q316" s="7">
        <f t="shared" si="19"/>
        <v>2.9471428571428571</v>
      </c>
      <c r="R316" s="9">
        <f t="shared" si="18"/>
        <v>31.022556390977442</v>
      </c>
      <c r="S316" t="s">
        <v>2041</v>
      </c>
      <c r="T316" t="s">
        <v>2042</v>
      </c>
    </row>
    <row r="317" spans="1:20" ht="31.2" x14ac:dyDescent="0.3">
      <c r="A317">
        <v>315</v>
      </c>
      <c r="B317" t="s">
        <v>682</v>
      </c>
      <c r="C317" s="3" t="s">
        <v>683</v>
      </c>
      <c r="D317" s="5">
        <v>9500</v>
      </c>
      <c r="E317" s="5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2">
        <f t="shared" si="16"/>
        <v>41783.208333333336</v>
      </c>
      <c r="L317">
        <v>1403413200</v>
      </c>
      <c r="M317" s="12">
        <f t="shared" si="17"/>
        <v>41812.208333333336</v>
      </c>
      <c r="N317" t="b">
        <v>0</v>
      </c>
      <c r="O317" t="b">
        <v>0</v>
      </c>
      <c r="P317" t="s">
        <v>33</v>
      </c>
      <c r="Q317" s="7">
        <f t="shared" si="19"/>
        <v>0.33894736842105261</v>
      </c>
      <c r="R317" s="9">
        <f t="shared" si="18"/>
        <v>103.87096774193549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 s="5">
        <v>9600</v>
      </c>
      <c r="E318" s="5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2">
        <f t="shared" si="16"/>
        <v>43788.25</v>
      </c>
      <c r="L318">
        <v>1574229600</v>
      </c>
      <c r="M318" s="12">
        <f t="shared" si="17"/>
        <v>43789.25</v>
      </c>
      <c r="N318" t="b">
        <v>0</v>
      </c>
      <c r="O318" t="b">
        <v>1</v>
      </c>
      <c r="P318" t="s">
        <v>17</v>
      </c>
      <c r="Q318" s="7">
        <f t="shared" si="19"/>
        <v>0.66677083333333331</v>
      </c>
      <c r="R318" s="9">
        <f t="shared" si="18"/>
        <v>59.268518518518519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 s="5">
        <v>6600</v>
      </c>
      <c r="E319" s="5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2">
        <f t="shared" si="16"/>
        <v>42869.208333333328</v>
      </c>
      <c r="L319">
        <v>1495861200</v>
      </c>
      <c r="M319" s="12">
        <f t="shared" si="17"/>
        <v>42882.208333333328</v>
      </c>
      <c r="N319" t="b">
        <v>0</v>
      </c>
      <c r="O319" t="b">
        <v>0</v>
      </c>
      <c r="P319" t="s">
        <v>33</v>
      </c>
      <c r="Q319" s="7">
        <f t="shared" si="19"/>
        <v>0.19227272727272726</v>
      </c>
      <c r="R319" s="9">
        <f t="shared" si="18"/>
        <v>42.3</v>
      </c>
      <c r="S319" t="s">
        <v>2039</v>
      </c>
      <c r="T319" t="s">
        <v>2040</v>
      </c>
    </row>
    <row r="320" spans="1:20" ht="31.2" x14ac:dyDescent="0.3">
      <c r="A320">
        <v>318</v>
      </c>
      <c r="B320" t="s">
        <v>688</v>
      </c>
      <c r="C320" s="3" t="s">
        <v>689</v>
      </c>
      <c r="D320" s="5">
        <v>5700</v>
      </c>
      <c r="E320" s="5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2">
        <f t="shared" si="16"/>
        <v>41684.25</v>
      </c>
      <c r="L320">
        <v>1392530400</v>
      </c>
      <c r="M320" s="12">
        <f t="shared" si="17"/>
        <v>41686.25</v>
      </c>
      <c r="N320" t="b">
        <v>0</v>
      </c>
      <c r="O320" t="b">
        <v>0</v>
      </c>
      <c r="P320" t="s">
        <v>23</v>
      </c>
      <c r="Q320" s="7">
        <f t="shared" si="19"/>
        <v>0.15842105263157893</v>
      </c>
      <c r="R320" s="9">
        <f t="shared" si="18"/>
        <v>53.117647058823529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 s="5">
        <v>8400</v>
      </c>
      <c r="E321" s="5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2">
        <f t="shared" si="16"/>
        <v>40402.208333333336</v>
      </c>
      <c r="L321">
        <v>1283662800</v>
      </c>
      <c r="M321" s="12">
        <f t="shared" si="17"/>
        <v>40426.208333333336</v>
      </c>
      <c r="N321" t="b">
        <v>0</v>
      </c>
      <c r="O321" t="b">
        <v>0</v>
      </c>
      <c r="P321" t="s">
        <v>28</v>
      </c>
      <c r="Q321" s="7">
        <f t="shared" si="19"/>
        <v>0.38702380952380955</v>
      </c>
      <c r="R321" s="9">
        <f t="shared" si="18"/>
        <v>50.796875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 s="5">
        <v>84400</v>
      </c>
      <c r="E322" s="5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2">
        <f t="shared" si="16"/>
        <v>40673.208333333336</v>
      </c>
      <c r="L322">
        <v>1305781200</v>
      </c>
      <c r="M322" s="12">
        <f t="shared" si="17"/>
        <v>40682.208333333336</v>
      </c>
      <c r="N322" t="b">
        <v>0</v>
      </c>
      <c r="O322" t="b">
        <v>0</v>
      </c>
      <c r="P322" t="s">
        <v>119</v>
      </c>
      <c r="Q322" s="7">
        <f t="shared" si="19"/>
        <v>9.5876777251184833E-2</v>
      </c>
      <c r="R322" s="9">
        <f t="shared" si="18"/>
        <v>101.15</v>
      </c>
      <c r="S322" t="s">
        <v>2047</v>
      </c>
      <c r="T322" t="s">
        <v>2053</v>
      </c>
    </row>
    <row r="323" spans="1:20" ht="31.2" x14ac:dyDescent="0.3">
      <c r="A323">
        <v>321</v>
      </c>
      <c r="B323" t="s">
        <v>694</v>
      </c>
      <c r="C323" s="3" t="s">
        <v>695</v>
      </c>
      <c r="D323" s="5">
        <v>170400</v>
      </c>
      <c r="E323" s="5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2">
        <f t="shared" ref="K323:K386" si="20">(((J323/60)/60)/24)+DATE(1970,1,1)</f>
        <v>40634.208333333336</v>
      </c>
      <c r="L323">
        <v>1302325200</v>
      </c>
      <c r="M323" s="12">
        <f t="shared" ref="M323:M386" si="21">(((L323/60)/60)/24)+DATE(1970,1,1)</f>
        <v>40642.208333333336</v>
      </c>
      <c r="N323" t="b">
        <v>0</v>
      </c>
      <c r="O323" t="b">
        <v>0</v>
      </c>
      <c r="P323" t="s">
        <v>100</v>
      </c>
      <c r="Q323" s="7">
        <f t="shared" si="19"/>
        <v>0.94144366197183094</v>
      </c>
      <c r="R323" s="9">
        <f t="shared" ref="R323:R386" si="22">E323/G323</f>
        <v>65.000810372771468</v>
      </c>
      <c r="S323" t="s">
        <v>2041</v>
      </c>
      <c r="T323" t="s">
        <v>2052</v>
      </c>
    </row>
    <row r="324" spans="1:20" ht="31.2" x14ac:dyDescent="0.3">
      <c r="A324">
        <v>322</v>
      </c>
      <c r="B324" t="s">
        <v>696</v>
      </c>
      <c r="C324" s="3" t="s">
        <v>697</v>
      </c>
      <c r="D324" s="5">
        <v>117900</v>
      </c>
      <c r="E324" s="5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2">
        <f t="shared" si="20"/>
        <v>40507.25</v>
      </c>
      <c r="L324">
        <v>1291788000</v>
      </c>
      <c r="M324" s="12">
        <f t="shared" si="21"/>
        <v>40520.25</v>
      </c>
      <c r="N324" t="b">
        <v>0</v>
      </c>
      <c r="O324" t="b">
        <v>0</v>
      </c>
      <c r="P324" t="s">
        <v>33</v>
      </c>
      <c r="Q324" s="7">
        <f t="shared" ref="Q324:Q387" si="23">E324/D324</f>
        <v>1.6656234096692113</v>
      </c>
      <c r="R324" s="9">
        <f t="shared" si="22"/>
        <v>37.998645510835914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 s="5">
        <v>8900</v>
      </c>
      <c r="E325" s="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2">
        <f t="shared" si="20"/>
        <v>41725.208333333336</v>
      </c>
      <c r="L325">
        <v>1396069200</v>
      </c>
      <c r="M325" s="12">
        <f t="shared" si="21"/>
        <v>41727.208333333336</v>
      </c>
      <c r="N325" t="b">
        <v>0</v>
      </c>
      <c r="O325" t="b">
        <v>0</v>
      </c>
      <c r="P325" t="s">
        <v>42</v>
      </c>
      <c r="Q325" s="7">
        <f t="shared" si="23"/>
        <v>0.24134831460674158</v>
      </c>
      <c r="R325" s="9">
        <f t="shared" si="22"/>
        <v>82.615384615384613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 s="5">
        <v>7100</v>
      </c>
      <c r="E326" s="5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2">
        <f t="shared" si="20"/>
        <v>42176.208333333328</v>
      </c>
      <c r="L326">
        <v>1435899600</v>
      </c>
      <c r="M326" s="12">
        <f t="shared" si="21"/>
        <v>42188.208333333328</v>
      </c>
      <c r="N326" t="b">
        <v>0</v>
      </c>
      <c r="O326" t="b">
        <v>1</v>
      </c>
      <c r="P326" t="s">
        <v>33</v>
      </c>
      <c r="Q326" s="7">
        <f t="shared" si="23"/>
        <v>1.6405633802816901</v>
      </c>
      <c r="R326" s="9">
        <f t="shared" si="22"/>
        <v>37.941368078175898</v>
      </c>
      <c r="S326" t="s">
        <v>2039</v>
      </c>
      <c r="T326" t="s">
        <v>2040</v>
      </c>
    </row>
    <row r="327" spans="1:20" ht="31.2" x14ac:dyDescent="0.3">
      <c r="A327">
        <v>325</v>
      </c>
      <c r="B327" t="s">
        <v>702</v>
      </c>
      <c r="C327" s="3" t="s">
        <v>703</v>
      </c>
      <c r="D327" s="5">
        <v>6500</v>
      </c>
      <c r="E327" s="5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2">
        <f t="shared" si="20"/>
        <v>43267.208333333328</v>
      </c>
      <c r="L327">
        <v>1531112400</v>
      </c>
      <c r="M327" s="12">
        <f t="shared" si="21"/>
        <v>43290.208333333328</v>
      </c>
      <c r="N327" t="b">
        <v>0</v>
      </c>
      <c r="O327" t="b">
        <v>1</v>
      </c>
      <c r="P327" t="s">
        <v>33</v>
      </c>
      <c r="Q327" s="7">
        <f t="shared" si="23"/>
        <v>0.90723076923076929</v>
      </c>
      <c r="R327" s="9">
        <f t="shared" si="22"/>
        <v>80.780821917808225</v>
      </c>
      <c r="S327" t="s">
        <v>2039</v>
      </c>
      <c r="T327" t="s">
        <v>2040</v>
      </c>
    </row>
    <row r="328" spans="1:20" ht="31.2" x14ac:dyDescent="0.3">
      <c r="A328">
        <v>326</v>
      </c>
      <c r="B328" t="s">
        <v>704</v>
      </c>
      <c r="C328" s="3" t="s">
        <v>705</v>
      </c>
      <c r="D328" s="5">
        <v>7200</v>
      </c>
      <c r="E328" s="5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2">
        <f t="shared" si="20"/>
        <v>42364.25</v>
      </c>
      <c r="L328">
        <v>1451628000</v>
      </c>
      <c r="M328" s="12">
        <f t="shared" si="21"/>
        <v>42370.25</v>
      </c>
      <c r="N328" t="b">
        <v>0</v>
      </c>
      <c r="O328" t="b">
        <v>0</v>
      </c>
      <c r="P328" t="s">
        <v>71</v>
      </c>
      <c r="Q328" s="7">
        <f t="shared" si="23"/>
        <v>0.46194444444444444</v>
      </c>
      <c r="R328" s="9">
        <f t="shared" si="22"/>
        <v>25.984375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 s="5">
        <v>2600</v>
      </c>
      <c r="E329" s="5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2">
        <f t="shared" si="20"/>
        <v>43705.208333333328</v>
      </c>
      <c r="L329">
        <v>1567314000</v>
      </c>
      <c r="M329" s="12">
        <f t="shared" si="21"/>
        <v>43709.208333333328</v>
      </c>
      <c r="N329" t="b">
        <v>0</v>
      </c>
      <c r="O329" t="b">
        <v>1</v>
      </c>
      <c r="P329" t="s">
        <v>33</v>
      </c>
      <c r="Q329" s="7">
        <f t="shared" si="23"/>
        <v>0.38538461538461538</v>
      </c>
      <c r="R329" s="9">
        <f t="shared" si="22"/>
        <v>30.363636363636363</v>
      </c>
      <c r="S329" t="s">
        <v>2039</v>
      </c>
      <c r="T329" t="s">
        <v>2040</v>
      </c>
    </row>
    <row r="330" spans="1:20" ht="31.2" x14ac:dyDescent="0.3">
      <c r="A330">
        <v>328</v>
      </c>
      <c r="B330" t="s">
        <v>708</v>
      </c>
      <c r="C330" s="3" t="s">
        <v>709</v>
      </c>
      <c r="D330" s="5">
        <v>98700</v>
      </c>
      <c r="E330" s="5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2">
        <f t="shared" si="20"/>
        <v>43434.25</v>
      </c>
      <c r="L330">
        <v>1544508000</v>
      </c>
      <c r="M330" s="12">
        <f t="shared" si="21"/>
        <v>43445.25</v>
      </c>
      <c r="N330" t="b">
        <v>0</v>
      </c>
      <c r="O330" t="b">
        <v>0</v>
      </c>
      <c r="P330" t="s">
        <v>23</v>
      </c>
      <c r="Q330" s="7">
        <f t="shared" si="23"/>
        <v>1.3356231003039514</v>
      </c>
      <c r="R330" s="9">
        <f t="shared" si="22"/>
        <v>54.004916018025398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 s="5">
        <v>93800</v>
      </c>
      <c r="E331" s="5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2">
        <f t="shared" si="20"/>
        <v>42716.25</v>
      </c>
      <c r="L331">
        <v>1482472800</v>
      </c>
      <c r="M331" s="12">
        <f t="shared" si="21"/>
        <v>42727.25</v>
      </c>
      <c r="N331" t="b">
        <v>0</v>
      </c>
      <c r="O331" t="b">
        <v>0</v>
      </c>
      <c r="P331" t="s">
        <v>89</v>
      </c>
      <c r="Q331" s="7">
        <f t="shared" si="23"/>
        <v>0.22896588486140726</v>
      </c>
      <c r="R331" s="9">
        <f t="shared" si="22"/>
        <v>101.78672985781991</v>
      </c>
      <c r="S331" t="s">
        <v>2050</v>
      </c>
      <c r="T331" t="s">
        <v>2051</v>
      </c>
    </row>
    <row r="332" spans="1:20" ht="31.2" x14ac:dyDescent="0.3">
      <c r="A332">
        <v>330</v>
      </c>
      <c r="B332" t="s">
        <v>712</v>
      </c>
      <c r="C332" s="3" t="s">
        <v>713</v>
      </c>
      <c r="D332" s="5">
        <v>33700</v>
      </c>
      <c r="E332" s="5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2">
        <f t="shared" si="20"/>
        <v>43077.25</v>
      </c>
      <c r="L332">
        <v>1512799200</v>
      </c>
      <c r="M332" s="12">
        <f t="shared" si="21"/>
        <v>43078.25</v>
      </c>
      <c r="N332" t="b">
        <v>0</v>
      </c>
      <c r="O332" t="b">
        <v>0</v>
      </c>
      <c r="P332" t="s">
        <v>42</v>
      </c>
      <c r="Q332" s="7">
        <f t="shared" si="23"/>
        <v>1.8495548961424333</v>
      </c>
      <c r="R332" s="9">
        <f t="shared" si="22"/>
        <v>45.003610108303249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 s="5">
        <v>3300</v>
      </c>
      <c r="E333" s="5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2">
        <f t="shared" si="20"/>
        <v>40896.25</v>
      </c>
      <c r="L333">
        <v>1324360800</v>
      </c>
      <c r="M333" s="12">
        <f t="shared" si="21"/>
        <v>40897.25</v>
      </c>
      <c r="N333" t="b">
        <v>0</v>
      </c>
      <c r="O333" t="b">
        <v>0</v>
      </c>
      <c r="P333" t="s">
        <v>17</v>
      </c>
      <c r="Q333" s="7">
        <f t="shared" si="23"/>
        <v>4.4372727272727275</v>
      </c>
      <c r="R333" s="9">
        <f t="shared" si="22"/>
        <v>77.068421052631578</v>
      </c>
      <c r="S333" t="s">
        <v>2033</v>
      </c>
      <c r="T333" t="s">
        <v>2034</v>
      </c>
    </row>
    <row r="334" spans="1:20" ht="31.2" x14ac:dyDescent="0.3">
      <c r="A334">
        <v>332</v>
      </c>
      <c r="B334" t="s">
        <v>716</v>
      </c>
      <c r="C334" s="3" t="s">
        <v>717</v>
      </c>
      <c r="D334" s="5">
        <v>20700</v>
      </c>
      <c r="E334" s="5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2">
        <f t="shared" si="20"/>
        <v>41361.208333333336</v>
      </c>
      <c r="L334">
        <v>1364533200</v>
      </c>
      <c r="M334" s="12">
        <f t="shared" si="21"/>
        <v>41362.208333333336</v>
      </c>
      <c r="N334" t="b">
        <v>0</v>
      </c>
      <c r="O334" t="b">
        <v>0</v>
      </c>
      <c r="P334" t="s">
        <v>65</v>
      </c>
      <c r="Q334" s="7">
        <f t="shared" si="23"/>
        <v>1.999806763285024</v>
      </c>
      <c r="R334" s="9">
        <f t="shared" si="22"/>
        <v>88.076595744680844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 s="5">
        <v>9600</v>
      </c>
      <c r="E335" s="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2">
        <f t="shared" si="20"/>
        <v>43424.25</v>
      </c>
      <c r="L335">
        <v>1545112800</v>
      </c>
      <c r="M335" s="12">
        <f t="shared" si="21"/>
        <v>43452.25</v>
      </c>
      <c r="N335" t="b">
        <v>0</v>
      </c>
      <c r="O335" t="b">
        <v>0</v>
      </c>
      <c r="P335" t="s">
        <v>33</v>
      </c>
      <c r="Q335" s="7">
        <f t="shared" si="23"/>
        <v>1.2395833333333333</v>
      </c>
      <c r="R335" s="9">
        <f t="shared" si="22"/>
        <v>47.035573122529641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 s="5">
        <v>66200</v>
      </c>
      <c r="E336" s="5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2">
        <f t="shared" si="20"/>
        <v>43110.25</v>
      </c>
      <c r="L336">
        <v>1516168800</v>
      </c>
      <c r="M336" s="12">
        <f t="shared" si="21"/>
        <v>43117.25</v>
      </c>
      <c r="N336" t="b">
        <v>0</v>
      </c>
      <c r="O336" t="b">
        <v>0</v>
      </c>
      <c r="P336" t="s">
        <v>23</v>
      </c>
      <c r="Q336" s="7">
        <f t="shared" si="23"/>
        <v>1.8661329305135952</v>
      </c>
      <c r="R336" s="9">
        <f t="shared" si="22"/>
        <v>110.99550763701707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 s="5">
        <v>173800</v>
      </c>
      <c r="E337" s="5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2">
        <f t="shared" si="20"/>
        <v>43784.25</v>
      </c>
      <c r="L337">
        <v>1574920800</v>
      </c>
      <c r="M337" s="12">
        <f t="shared" si="21"/>
        <v>43797.25</v>
      </c>
      <c r="N337" t="b">
        <v>0</v>
      </c>
      <c r="O337" t="b">
        <v>0</v>
      </c>
      <c r="P337" t="s">
        <v>23</v>
      </c>
      <c r="Q337" s="7">
        <f t="shared" si="23"/>
        <v>1.1428538550057536</v>
      </c>
      <c r="R337" s="9">
        <f t="shared" si="22"/>
        <v>87.003066141042481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 s="5">
        <v>70700</v>
      </c>
      <c r="E338" s="5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2">
        <f t="shared" si="20"/>
        <v>40527.25</v>
      </c>
      <c r="L338">
        <v>1292479200</v>
      </c>
      <c r="M338" s="12">
        <f t="shared" si="21"/>
        <v>40528.25</v>
      </c>
      <c r="N338" t="b">
        <v>0</v>
      </c>
      <c r="O338" t="b">
        <v>1</v>
      </c>
      <c r="P338" t="s">
        <v>23</v>
      </c>
      <c r="Q338" s="7">
        <f t="shared" si="23"/>
        <v>0.97032531824611035</v>
      </c>
      <c r="R338" s="9">
        <f t="shared" si="22"/>
        <v>63.994402985074629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 s="5">
        <v>94500</v>
      </c>
      <c r="E339" s="5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2">
        <f t="shared" si="20"/>
        <v>43780.25</v>
      </c>
      <c r="L339">
        <v>1573538400</v>
      </c>
      <c r="M339" s="12">
        <f t="shared" si="21"/>
        <v>43781.25</v>
      </c>
      <c r="N339" t="b">
        <v>0</v>
      </c>
      <c r="O339" t="b">
        <v>0</v>
      </c>
      <c r="P339" t="s">
        <v>33</v>
      </c>
      <c r="Q339" s="7">
        <f t="shared" si="23"/>
        <v>1.2281904761904763</v>
      </c>
      <c r="R339" s="9">
        <f t="shared" si="22"/>
        <v>105.9945205479452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 s="5">
        <v>69800</v>
      </c>
      <c r="E340" s="5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2">
        <f t="shared" si="20"/>
        <v>40821.208333333336</v>
      </c>
      <c r="L340">
        <v>1320382800</v>
      </c>
      <c r="M340" s="12">
        <f t="shared" si="21"/>
        <v>40851.208333333336</v>
      </c>
      <c r="N340" t="b">
        <v>0</v>
      </c>
      <c r="O340" t="b">
        <v>0</v>
      </c>
      <c r="P340" t="s">
        <v>33</v>
      </c>
      <c r="Q340" s="7">
        <f t="shared" si="23"/>
        <v>1.7914326647564469</v>
      </c>
      <c r="R340" s="9">
        <f t="shared" si="22"/>
        <v>73.989349112426041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 s="5">
        <v>136300</v>
      </c>
      <c r="E341" s="5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2">
        <f t="shared" si="20"/>
        <v>42949.208333333328</v>
      </c>
      <c r="L341">
        <v>1502859600</v>
      </c>
      <c r="M341" s="12">
        <f t="shared" si="21"/>
        <v>42963.208333333328</v>
      </c>
      <c r="N341" t="b">
        <v>0</v>
      </c>
      <c r="O341" t="b">
        <v>0</v>
      </c>
      <c r="P341" t="s">
        <v>33</v>
      </c>
      <c r="Q341" s="7">
        <f t="shared" si="23"/>
        <v>0.79951577402787966</v>
      </c>
      <c r="R341" s="9">
        <f t="shared" si="22"/>
        <v>84.02004626060139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 s="5">
        <v>37100</v>
      </c>
      <c r="E342" s="5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2">
        <f t="shared" si="20"/>
        <v>40889.25</v>
      </c>
      <c r="L342">
        <v>1323756000</v>
      </c>
      <c r="M342" s="12">
        <f t="shared" si="21"/>
        <v>40890.25</v>
      </c>
      <c r="N342" t="b">
        <v>0</v>
      </c>
      <c r="O342" t="b">
        <v>0</v>
      </c>
      <c r="P342" t="s">
        <v>122</v>
      </c>
      <c r="Q342" s="7">
        <f t="shared" si="23"/>
        <v>0.94242587601078165</v>
      </c>
      <c r="R342" s="9">
        <f t="shared" si="22"/>
        <v>88.966921119592882</v>
      </c>
      <c r="S342" t="s">
        <v>2054</v>
      </c>
      <c r="T342" t="s">
        <v>2055</v>
      </c>
    </row>
    <row r="343" spans="1:20" ht="31.2" x14ac:dyDescent="0.3">
      <c r="A343">
        <v>341</v>
      </c>
      <c r="B343" t="s">
        <v>734</v>
      </c>
      <c r="C343" s="3" t="s">
        <v>735</v>
      </c>
      <c r="D343" s="5">
        <v>114300</v>
      </c>
      <c r="E343" s="5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2">
        <f t="shared" si="20"/>
        <v>42244.208333333328</v>
      </c>
      <c r="L343">
        <v>1441342800</v>
      </c>
      <c r="M343" s="12">
        <f t="shared" si="21"/>
        <v>42251.208333333328</v>
      </c>
      <c r="N343" t="b">
        <v>0</v>
      </c>
      <c r="O343" t="b">
        <v>0</v>
      </c>
      <c r="P343" t="s">
        <v>60</v>
      </c>
      <c r="Q343" s="7">
        <f t="shared" si="23"/>
        <v>0.84669291338582675</v>
      </c>
      <c r="R343" s="9">
        <f t="shared" si="22"/>
        <v>76.990453460620529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 s="5">
        <v>47900</v>
      </c>
      <c r="E344" s="5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2">
        <f t="shared" si="20"/>
        <v>41475.208333333336</v>
      </c>
      <c r="L344">
        <v>1375333200</v>
      </c>
      <c r="M344" s="12">
        <f t="shared" si="21"/>
        <v>41487.208333333336</v>
      </c>
      <c r="N344" t="b">
        <v>0</v>
      </c>
      <c r="O344" t="b">
        <v>0</v>
      </c>
      <c r="P344" t="s">
        <v>33</v>
      </c>
      <c r="Q344" s="7">
        <f t="shared" si="23"/>
        <v>0.66521920668058454</v>
      </c>
      <c r="R344" s="9">
        <f t="shared" si="22"/>
        <v>97.146341463414629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 s="5">
        <v>9000</v>
      </c>
      <c r="E345" s="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2">
        <f t="shared" si="20"/>
        <v>41597.25</v>
      </c>
      <c r="L345">
        <v>1389420000</v>
      </c>
      <c r="M345" s="12">
        <f t="shared" si="21"/>
        <v>41650.25</v>
      </c>
      <c r="N345" t="b">
        <v>0</v>
      </c>
      <c r="O345" t="b">
        <v>0</v>
      </c>
      <c r="P345" t="s">
        <v>33</v>
      </c>
      <c r="Q345" s="7">
        <f t="shared" si="23"/>
        <v>0.53922222222222227</v>
      </c>
      <c r="R345" s="9">
        <f t="shared" si="22"/>
        <v>33.013605442176868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 s="5">
        <v>197600</v>
      </c>
      <c r="E346" s="5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2">
        <f t="shared" si="20"/>
        <v>43122.25</v>
      </c>
      <c r="L346">
        <v>1520056800</v>
      </c>
      <c r="M346" s="12">
        <f t="shared" si="21"/>
        <v>43162.25</v>
      </c>
      <c r="N346" t="b">
        <v>0</v>
      </c>
      <c r="O346" t="b">
        <v>0</v>
      </c>
      <c r="P346" t="s">
        <v>89</v>
      </c>
      <c r="Q346" s="7">
        <f t="shared" si="23"/>
        <v>0.41983299595141699</v>
      </c>
      <c r="R346" s="9">
        <f t="shared" si="22"/>
        <v>99.950602409638549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 s="5">
        <v>157600</v>
      </c>
      <c r="E347" s="5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2">
        <f t="shared" si="20"/>
        <v>42194.208333333328</v>
      </c>
      <c r="L347">
        <v>1436504400</v>
      </c>
      <c r="M347" s="12">
        <f t="shared" si="21"/>
        <v>42195.208333333328</v>
      </c>
      <c r="N347" t="b">
        <v>0</v>
      </c>
      <c r="O347" t="b">
        <v>0</v>
      </c>
      <c r="P347" t="s">
        <v>53</v>
      </c>
      <c r="Q347" s="7">
        <f t="shared" si="23"/>
        <v>0.14694796954314721</v>
      </c>
      <c r="R347" s="9">
        <f t="shared" si="22"/>
        <v>69.966767371601208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 s="5">
        <v>8000</v>
      </c>
      <c r="E348" s="5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2">
        <f t="shared" si="20"/>
        <v>42971.208333333328</v>
      </c>
      <c r="L348">
        <v>1508302800</v>
      </c>
      <c r="M348" s="12">
        <f t="shared" si="21"/>
        <v>43026.208333333328</v>
      </c>
      <c r="N348" t="b">
        <v>0</v>
      </c>
      <c r="O348" t="b">
        <v>1</v>
      </c>
      <c r="P348" t="s">
        <v>60</v>
      </c>
      <c r="Q348" s="7">
        <f t="shared" si="23"/>
        <v>0.34475</v>
      </c>
      <c r="R348" s="9">
        <f t="shared" si="22"/>
        <v>110.32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 s="5">
        <v>900</v>
      </c>
      <c r="E349" s="5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2">
        <f t="shared" si="20"/>
        <v>42046.25</v>
      </c>
      <c r="L349">
        <v>1425708000</v>
      </c>
      <c r="M349" s="12">
        <f t="shared" si="21"/>
        <v>42070.25</v>
      </c>
      <c r="N349" t="b">
        <v>0</v>
      </c>
      <c r="O349" t="b">
        <v>0</v>
      </c>
      <c r="P349" t="s">
        <v>28</v>
      </c>
      <c r="Q349" s="7">
        <f t="shared" si="23"/>
        <v>14.007777777777777</v>
      </c>
      <c r="R349" s="9">
        <f t="shared" si="22"/>
        <v>66.005235602094245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 s="5">
        <v>199000</v>
      </c>
      <c r="E350" s="5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2">
        <f t="shared" si="20"/>
        <v>42782.25</v>
      </c>
      <c r="L350">
        <v>1488348000</v>
      </c>
      <c r="M350" s="12">
        <f t="shared" si="21"/>
        <v>42795.25</v>
      </c>
      <c r="N350" t="b">
        <v>0</v>
      </c>
      <c r="O350" t="b">
        <v>0</v>
      </c>
      <c r="P350" t="s">
        <v>17</v>
      </c>
      <c r="Q350" s="7">
        <f t="shared" si="23"/>
        <v>0.71770351758793971</v>
      </c>
      <c r="R350" s="9">
        <f t="shared" si="22"/>
        <v>41.005742176284812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 s="5">
        <v>180800</v>
      </c>
      <c r="E351" s="5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2">
        <f t="shared" si="20"/>
        <v>42930.208333333328</v>
      </c>
      <c r="L351">
        <v>1502600400</v>
      </c>
      <c r="M351" s="12">
        <f t="shared" si="21"/>
        <v>42960.208333333328</v>
      </c>
      <c r="N351" t="b">
        <v>0</v>
      </c>
      <c r="O351" t="b">
        <v>0</v>
      </c>
      <c r="P351" t="s">
        <v>33</v>
      </c>
      <c r="Q351" s="7">
        <f t="shared" si="23"/>
        <v>0.53074115044247783</v>
      </c>
      <c r="R351" s="9">
        <f t="shared" si="22"/>
        <v>103.96316359696641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 s="5">
        <v>100</v>
      </c>
      <c r="E352" s="5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2">
        <f t="shared" si="20"/>
        <v>42144.208333333328</v>
      </c>
      <c r="L352">
        <v>1433653200</v>
      </c>
      <c r="M352" s="12">
        <f t="shared" si="21"/>
        <v>42162.208333333328</v>
      </c>
      <c r="N352" t="b">
        <v>0</v>
      </c>
      <c r="O352" t="b">
        <v>1</v>
      </c>
      <c r="P352" t="s">
        <v>159</v>
      </c>
      <c r="Q352" s="7">
        <f t="shared" si="23"/>
        <v>0.05</v>
      </c>
      <c r="R352" s="9">
        <f t="shared" si="22"/>
        <v>5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 s="5">
        <v>74100</v>
      </c>
      <c r="E353" s="5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2">
        <f t="shared" si="20"/>
        <v>42240.208333333328</v>
      </c>
      <c r="L353">
        <v>1441602000</v>
      </c>
      <c r="M353" s="12">
        <f t="shared" si="21"/>
        <v>42254.208333333328</v>
      </c>
      <c r="N353" t="b">
        <v>0</v>
      </c>
      <c r="O353" t="b">
        <v>0</v>
      </c>
      <c r="P353" t="s">
        <v>23</v>
      </c>
      <c r="Q353" s="7">
        <f t="shared" si="23"/>
        <v>1.2770715249662619</v>
      </c>
      <c r="R353" s="9">
        <f t="shared" si="22"/>
        <v>47.009935419771487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 s="5">
        <v>2800</v>
      </c>
      <c r="E354" s="5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2">
        <f t="shared" si="20"/>
        <v>42315.25</v>
      </c>
      <c r="L354">
        <v>1447567200</v>
      </c>
      <c r="M354" s="12">
        <f t="shared" si="21"/>
        <v>42323.25</v>
      </c>
      <c r="N354" t="b">
        <v>0</v>
      </c>
      <c r="O354" t="b">
        <v>0</v>
      </c>
      <c r="P354" t="s">
        <v>33</v>
      </c>
      <c r="Q354" s="7">
        <f t="shared" si="23"/>
        <v>0.34892857142857142</v>
      </c>
      <c r="R354" s="9">
        <f t="shared" si="22"/>
        <v>29.606060606060606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 s="5">
        <v>33600</v>
      </c>
      <c r="E355" s="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2">
        <f t="shared" si="20"/>
        <v>43651.208333333328</v>
      </c>
      <c r="L355">
        <v>1562389200</v>
      </c>
      <c r="M355" s="12">
        <f t="shared" si="21"/>
        <v>43652.208333333328</v>
      </c>
      <c r="N355" t="b">
        <v>0</v>
      </c>
      <c r="O355" t="b">
        <v>0</v>
      </c>
      <c r="P355" t="s">
        <v>33</v>
      </c>
      <c r="Q355" s="7">
        <f t="shared" si="23"/>
        <v>4.105982142857143</v>
      </c>
      <c r="R355" s="9">
        <f t="shared" si="22"/>
        <v>81.010569583088667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 s="5">
        <v>6100</v>
      </c>
      <c r="E356" s="5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2">
        <f t="shared" si="20"/>
        <v>41520.208333333336</v>
      </c>
      <c r="L356">
        <v>1378789200</v>
      </c>
      <c r="M356" s="12">
        <f t="shared" si="21"/>
        <v>41527.208333333336</v>
      </c>
      <c r="N356" t="b">
        <v>0</v>
      </c>
      <c r="O356" t="b">
        <v>0</v>
      </c>
      <c r="P356" t="s">
        <v>42</v>
      </c>
      <c r="Q356" s="7">
        <f t="shared" si="23"/>
        <v>1.2373770491803278</v>
      </c>
      <c r="R356" s="9">
        <f t="shared" si="22"/>
        <v>94.35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 s="5">
        <v>3800</v>
      </c>
      <c r="E357" s="5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2">
        <f t="shared" si="20"/>
        <v>42757.25</v>
      </c>
      <c r="L357">
        <v>1488520800</v>
      </c>
      <c r="M357" s="12">
        <f t="shared" si="21"/>
        <v>42797.25</v>
      </c>
      <c r="N357" t="b">
        <v>0</v>
      </c>
      <c r="O357" t="b">
        <v>0</v>
      </c>
      <c r="P357" t="s">
        <v>65</v>
      </c>
      <c r="Q357" s="7">
        <f t="shared" si="23"/>
        <v>0.58973684210526311</v>
      </c>
      <c r="R357" s="9">
        <f t="shared" si="22"/>
        <v>26.058139534883722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 s="5">
        <v>9300</v>
      </c>
      <c r="E358" s="5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2">
        <f t="shared" si="20"/>
        <v>40922.25</v>
      </c>
      <c r="L358">
        <v>1327298400</v>
      </c>
      <c r="M358" s="12">
        <f t="shared" si="21"/>
        <v>40931.25</v>
      </c>
      <c r="N358" t="b">
        <v>0</v>
      </c>
      <c r="O358" t="b">
        <v>0</v>
      </c>
      <c r="P358" t="s">
        <v>33</v>
      </c>
      <c r="Q358" s="7">
        <f t="shared" si="23"/>
        <v>0.36892473118279567</v>
      </c>
      <c r="R358" s="9">
        <f t="shared" si="22"/>
        <v>85.775000000000006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 s="5">
        <v>2300</v>
      </c>
      <c r="E359" s="5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2">
        <f t="shared" si="20"/>
        <v>42250.208333333328</v>
      </c>
      <c r="L359">
        <v>1443416400</v>
      </c>
      <c r="M359" s="12">
        <f t="shared" si="21"/>
        <v>42275.208333333328</v>
      </c>
      <c r="N359" t="b">
        <v>0</v>
      </c>
      <c r="O359" t="b">
        <v>0</v>
      </c>
      <c r="P359" t="s">
        <v>89</v>
      </c>
      <c r="Q359" s="7">
        <f t="shared" si="23"/>
        <v>1.8491304347826087</v>
      </c>
      <c r="R359" s="9">
        <f t="shared" si="22"/>
        <v>103.73170731707317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 s="5">
        <v>9700</v>
      </c>
      <c r="E360" s="5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2">
        <f t="shared" si="20"/>
        <v>43322.208333333328</v>
      </c>
      <c r="L360">
        <v>1534136400</v>
      </c>
      <c r="M360" s="12">
        <f t="shared" si="21"/>
        <v>43325.208333333328</v>
      </c>
      <c r="N360" t="b">
        <v>1</v>
      </c>
      <c r="O360" t="b">
        <v>0</v>
      </c>
      <c r="P360" t="s">
        <v>122</v>
      </c>
      <c r="Q360" s="7">
        <f t="shared" si="23"/>
        <v>0.11814432989690722</v>
      </c>
      <c r="R360" s="9">
        <f t="shared" si="22"/>
        <v>49.826086956521742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 s="5">
        <v>4000</v>
      </c>
      <c r="E361" s="5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2">
        <f t="shared" si="20"/>
        <v>40782.208333333336</v>
      </c>
      <c r="L361">
        <v>1315026000</v>
      </c>
      <c r="M361" s="12">
        <f t="shared" si="21"/>
        <v>40789.208333333336</v>
      </c>
      <c r="N361" t="b">
        <v>0</v>
      </c>
      <c r="O361" t="b">
        <v>0</v>
      </c>
      <c r="P361" t="s">
        <v>71</v>
      </c>
      <c r="Q361" s="7">
        <f t="shared" si="23"/>
        <v>2.9870000000000001</v>
      </c>
      <c r="R361" s="9">
        <f t="shared" si="22"/>
        <v>63.893048128342244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 s="5">
        <v>59700</v>
      </c>
      <c r="E362" s="5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2">
        <f t="shared" si="20"/>
        <v>40544.25</v>
      </c>
      <c r="L362">
        <v>1295071200</v>
      </c>
      <c r="M362" s="12">
        <f t="shared" si="21"/>
        <v>40558.25</v>
      </c>
      <c r="N362" t="b">
        <v>0</v>
      </c>
      <c r="O362" t="b">
        <v>1</v>
      </c>
      <c r="P362" t="s">
        <v>33</v>
      </c>
      <c r="Q362" s="7">
        <f t="shared" si="23"/>
        <v>2.2635175879396985</v>
      </c>
      <c r="R362" s="9">
        <f t="shared" si="22"/>
        <v>47.002434782608695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 s="5">
        <v>5500</v>
      </c>
      <c r="E363" s="5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2">
        <f t="shared" si="20"/>
        <v>43015.208333333328</v>
      </c>
      <c r="L363">
        <v>1509426000</v>
      </c>
      <c r="M363" s="12">
        <f t="shared" si="21"/>
        <v>43039.208333333328</v>
      </c>
      <c r="N363" t="b">
        <v>0</v>
      </c>
      <c r="O363" t="b">
        <v>0</v>
      </c>
      <c r="P363" t="s">
        <v>33</v>
      </c>
      <c r="Q363" s="7">
        <f t="shared" si="23"/>
        <v>1.7356363636363636</v>
      </c>
      <c r="R363" s="9">
        <f t="shared" si="22"/>
        <v>108.47727272727273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 s="5">
        <v>3700</v>
      </c>
      <c r="E364" s="5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2">
        <f t="shared" si="20"/>
        <v>40570.25</v>
      </c>
      <c r="L364">
        <v>1299391200</v>
      </c>
      <c r="M364" s="12">
        <f t="shared" si="21"/>
        <v>40608.25</v>
      </c>
      <c r="N364" t="b">
        <v>0</v>
      </c>
      <c r="O364" t="b">
        <v>0</v>
      </c>
      <c r="P364" t="s">
        <v>23</v>
      </c>
      <c r="Q364" s="7">
        <f t="shared" si="23"/>
        <v>3.7175675675675675</v>
      </c>
      <c r="R364" s="9">
        <f t="shared" si="22"/>
        <v>72.015706806282722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 s="5">
        <v>5200</v>
      </c>
      <c r="E365" s="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2">
        <f t="shared" si="20"/>
        <v>40904.25</v>
      </c>
      <c r="L365">
        <v>1325052000</v>
      </c>
      <c r="M365" s="12">
        <f t="shared" si="21"/>
        <v>40905.25</v>
      </c>
      <c r="N365" t="b">
        <v>0</v>
      </c>
      <c r="O365" t="b">
        <v>0</v>
      </c>
      <c r="P365" t="s">
        <v>23</v>
      </c>
      <c r="Q365" s="7">
        <f t="shared" si="23"/>
        <v>1.601923076923077</v>
      </c>
      <c r="R365" s="9">
        <f t="shared" si="22"/>
        <v>59.928057553956833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 s="5">
        <v>900</v>
      </c>
      <c r="E366" s="5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2">
        <f t="shared" si="20"/>
        <v>43164.25</v>
      </c>
      <c r="L366">
        <v>1522818000</v>
      </c>
      <c r="M366" s="12">
        <f t="shared" si="21"/>
        <v>43194.208333333328</v>
      </c>
      <c r="N366" t="b">
        <v>0</v>
      </c>
      <c r="O366" t="b">
        <v>0</v>
      </c>
      <c r="P366" t="s">
        <v>60</v>
      </c>
      <c r="Q366" s="7">
        <f t="shared" si="23"/>
        <v>16.163333333333334</v>
      </c>
      <c r="R366" s="9">
        <f t="shared" si="22"/>
        <v>78.209677419354833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 s="5">
        <v>1600</v>
      </c>
      <c r="E367" s="5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2">
        <f t="shared" si="20"/>
        <v>42733.25</v>
      </c>
      <c r="L367">
        <v>1485324000</v>
      </c>
      <c r="M367" s="12">
        <f t="shared" si="21"/>
        <v>42760.25</v>
      </c>
      <c r="N367" t="b">
        <v>0</v>
      </c>
      <c r="O367" t="b">
        <v>0</v>
      </c>
      <c r="P367" t="s">
        <v>33</v>
      </c>
      <c r="Q367" s="7">
        <f t="shared" si="23"/>
        <v>7.3343749999999996</v>
      </c>
      <c r="R367" s="9">
        <f t="shared" si="22"/>
        <v>104.77678571428571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 s="5">
        <v>1800</v>
      </c>
      <c r="E368" s="5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2">
        <f t="shared" si="20"/>
        <v>40546.25</v>
      </c>
      <c r="L368">
        <v>1294120800</v>
      </c>
      <c r="M368" s="12">
        <f t="shared" si="21"/>
        <v>40547.25</v>
      </c>
      <c r="N368" t="b">
        <v>0</v>
      </c>
      <c r="O368" t="b">
        <v>1</v>
      </c>
      <c r="P368" t="s">
        <v>33</v>
      </c>
      <c r="Q368" s="7">
        <f t="shared" si="23"/>
        <v>5.9211111111111112</v>
      </c>
      <c r="R368" s="9">
        <f t="shared" si="22"/>
        <v>105.52475247524752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 s="5">
        <v>9900</v>
      </c>
      <c r="E369" s="5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2">
        <f t="shared" si="20"/>
        <v>41930.208333333336</v>
      </c>
      <c r="L369">
        <v>1415685600</v>
      </c>
      <c r="M369" s="12">
        <f t="shared" si="21"/>
        <v>41954.25</v>
      </c>
      <c r="N369" t="b">
        <v>0</v>
      </c>
      <c r="O369" t="b">
        <v>1</v>
      </c>
      <c r="P369" t="s">
        <v>33</v>
      </c>
      <c r="Q369" s="7">
        <f t="shared" si="23"/>
        <v>0.18888888888888888</v>
      </c>
      <c r="R369" s="9">
        <f t="shared" si="22"/>
        <v>24.933333333333334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 s="5">
        <v>5200</v>
      </c>
      <c r="E370" s="5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2">
        <f t="shared" si="20"/>
        <v>40464.208333333336</v>
      </c>
      <c r="L370">
        <v>1288933200</v>
      </c>
      <c r="M370" s="12">
        <f t="shared" si="21"/>
        <v>40487.208333333336</v>
      </c>
      <c r="N370" t="b">
        <v>0</v>
      </c>
      <c r="O370" t="b">
        <v>1</v>
      </c>
      <c r="P370" t="s">
        <v>42</v>
      </c>
      <c r="Q370" s="7">
        <f t="shared" si="23"/>
        <v>2.7680769230769231</v>
      </c>
      <c r="R370" s="9">
        <f t="shared" si="22"/>
        <v>69.873786407766985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 s="5">
        <v>5400</v>
      </c>
      <c r="E371" s="5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2">
        <f t="shared" si="20"/>
        <v>41308.25</v>
      </c>
      <c r="L371">
        <v>1363237200</v>
      </c>
      <c r="M371" s="12">
        <f t="shared" si="21"/>
        <v>41347.208333333336</v>
      </c>
      <c r="N371" t="b">
        <v>0</v>
      </c>
      <c r="O371" t="b">
        <v>1</v>
      </c>
      <c r="P371" t="s">
        <v>269</v>
      </c>
      <c r="Q371" s="7">
        <f t="shared" si="23"/>
        <v>2.730185185185185</v>
      </c>
      <c r="R371" s="9">
        <f t="shared" si="22"/>
        <v>95.733766233766232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 s="5">
        <v>112300</v>
      </c>
      <c r="E372" s="5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2">
        <f t="shared" si="20"/>
        <v>43570.208333333328</v>
      </c>
      <c r="L372">
        <v>1555822800</v>
      </c>
      <c r="M372" s="12">
        <f t="shared" si="21"/>
        <v>43576.208333333328</v>
      </c>
      <c r="N372" t="b">
        <v>0</v>
      </c>
      <c r="O372" t="b">
        <v>0</v>
      </c>
      <c r="P372" t="s">
        <v>33</v>
      </c>
      <c r="Q372" s="7">
        <f t="shared" si="23"/>
        <v>1.593633125556545</v>
      </c>
      <c r="R372" s="9">
        <f t="shared" si="22"/>
        <v>29.997485752598056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 s="5">
        <v>189200</v>
      </c>
      <c r="E373" s="5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2">
        <f t="shared" si="20"/>
        <v>42043.25</v>
      </c>
      <c r="L373">
        <v>1427778000</v>
      </c>
      <c r="M373" s="12">
        <f t="shared" si="21"/>
        <v>42094.208333333328</v>
      </c>
      <c r="N373" t="b">
        <v>0</v>
      </c>
      <c r="O373" t="b">
        <v>0</v>
      </c>
      <c r="P373" t="s">
        <v>33</v>
      </c>
      <c r="Q373" s="7">
        <f t="shared" si="23"/>
        <v>0.67869978858350954</v>
      </c>
      <c r="R373" s="9">
        <f t="shared" si="22"/>
        <v>59.011948529411768</v>
      </c>
      <c r="S373" t="s">
        <v>2039</v>
      </c>
      <c r="T373" t="s">
        <v>2040</v>
      </c>
    </row>
    <row r="374" spans="1:20" ht="31.2" x14ac:dyDescent="0.3">
      <c r="A374">
        <v>372</v>
      </c>
      <c r="B374" t="s">
        <v>796</v>
      </c>
      <c r="C374" s="3" t="s">
        <v>797</v>
      </c>
      <c r="D374" s="5">
        <v>900</v>
      </c>
      <c r="E374" s="5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2">
        <f t="shared" si="20"/>
        <v>42012.25</v>
      </c>
      <c r="L374">
        <v>1422424800</v>
      </c>
      <c r="M374" s="12">
        <f t="shared" si="21"/>
        <v>42032.25</v>
      </c>
      <c r="N374" t="b">
        <v>0</v>
      </c>
      <c r="O374" t="b">
        <v>1</v>
      </c>
      <c r="P374" t="s">
        <v>42</v>
      </c>
      <c r="Q374" s="7">
        <f t="shared" si="23"/>
        <v>15.915555555555555</v>
      </c>
      <c r="R374" s="9">
        <f t="shared" si="22"/>
        <v>84.757396449704146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 s="5">
        <v>22500</v>
      </c>
      <c r="E375" s="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2">
        <f t="shared" si="20"/>
        <v>42964.208333333328</v>
      </c>
      <c r="L375">
        <v>1503637200</v>
      </c>
      <c r="M375" s="12">
        <f t="shared" si="21"/>
        <v>42972.208333333328</v>
      </c>
      <c r="N375" t="b">
        <v>0</v>
      </c>
      <c r="O375" t="b">
        <v>0</v>
      </c>
      <c r="P375" t="s">
        <v>33</v>
      </c>
      <c r="Q375" s="7">
        <f t="shared" si="23"/>
        <v>7.3018222222222224</v>
      </c>
      <c r="R375" s="9">
        <f t="shared" si="22"/>
        <v>78.010921177587846</v>
      </c>
      <c r="S375" t="s">
        <v>2039</v>
      </c>
      <c r="T375" t="s">
        <v>2040</v>
      </c>
    </row>
    <row r="376" spans="1:20" ht="31.2" x14ac:dyDescent="0.3">
      <c r="A376">
        <v>374</v>
      </c>
      <c r="B376" t="s">
        <v>800</v>
      </c>
      <c r="C376" s="3" t="s">
        <v>801</v>
      </c>
      <c r="D376" s="5">
        <v>167400</v>
      </c>
      <c r="E376" s="5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2">
        <f t="shared" si="20"/>
        <v>43476.25</v>
      </c>
      <c r="L376">
        <v>1547618400</v>
      </c>
      <c r="M376" s="12">
        <f t="shared" si="21"/>
        <v>43481.25</v>
      </c>
      <c r="N376" t="b">
        <v>0</v>
      </c>
      <c r="O376" t="b">
        <v>1</v>
      </c>
      <c r="P376" t="s">
        <v>42</v>
      </c>
      <c r="Q376" s="7">
        <f t="shared" si="23"/>
        <v>0.13185782556750297</v>
      </c>
      <c r="R376" s="9">
        <f t="shared" si="22"/>
        <v>50.05215419501134</v>
      </c>
      <c r="S376" t="s">
        <v>2041</v>
      </c>
      <c r="T376" t="s">
        <v>2042</v>
      </c>
    </row>
    <row r="377" spans="1:20" ht="31.2" x14ac:dyDescent="0.3">
      <c r="A377">
        <v>375</v>
      </c>
      <c r="B377" t="s">
        <v>802</v>
      </c>
      <c r="C377" s="3" t="s">
        <v>803</v>
      </c>
      <c r="D377" s="5">
        <v>2700</v>
      </c>
      <c r="E377" s="5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2">
        <f t="shared" si="20"/>
        <v>42293.208333333328</v>
      </c>
      <c r="L377">
        <v>1449900000</v>
      </c>
      <c r="M377" s="12">
        <f t="shared" si="21"/>
        <v>42350.25</v>
      </c>
      <c r="N377" t="b">
        <v>0</v>
      </c>
      <c r="O377" t="b">
        <v>0</v>
      </c>
      <c r="P377" t="s">
        <v>60</v>
      </c>
      <c r="Q377" s="7">
        <f t="shared" si="23"/>
        <v>0.54777777777777781</v>
      </c>
      <c r="R377" s="9">
        <f t="shared" si="22"/>
        <v>59.16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 s="5">
        <v>3400</v>
      </c>
      <c r="E378" s="5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2">
        <f t="shared" si="20"/>
        <v>41826.208333333336</v>
      </c>
      <c r="L378">
        <v>1405141200</v>
      </c>
      <c r="M378" s="12">
        <f t="shared" si="21"/>
        <v>41832.208333333336</v>
      </c>
      <c r="N378" t="b">
        <v>0</v>
      </c>
      <c r="O378" t="b">
        <v>0</v>
      </c>
      <c r="P378" t="s">
        <v>23</v>
      </c>
      <c r="Q378" s="7">
        <f t="shared" si="23"/>
        <v>3.6102941176470589</v>
      </c>
      <c r="R378" s="9">
        <f t="shared" si="22"/>
        <v>93.702290076335885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 s="5">
        <v>49700</v>
      </c>
      <c r="E379" s="5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2">
        <f t="shared" si="20"/>
        <v>43760.208333333328</v>
      </c>
      <c r="L379">
        <v>1572933600</v>
      </c>
      <c r="M379" s="12">
        <f t="shared" si="21"/>
        <v>43774.25</v>
      </c>
      <c r="N379" t="b">
        <v>0</v>
      </c>
      <c r="O379" t="b">
        <v>0</v>
      </c>
      <c r="P379" t="s">
        <v>33</v>
      </c>
      <c r="Q379" s="7">
        <f t="shared" si="23"/>
        <v>0.10257545271629778</v>
      </c>
      <c r="R379" s="9">
        <f t="shared" si="22"/>
        <v>40.14173228346457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 s="5">
        <v>178200</v>
      </c>
      <c r="E380" s="5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2">
        <f t="shared" si="20"/>
        <v>43241.208333333328</v>
      </c>
      <c r="L380">
        <v>1530162000</v>
      </c>
      <c r="M380" s="12">
        <f t="shared" si="21"/>
        <v>43279.208333333328</v>
      </c>
      <c r="N380" t="b">
        <v>0</v>
      </c>
      <c r="O380" t="b">
        <v>0</v>
      </c>
      <c r="P380" t="s">
        <v>42</v>
      </c>
      <c r="Q380" s="7">
        <f t="shared" si="23"/>
        <v>0.13962962962962963</v>
      </c>
      <c r="R380" s="9">
        <f t="shared" si="22"/>
        <v>70.090140845070422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 s="5">
        <v>7200</v>
      </c>
      <c r="E381" s="5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2">
        <f t="shared" si="20"/>
        <v>40843.208333333336</v>
      </c>
      <c r="L381">
        <v>1320904800</v>
      </c>
      <c r="M381" s="12">
        <f t="shared" si="21"/>
        <v>40857.25</v>
      </c>
      <c r="N381" t="b">
        <v>0</v>
      </c>
      <c r="O381" t="b">
        <v>0</v>
      </c>
      <c r="P381" t="s">
        <v>33</v>
      </c>
      <c r="Q381" s="7">
        <f t="shared" si="23"/>
        <v>0.40444444444444444</v>
      </c>
      <c r="R381" s="9">
        <f t="shared" si="22"/>
        <v>66.181818181818187</v>
      </c>
      <c r="S381" t="s">
        <v>2039</v>
      </c>
      <c r="T381" t="s">
        <v>2040</v>
      </c>
    </row>
    <row r="382" spans="1:20" ht="31.2" x14ac:dyDescent="0.3">
      <c r="A382">
        <v>380</v>
      </c>
      <c r="B382" t="s">
        <v>812</v>
      </c>
      <c r="C382" s="3" t="s">
        <v>813</v>
      </c>
      <c r="D382" s="5">
        <v>2500</v>
      </c>
      <c r="E382" s="5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2">
        <f t="shared" si="20"/>
        <v>41448.208333333336</v>
      </c>
      <c r="L382">
        <v>1372395600</v>
      </c>
      <c r="M382" s="12">
        <f t="shared" si="21"/>
        <v>41453.208333333336</v>
      </c>
      <c r="N382" t="b">
        <v>0</v>
      </c>
      <c r="O382" t="b">
        <v>0</v>
      </c>
      <c r="P382" t="s">
        <v>33</v>
      </c>
      <c r="Q382" s="7">
        <f t="shared" si="23"/>
        <v>1.6032</v>
      </c>
      <c r="R382" s="9">
        <f t="shared" si="22"/>
        <v>47.714285714285715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 s="5">
        <v>5300</v>
      </c>
      <c r="E383" s="5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2">
        <f t="shared" si="20"/>
        <v>42163.208333333328</v>
      </c>
      <c r="L383">
        <v>1437714000</v>
      </c>
      <c r="M383" s="12">
        <f t="shared" si="21"/>
        <v>42209.208333333328</v>
      </c>
      <c r="N383" t="b">
        <v>0</v>
      </c>
      <c r="O383" t="b">
        <v>0</v>
      </c>
      <c r="P383" t="s">
        <v>33</v>
      </c>
      <c r="Q383" s="7">
        <f t="shared" si="23"/>
        <v>1.8394339622641509</v>
      </c>
      <c r="R383" s="9">
        <f t="shared" si="22"/>
        <v>62.896774193548389</v>
      </c>
      <c r="S383" t="s">
        <v>2039</v>
      </c>
      <c r="T383" t="s">
        <v>2040</v>
      </c>
    </row>
    <row r="384" spans="1:20" ht="31.2" x14ac:dyDescent="0.3">
      <c r="A384">
        <v>382</v>
      </c>
      <c r="B384" t="s">
        <v>816</v>
      </c>
      <c r="C384" s="3" t="s">
        <v>817</v>
      </c>
      <c r="D384" s="5">
        <v>9100</v>
      </c>
      <c r="E384" s="5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2">
        <f t="shared" si="20"/>
        <v>43024.208333333328</v>
      </c>
      <c r="L384">
        <v>1509771600</v>
      </c>
      <c r="M384" s="12">
        <f t="shared" si="21"/>
        <v>43043.208333333328</v>
      </c>
      <c r="N384" t="b">
        <v>0</v>
      </c>
      <c r="O384" t="b">
        <v>0</v>
      </c>
      <c r="P384" t="s">
        <v>122</v>
      </c>
      <c r="Q384" s="7">
        <f t="shared" si="23"/>
        <v>0.63769230769230767</v>
      </c>
      <c r="R384" s="9">
        <f t="shared" si="22"/>
        <v>86.611940298507463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 s="5">
        <v>6300</v>
      </c>
      <c r="E385" s="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2">
        <f t="shared" si="20"/>
        <v>43509.25</v>
      </c>
      <c r="L385">
        <v>1550556000</v>
      </c>
      <c r="M385" s="12">
        <f t="shared" si="21"/>
        <v>43515.25</v>
      </c>
      <c r="N385" t="b">
        <v>0</v>
      </c>
      <c r="O385" t="b">
        <v>1</v>
      </c>
      <c r="P385" t="s">
        <v>17</v>
      </c>
      <c r="Q385" s="7">
        <f t="shared" si="23"/>
        <v>2.2538095238095237</v>
      </c>
      <c r="R385" s="9">
        <f t="shared" si="22"/>
        <v>75.126984126984127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 s="5">
        <v>114400</v>
      </c>
      <c r="E386" s="5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2">
        <f t="shared" si="20"/>
        <v>42776.25</v>
      </c>
      <c r="L386">
        <v>1489039200</v>
      </c>
      <c r="M386" s="12">
        <f t="shared" si="21"/>
        <v>42803.25</v>
      </c>
      <c r="N386" t="b">
        <v>1</v>
      </c>
      <c r="O386" t="b">
        <v>1</v>
      </c>
      <c r="P386" t="s">
        <v>42</v>
      </c>
      <c r="Q386" s="7">
        <f t="shared" si="23"/>
        <v>1.7200961538461539</v>
      </c>
      <c r="R386" s="9">
        <f t="shared" si="22"/>
        <v>41.004167534903104</v>
      </c>
      <c r="S386" t="s">
        <v>2041</v>
      </c>
      <c r="T386" t="s">
        <v>2042</v>
      </c>
    </row>
    <row r="387" spans="1:20" ht="31.2" x14ac:dyDescent="0.3">
      <c r="A387">
        <v>385</v>
      </c>
      <c r="B387" t="s">
        <v>822</v>
      </c>
      <c r="C387" s="3" t="s">
        <v>823</v>
      </c>
      <c r="D387" s="5">
        <v>38900</v>
      </c>
      <c r="E387" s="5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2">
        <f t="shared" ref="K387:K450" si="24">(((J387/60)/60)/24)+DATE(1970,1,1)</f>
        <v>43553.208333333328</v>
      </c>
      <c r="L387">
        <v>1556600400</v>
      </c>
      <c r="M387" s="12">
        <f t="shared" ref="M387:M450" si="25">(((L387/60)/60)/24)+DATE(1970,1,1)</f>
        <v>43585.208333333328</v>
      </c>
      <c r="N387" t="b">
        <v>0</v>
      </c>
      <c r="O387" t="b">
        <v>0</v>
      </c>
      <c r="P387" t="s">
        <v>68</v>
      </c>
      <c r="Q387" s="7">
        <f t="shared" si="23"/>
        <v>1.4616709511568124</v>
      </c>
      <c r="R387" s="9">
        <f t="shared" ref="R387:R450" si="26">E387/G387</f>
        <v>50.007915567282325</v>
      </c>
      <c r="S387" t="s">
        <v>2047</v>
      </c>
      <c r="T387" t="s">
        <v>2048</v>
      </c>
    </row>
    <row r="388" spans="1:20" ht="31.2" x14ac:dyDescent="0.3">
      <c r="A388">
        <v>386</v>
      </c>
      <c r="B388" t="s">
        <v>824</v>
      </c>
      <c r="C388" s="3" t="s">
        <v>825</v>
      </c>
      <c r="D388" s="5">
        <v>135500</v>
      </c>
      <c r="E388" s="5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2">
        <f t="shared" si="24"/>
        <v>40355.208333333336</v>
      </c>
      <c r="L388">
        <v>1278565200</v>
      </c>
      <c r="M388" s="12">
        <f t="shared" si="25"/>
        <v>40367.208333333336</v>
      </c>
      <c r="N388" t="b">
        <v>0</v>
      </c>
      <c r="O388" t="b">
        <v>0</v>
      </c>
      <c r="P388" t="s">
        <v>33</v>
      </c>
      <c r="Q388" s="7">
        <f t="shared" ref="Q388:Q451" si="27">E388/D388</f>
        <v>0.76423616236162362</v>
      </c>
      <c r="R388" s="9">
        <f t="shared" si="26"/>
        <v>96.960674157303373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 s="5">
        <v>109000</v>
      </c>
      <c r="E389" s="5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2">
        <f t="shared" si="24"/>
        <v>41072.208333333336</v>
      </c>
      <c r="L389">
        <v>1339909200</v>
      </c>
      <c r="M389" s="12">
        <f t="shared" si="25"/>
        <v>41077.208333333336</v>
      </c>
      <c r="N389" t="b">
        <v>0</v>
      </c>
      <c r="O389" t="b">
        <v>0</v>
      </c>
      <c r="P389" t="s">
        <v>65</v>
      </c>
      <c r="Q389" s="7">
        <f t="shared" si="27"/>
        <v>0.39261467889908258</v>
      </c>
      <c r="R389" s="9">
        <f t="shared" si="26"/>
        <v>100.93160377358491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 s="5">
        <v>114800</v>
      </c>
      <c r="E390" s="5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2">
        <f t="shared" si="24"/>
        <v>40912.25</v>
      </c>
      <c r="L390">
        <v>1325829600</v>
      </c>
      <c r="M390" s="12">
        <f t="shared" si="25"/>
        <v>40914.25</v>
      </c>
      <c r="N390" t="b">
        <v>0</v>
      </c>
      <c r="O390" t="b">
        <v>0</v>
      </c>
      <c r="P390" t="s">
        <v>60</v>
      </c>
      <c r="Q390" s="7">
        <f t="shared" si="27"/>
        <v>0.11270034843205574</v>
      </c>
      <c r="R390" s="9">
        <f t="shared" si="26"/>
        <v>89.227586206896547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 s="5">
        <v>83000</v>
      </c>
      <c r="E391" s="5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2">
        <f t="shared" si="24"/>
        <v>40479.208333333336</v>
      </c>
      <c r="L391">
        <v>1290578400</v>
      </c>
      <c r="M391" s="12">
        <f t="shared" si="25"/>
        <v>40506.25</v>
      </c>
      <c r="N391" t="b">
        <v>0</v>
      </c>
      <c r="O391" t="b">
        <v>0</v>
      </c>
      <c r="P391" t="s">
        <v>33</v>
      </c>
      <c r="Q391" s="7">
        <f t="shared" si="27"/>
        <v>1.2211084337349398</v>
      </c>
      <c r="R391" s="9">
        <f t="shared" si="26"/>
        <v>87.979166666666671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 s="5">
        <v>2400</v>
      </c>
      <c r="E392" s="5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2">
        <f t="shared" si="24"/>
        <v>41530.208333333336</v>
      </c>
      <c r="L392">
        <v>1380344400</v>
      </c>
      <c r="M392" s="12">
        <f t="shared" si="25"/>
        <v>41545.208333333336</v>
      </c>
      <c r="N392" t="b">
        <v>0</v>
      </c>
      <c r="O392" t="b">
        <v>0</v>
      </c>
      <c r="P392" t="s">
        <v>122</v>
      </c>
      <c r="Q392" s="7">
        <f t="shared" si="27"/>
        <v>1.8654166666666667</v>
      </c>
      <c r="R392" s="9">
        <f t="shared" si="26"/>
        <v>89.54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 s="5">
        <v>60400</v>
      </c>
      <c r="E393" s="5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2">
        <f t="shared" si="24"/>
        <v>41653.25</v>
      </c>
      <c r="L393">
        <v>1389852000</v>
      </c>
      <c r="M393" s="12">
        <f t="shared" si="25"/>
        <v>41655.25</v>
      </c>
      <c r="N393" t="b">
        <v>0</v>
      </c>
      <c r="O393" t="b">
        <v>0</v>
      </c>
      <c r="P393" t="s">
        <v>68</v>
      </c>
      <c r="Q393" s="7">
        <f t="shared" si="27"/>
        <v>7.27317880794702E-2</v>
      </c>
      <c r="R393" s="9">
        <f t="shared" si="26"/>
        <v>29.09271523178808</v>
      </c>
      <c r="S393" t="s">
        <v>2047</v>
      </c>
      <c r="T393" t="s">
        <v>2048</v>
      </c>
    </row>
    <row r="394" spans="1:20" ht="31.2" x14ac:dyDescent="0.3">
      <c r="A394">
        <v>392</v>
      </c>
      <c r="B394" t="s">
        <v>836</v>
      </c>
      <c r="C394" s="3" t="s">
        <v>837</v>
      </c>
      <c r="D394" s="5">
        <v>102900</v>
      </c>
      <c r="E394" s="5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2">
        <f t="shared" si="24"/>
        <v>40549.25</v>
      </c>
      <c r="L394">
        <v>1294466400</v>
      </c>
      <c r="M394" s="12">
        <f t="shared" si="25"/>
        <v>40551.25</v>
      </c>
      <c r="N394" t="b">
        <v>0</v>
      </c>
      <c r="O394" t="b">
        <v>0</v>
      </c>
      <c r="P394" t="s">
        <v>65</v>
      </c>
      <c r="Q394" s="7">
        <f t="shared" si="27"/>
        <v>0.65642371234207963</v>
      </c>
      <c r="R394" s="9">
        <f t="shared" si="26"/>
        <v>42.006218905472636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 s="5">
        <v>62800</v>
      </c>
      <c r="E395" s="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2">
        <f t="shared" si="24"/>
        <v>42933.208333333328</v>
      </c>
      <c r="L395">
        <v>1500354000</v>
      </c>
      <c r="M395" s="12">
        <f t="shared" si="25"/>
        <v>42934.208333333328</v>
      </c>
      <c r="N395" t="b">
        <v>0</v>
      </c>
      <c r="O395" t="b">
        <v>0</v>
      </c>
      <c r="P395" t="s">
        <v>159</v>
      </c>
      <c r="Q395" s="7">
        <f t="shared" si="27"/>
        <v>2.2896178343949045</v>
      </c>
      <c r="R395" s="9">
        <f t="shared" si="26"/>
        <v>47.004903563255965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 s="5">
        <v>800</v>
      </c>
      <c r="E396" s="5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2">
        <f t="shared" si="24"/>
        <v>41484.208333333336</v>
      </c>
      <c r="L396">
        <v>1375938000</v>
      </c>
      <c r="M396" s="12">
        <f t="shared" si="25"/>
        <v>41494.208333333336</v>
      </c>
      <c r="N396" t="b">
        <v>0</v>
      </c>
      <c r="O396" t="b">
        <v>1</v>
      </c>
      <c r="P396" t="s">
        <v>42</v>
      </c>
      <c r="Q396" s="7">
        <f t="shared" si="27"/>
        <v>4.6937499999999996</v>
      </c>
      <c r="R396" s="9">
        <f t="shared" si="26"/>
        <v>110.44117647058823</v>
      </c>
      <c r="S396" t="s">
        <v>2041</v>
      </c>
      <c r="T396" t="s">
        <v>2042</v>
      </c>
    </row>
    <row r="397" spans="1:20" ht="31.2" x14ac:dyDescent="0.3">
      <c r="A397">
        <v>395</v>
      </c>
      <c r="B397" t="s">
        <v>295</v>
      </c>
      <c r="C397" s="3" t="s">
        <v>842</v>
      </c>
      <c r="D397" s="5">
        <v>7100</v>
      </c>
      <c r="E397" s="5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2">
        <f t="shared" si="24"/>
        <v>40885.25</v>
      </c>
      <c r="L397">
        <v>1323410400</v>
      </c>
      <c r="M397" s="12">
        <f t="shared" si="25"/>
        <v>40886.25</v>
      </c>
      <c r="N397" t="b">
        <v>1</v>
      </c>
      <c r="O397" t="b">
        <v>0</v>
      </c>
      <c r="P397" t="s">
        <v>33</v>
      </c>
      <c r="Q397" s="7">
        <f t="shared" si="27"/>
        <v>1.3011267605633803</v>
      </c>
      <c r="R397" s="9">
        <f t="shared" si="26"/>
        <v>41.990909090909092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 s="5">
        <v>46100</v>
      </c>
      <c r="E398" s="5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2">
        <f t="shared" si="24"/>
        <v>43378.208333333328</v>
      </c>
      <c r="L398">
        <v>1539406800</v>
      </c>
      <c r="M398" s="12">
        <f t="shared" si="25"/>
        <v>43386.208333333328</v>
      </c>
      <c r="N398" t="b">
        <v>0</v>
      </c>
      <c r="O398" t="b">
        <v>0</v>
      </c>
      <c r="P398" t="s">
        <v>53</v>
      </c>
      <c r="Q398" s="7">
        <f t="shared" si="27"/>
        <v>1.6705422993492407</v>
      </c>
      <c r="R398" s="9">
        <f t="shared" si="26"/>
        <v>48.012468827930178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 s="5">
        <v>8100</v>
      </c>
      <c r="E399" s="5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2">
        <f t="shared" si="24"/>
        <v>41417.208333333336</v>
      </c>
      <c r="L399">
        <v>1369803600</v>
      </c>
      <c r="M399" s="12">
        <f t="shared" si="25"/>
        <v>41423.208333333336</v>
      </c>
      <c r="N399" t="b">
        <v>0</v>
      </c>
      <c r="O399" t="b">
        <v>0</v>
      </c>
      <c r="P399" t="s">
        <v>23</v>
      </c>
      <c r="Q399" s="7">
        <f t="shared" si="27"/>
        <v>1.738641975308642</v>
      </c>
      <c r="R399" s="9">
        <f t="shared" si="26"/>
        <v>31.019823788546255</v>
      </c>
      <c r="S399" t="s">
        <v>2035</v>
      </c>
      <c r="T399" t="s">
        <v>2036</v>
      </c>
    </row>
    <row r="400" spans="1:20" ht="31.2" x14ac:dyDescent="0.3">
      <c r="A400">
        <v>398</v>
      </c>
      <c r="B400" t="s">
        <v>847</v>
      </c>
      <c r="C400" s="3" t="s">
        <v>848</v>
      </c>
      <c r="D400" s="5">
        <v>1700</v>
      </c>
      <c r="E400" s="5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2">
        <f t="shared" si="24"/>
        <v>43228.208333333328</v>
      </c>
      <c r="L400">
        <v>1525928400</v>
      </c>
      <c r="M400" s="12">
        <f t="shared" si="25"/>
        <v>43230.208333333328</v>
      </c>
      <c r="N400" t="b">
        <v>0</v>
      </c>
      <c r="O400" t="b">
        <v>1</v>
      </c>
      <c r="P400" t="s">
        <v>71</v>
      </c>
      <c r="Q400" s="7">
        <f t="shared" si="27"/>
        <v>7.1776470588235295</v>
      </c>
      <c r="R400" s="9">
        <f t="shared" si="26"/>
        <v>99.203252032520325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 s="5">
        <v>97300</v>
      </c>
      <c r="E401" s="5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2">
        <f t="shared" si="24"/>
        <v>40576.25</v>
      </c>
      <c r="L401">
        <v>1297231200</v>
      </c>
      <c r="M401" s="12">
        <f t="shared" si="25"/>
        <v>40583.25</v>
      </c>
      <c r="N401" t="b">
        <v>0</v>
      </c>
      <c r="O401" t="b">
        <v>0</v>
      </c>
      <c r="P401" t="s">
        <v>60</v>
      </c>
      <c r="Q401" s="7">
        <f t="shared" si="27"/>
        <v>0.63850976361767731</v>
      </c>
      <c r="R401" s="9">
        <f t="shared" si="26"/>
        <v>66.022316684378325</v>
      </c>
      <c r="S401" t="s">
        <v>2035</v>
      </c>
      <c r="T401" t="s">
        <v>2045</v>
      </c>
    </row>
    <row r="402" spans="1:20" ht="31.2" x14ac:dyDescent="0.3">
      <c r="A402">
        <v>400</v>
      </c>
      <c r="B402" t="s">
        <v>851</v>
      </c>
      <c r="C402" s="3" t="s">
        <v>852</v>
      </c>
      <c r="D402" s="5">
        <v>100</v>
      </c>
      <c r="E402" s="5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2">
        <f t="shared" si="24"/>
        <v>41502.208333333336</v>
      </c>
      <c r="L402">
        <v>1378530000</v>
      </c>
      <c r="M402" s="12">
        <f t="shared" si="25"/>
        <v>41524.208333333336</v>
      </c>
      <c r="N402" t="b">
        <v>0</v>
      </c>
      <c r="O402" t="b">
        <v>1</v>
      </c>
      <c r="P402" t="s">
        <v>122</v>
      </c>
      <c r="Q402" s="7">
        <f t="shared" si="27"/>
        <v>0.02</v>
      </c>
      <c r="R402" s="9">
        <f t="shared" si="26"/>
        <v>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 s="5">
        <v>900</v>
      </c>
      <c r="E403" s="5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2">
        <f t="shared" si="24"/>
        <v>43765.208333333328</v>
      </c>
      <c r="L403">
        <v>1572152400</v>
      </c>
      <c r="M403" s="12">
        <f t="shared" si="25"/>
        <v>43765.208333333328</v>
      </c>
      <c r="N403" t="b">
        <v>0</v>
      </c>
      <c r="O403" t="b">
        <v>0</v>
      </c>
      <c r="P403" t="s">
        <v>33</v>
      </c>
      <c r="Q403" s="7">
        <f t="shared" si="27"/>
        <v>15.302222222222222</v>
      </c>
      <c r="R403" s="9">
        <f t="shared" si="26"/>
        <v>46.060200668896321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 s="5">
        <v>7300</v>
      </c>
      <c r="E404" s="5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2">
        <f t="shared" si="24"/>
        <v>40914.25</v>
      </c>
      <c r="L404">
        <v>1329890400</v>
      </c>
      <c r="M404" s="12">
        <f t="shared" si="25"/>
        <v>40961.25</v>
      </c>
      <c r="N404" t="b">
        <v>0</v>
      </c>
      <c r="O404" t="b">
        <v>1</v>
      </c>
      <c r="P404" t="s">
        <v>100</v>
      </c>
      <c r="Q404" s="7">
        <f t="shared" si="27"/>
        <v>0.40356164383561643</v>
      </c>
      <c r="R404" s="9">
        <f t="shared" si="26"/>
        <v>73.650000000000006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 s="5">
        <v>195800</v>
      </c>
      <c r="E405" s="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2">
        <f t="shared" si="24"/>
        <v>40310.208333333336</v>
      </c>
      <c r="L405">
        <v>1276750800</v>
      </c>
      <c r="M405" s="12">
        <f t="shared" si="25"/>
        <v>40346.208333333336</v>
      </c>
      <c r="N405" t="b">
        <v>0</v>
      </c>
      <c r="O405" t="b">
        <v>1</v>
      </c>
      <c r="P405" t="s">
        <v>33</v>
      </c>
      <c r="Q405" s="7">
        <f t="shared" si="27"/>
        <v>0.86220633299284988</v>
      </c>
      <c r="R405" s="9">
        <f t="shared" si="26"/>
        <v>55.99336650082919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 s="5">
        <v>48900</v>
      </c>
      <c r="E406" s="5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2">
        <f t="shared" si="24"/>
        <v>43053.25</v>
      </c>
      <c r="L406">
        <v>1510898400</v>
      </c>
      <c r="M406" s="12">
        <f t="shared" si="25"/>
        <v>43056.25</v>
      </c>
      <c r="N406" t="b">
        <v>0</v>
      </c>
      <c r="O406" t="b">
        <v>0</v>
      </c>
      <c r="P406" t="s">
        <v>33</v>
      </c>
      <c r="Q406" s="7">
        <f t="shared" si="27"/>
        <v>3.1558486707566464</v>
      </c>
      <c r="R406" s="9">
        <f t="shared" si="26"/>
        <v>68.985695127402778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 s="5">
        <v>29600</v>
      </c>
      <c r="E407" s="5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2">
        <f t="shared" si="24"/>
        <v>43255.208333333328</v>
      </c>
      <c r="L407">
        <v>1532408400</v>
      </c>
      <c r="M407" s="12">
        <f t="shared" si="25"/>
        <v>43305.208333333328</v>
      </c>
      <c r="N407" t="b">
        <v>0</v>
      </c>
      <c r="O407" t="b">
        <v>0</v>
      </c>
      <c r="P407" t="s">
        <v>33</v>
      </c>
      <c r="Q407" s="7">
        <f t="shared" si="27"/>
        <v>0.89618243243243245</v>
      </c>
      <c r="R407" s="9">
        <f t="shared" si="26"/>
        <v>60.981609195402299</v>
      </c>
      <c r="S407" t="s">
        <v>2039</v>
      </c>
      <c r="T407" t="s">
        <v>2040</v>
      </c>
    </row>
    <row r="408" spans="1:20" ht="31.2" x14ac:dyDescent="0.3">
      <c r="A408">
        <v>406</v>
      </c>
      <c r="B408" t="s">
        <v>863</v>
      </c>
      <c r="C408" s="3" t="s">
        <v>864</v>
      </c>
      <c r="D408" s="5">
        <v>39300</v>
      </c>
      <c r="E408" s="5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2">
        <f t="shared" si="24"/>
        <v>41304.25</v>
      </c>
      <c r="L408">
        <v>1360562400</v>
      </c>
      <c r="M408" s="12">
        <f t="shared" si="25"/>
        <v>41316.25</v>
      </c>
      <c r="N408" t="b">
        <v>1</v>
      </c>
      <c r="O408" t="b">
        <v>0</v>
      </c>
      <c r="P408" t="s">
        <v>42</v>
      </c>
      <c r="Q408" s="7">
        <f t="shared" si="27"/>
        <v>1.8214503816793892</v>
      </c>
      <c r="R408" s="9">
        <f t="shared" si="26"/>
        <v>110.98139534883721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 s="5">
        <v>3400</v>
      </c>
      <c r="E409" s="5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2">
        <f t="shared" si="24"/>
        <v>43751.208333333328</v>
      </c>
      <c r="L409">
        <v>1571547600</v>
      </c>
      <c r="M409" s="12">
        <f t="shared" si="25"/>
        <v>43758.208333333328</v>
      </c>
      <c r="N409" t="b">
        <v>0</v>
      </c>
      <c r="O409" t="b">
        <v>0</v>
      </c>
      <c r="P409" t="s">
        <v>33</v>
      </c>
      <c r="Q409" s="7">
        <f t="shared" si="27"/>
        <v>3.5588235294117645</v>
      </c>
      <c r="R409" s="9">
        <f t="shared" si="26"/>
        <v>25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 s="5">
        <v>9200</v>
      </c>
      <c r="E410" s="5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2">
        <f t="shared" si="24"/>
        <v>42541.208333333328</v>
      </c>
      <c r="L410">
        <v>1468126800</v>
      </c>
      <c r="M410" s="12">
        <f t="shared" si="25"/>
        <v>42561.208333333328</v>
      </c>
      <c r="N410" t="b">
        <v>0</v>
      </c>
      <c r="O410" t="b">
        <v>0</v>
      </c>
      <c r="P410" t="s">
        <v>42</v>
      </c>
      <c r="Q410" s="7">
        <f t="shared" si="27"/>
        <v>1.3183695652173912</v>
      </c>
      <c r="R410" s="9">
        <f t="shared" si="26"/>
        <v>78.759740259740255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 s="5">
        <v>135600</v>
      </c>
      <c r="E411" s="5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2">
        <f t="shared" si="24"/>
        <v>42843.208333333328</v>
      </c>
      <c r="L411">
        <v>1492837200</v>
      </c>
      <c r="M411" s="12">
        <f t="shared" si="25"/>
        <v>42847.208333333328</v>
      </c>
      <c r="N411" t="b">
        <v>0</v>
      </c>
      <c r="O411" t="b">
        <v>0</v>
      </c>
      <c r="P411" t="s">
        <v>23</v>
      </c>
      <c r="Q411" s="7">
        <f t="shared" si="27"/>
        <v>0.46315634218289087</v>
      </c>
      <c r="R411" s="9">
        <f t="shared" si="26"/>
        <v>87.960784313725483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 s="5">
        <v>153700</v>
      </c>
      <c r="E412" s="5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2">
        <f t="shared" si="24"/>
        <v>42122.208333333328</v>
      </c>
      <c r="L412">
        <v>1430197200</v>
      </c>
      <c r="M412" s="12">
        <f t="shared" si="25"/>
        <v>42122.208333333328</v>
      </c>
      <c r="N412" t="b">
        <v>0</v>
      </c>
      <c r="O412" t="b">
        <v>0</v>
      </c>
      <c r="P412" t="s">
        <v>292</v>
      </c>
      <c r="Q412" s="7">
        <f t="shared" si="27"/>
        <v>0.36132726089785294</v>
      </c>
      <c r="R412" s="9">
        <f t="shared" si="26"/>
        <v>49.987398739873989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 s="5">
        <v>7800</v>
      </c>
      <c r="E413" s="5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2">
        <f t="shared" si="24"/>
        <v>42884.208333333328</v>
      </c>
      <c r="L413">
        <v>1496206800</v>
      </c>
      <c r="M413" s="12">
        <f t="shared" si="25"/>
        <v>42886.208333333328</v>
      </c>
      <c r="N413" t="b">
        <v>0</v>
      </c>
      <c r="O413" t="b">
        <v>0</v>
      </c>
      <c r="P413" t="s">
        <v>33</v>
      </c>
      <c r="Q413" s="7">
        <f t="shared" si="27"/>
        <v>1.0462820512820512</v>
      </c>
      <c r="R413" s="9">
        <f t="shared" si="26"/>
        <v>99.524390243902445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 s="5">
        <v>2100</v>
      </c>
      <c r="E414" s="5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2">
        <f t="shared" si="24"/>
        <v>41642.25</v>
      </c>
      <c r="L414">
        <v>1389592800</v>
      </c>
      <c r="M414" s="12">
        <f t="shared" si="25"/>
        <v>41652.25</v>
      </c>
      <c r="N414" t="b">
        <v>0</v>
      </c>
      <c r="O414" t="b">
        <v>0</v>
      </c>
      <c r="P414" t="s">
        <v>119</v>
      </c>
      <c r="Q414" s="7">
        <f t="shared" si="27"/>
        <v>6.6885714285714286</v>
      </c>
      <c r="R414" s="9">
        <f t="shared" si="26"/>
        <v>104.82089552238806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 s="5">
        <v>189500</v>
      </c>
      <c r="E415" s="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2">
        <f t="shared" si="24"/>
        <v>43431.25</v>
      </c>
      <c r="L415">
        <v>1545631200</v>
      </c>
      <c r="M415" s="12">
        <f t="shared" si="25"/>
        <v>43458.25</v>
      </c>
      <c r="N415" t="b">
        <v>0</v>
      </c>
      <c r="O415" t="b">
        <v>0</v>
      </c>
      <c r="P415" t="s">
        <v>71</v>
      </c>
      <c r="Q415" s="7">
        <f t="shared" si="27"/>
        <v>0.62072823218997364</v>
      </c>
      <c r="R415" s="9">
        <f t="shared" si="26"/>
        <v>108.01469237832875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 s="5">
        <v>188200</v>
      </c>
      <c r="E416" s="5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2">
        <f t="shared" si="24"/>
        <v>40288.208333333336</v>
      </c>
      <c r="L416">
        <v>1272430800</v>
      </c>
      <c r="M416" s="12">
        <f t="shared" si="25"/>
        <v>40296.208333333336</v>
      </c>
      <c r="N416" t="b">
        <v>0</v>
      </c>
      <c r="O416" t="b">
        <v>1</v>
      </c>
      <c r="P416" t="s">
        <v>17</v>
      </c>
      <c r="Q416" s="7">
        <f t="shared" si="27"/>
        <v>0.84699787460148779</v>
      </c>
      <c r="R416" s="9">
        <f t="shared" si="26"/>
        <v>28.998544660724033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 s="5">
        <v>113500</v>
      </c>
      <c r="E417" s="5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2">
        <f t="shared" si="24"/>
        <v>40921.25</v>
      </c>
      <c r="L417">
        <v>1327903200</v>
      </c>
      <c r="M417" s="12">
        <f t="shared" si="25"/>
        <v>40938.25</v>
      </c>
      <c r="N417" t="b">
        <v>0</v>
      </c>
      <c r="O417" t="b">
        <v>0</v>
      </c>
      <c r="P417" t="s">
        <v>33</v>
      </c>
      <c r="Q417" s="7">
        <f t="shared" si="27"/>
        <v>0.11059030837004405</v>
      </c>
      <c r="R417" s="9">
        <f t="shared" si="26"/>
        <v>30.028708133971293</v>
      </c>
      <c r="S417" t="s">
        <v>2039</v>
      </c>
      <c r="T417" t="s">
        <v>2040</v>
      </c>
    </row>
    <row r="418" spans="1:20" ht="31.2" x14ac:dyDescent="0.3">
      <c r="A418">
        <v>416</v>
      </c>
      <c r="B418" t="s">
        <v>882</v>
      </c>
      <c r="C418" s="3" t="s">
        <v>883</v>
      </c>
      <c r="D418" s="5">
        <v>134600</v>
      </c>
      <c r="E418" s="5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2">
        <f t="shared" si="24"/>
        <v>40560.25</v>
      </c>
      <c r="L418">
        <v>1296021600</v>
      </c>
      <c r="M418" s="12">
        <f t="shared" si="25"/>
        <v>40569.25</v>
      </c>
      <c r="N418" t="b">
        <v>0</v>
      </c>
      <c r="O418" t="b">
        <v>1</v>
      </c>
      <c r="P418" t="s">
        <v>42</v>
      </c>
      <c r="Q418" s="7">
        <f t="shared" si="27"/>
        <v>0.43838781575037145</v>
      </c>
      <c r="R418" s="9">
        <f t="shared" si="26"/>
        <v>41.005559416261292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 s="5">
        <v>1700</v>
      </c>
      <c r="E419" s="5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2">
        <f t="shared" si="24"/>
        <v>43407.208333333328</v>
      </c>
      <c r="L419">
        <v>1543298400</v>
      </c>
      <c r="M419" s="12">
        <f t="shared" si="25"/>
        <v>43431.25</v>
      </c>
      <c r="N419" t="b">
        <v>0</v>
      </c>
      <c r="O419" t="b">
        <v>0</v>
      </c>
      <c r="P419" t="s">
        <v>33</v>
      </c>
      <c r="Q419" s="7">
        <f t="shared" si="27"/>
        <v>0.55470588235294116</v>
      </c>
      <c r="R419" s="9">
        <f t="shared" si="26"/>
        <v>62.866666666666667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 s="5">
        <v>163700</v>
      </c>
      <c r="E420" s="5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2">
        <f t="shared" si="24"/>
        <v>41035.208333333336</v>
      </c>
      <c r="L420">
        <v>1336366800</v>
      </c>
      <c r="M420" s="12">
        <f t="shared" si="25"/>
        <v>41036.208333333336</v>
      </c>
      <c r="N420" t="b">
        <v>0</v>
      </c>
      <c r="O420" t="b">
        <v>0</v>
      </c>
      <c r="P420" t="s">
        <v>42</v>
      </c>
      <c r="Q420" s="7">
        <f t="shared" si="27"/>
        <v>0.57399511301160655</v>
      </c>
      <c r="R420" s="9">
        <f t="shared" si="26"/>
        <v>47.005002501250623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 s="5">
        <v>113800</v>
      </c>
      <c r="E421" s="5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2">
        <f t="shared" si="24"/>
        <v>40899.25</v>
      </c>
      <c r="L421">
        <v>1325052000</v>
      </c>
      <c r="M421" s="12">
        <f t="shared" si="25"/>
        <v>40905.25</v>
      </c>
      <c r="N421" t="b">
        <v>0</v>
      </c>
      <c r="O421" t="b">
        <v>0</v>
      </c>
      <c r="P421" t="s">
        <v>28</v>
      </c>
      <c r="Q421" s="7">
        <f t="shared" si="27"/>
        <v>1.2343497363796134</v>
      </c>
      <c r="R421" s="9">
        <f t="shared" si="26"/>
        <v>26.997693638285604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 s="5">
        <v>5000</v>
      </c>
      <c r="E422" s="5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2">
        <f t="shared" si="24"/>
        <v>42911.208333333328</v>
      </c>
      <c r="L422">
        <v>1499576400</v>
      </c>
      <c r="M422" s="12">
        <f t="shared" si="25"/>
        <v>42925.208333333328</v>
      </c>
      <c r="N422" t="b">
        <v>0</v>
      </c>
      <c r="O422" t="b">
        <v>0</v>
      </c>
      <c r="P422" t="s">
        <v>33</v>
      </c>
      <c r="Q422" s="7">
        <f t="shared" si="27"/>
        <v>1.2846</v>
      </c>
      <c r="R422" s="9">
        <f t="shared" si="26"/>
        <v>68.329787234042556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 s="5">
        <v>9400</v>
      </c>
      <c r="E423" s="5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2">
        <f t="shared" si="24"/>
        <v>42915.208333333328</v>
      </c>
      <c r="L423">
        <v>1501304400</v>
      </c>
      <c r="M423" s="12">
        <f t="shared" si="25"/>
        <v>42945.208333333328</v>
      </c>
      <c r="N423" t="b">
        <v>0</v>
      </c>
      <c r="O423" t="b">
        <v>1</v>
      </c>
      <c r="P423" t="s">
        <v>65</v>
      </c>
      <c r="Q423" s="7">
        <f t="shared" si="27"/>
        <v>0.63989361702127656</v>
      </c>
      <c r="R423" s="9">
        <f t="shared" si="26"/>
        <v>50.974576271186443</v>
      </c>
      <c r="S423" t="s">
        <v>2037</v>
      </c>
      <c r="T423" t="s">
        <v>2046</v>
      </c>
    </row>
    <row r="424" spans="1:20" ht="31.2" x14ac:dyDescent="0.3">
      <c r="A424">
        <v>422</v>
      </c>
      <c r="B424" t="s">
        <v>893</v>
      </c>
      <c r="C424" s="3" t="s">
        <v>894</v>
      </c>
      <c r="D424" s="5">
        <v>8700</v>
      </c>
      <c r="E424" s="5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2">
        <f t="shared" si="24"/>
        <v>40285.208333333336</v>
      </c>
      <c r="L424">
        <v>1273208400</v>
      </c>
      <c r="M424" s="12">
        <f t="shared" si="25"/>
        <v>40305.208333333336</v>
      </c>
      <c r="N424" t="b">
        <v>0</v>
      </c>
      <c r="O424" t="b">
        <v>1</v>
      </c>
      <c r="P424" t="s">
        <v>33</v>
      </c>
      <c r="Q424" s="7">
        <f t="shared" si="27"/>
        <v>1.2729885057471264</v>
      </c>
      <c r="R424" s="9">
        <f t="shared" si="26"/>
        <v>54.024390243902438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 s="5">
        <v>147800</v>
      </c>
      <c r="E425" s="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2">
        <f t="shared" si="24"/>
        <v>40808.208333333336</v>
      </c>
      <c r="L425">
        <v>1316840400</v>
      </c>
      <c r="M425" s="12">
        <f t="shared" si="25"/>
        <v>40810.208333333336</v>
      </c>
      <c r="N425" t="b">
        <v>0</v>
      </c>
      <c r="O425" t="b">
        <v>1</v>
      </c>
      <c r="P425" t="s">
        <v>17</v>
      </c>
      <c r="Q425" s="7">
        <f t="shared" si="27"/>
        <v>0.10638024357239513</v>
      </c>
      <c r="R425" s="9">
        <f t="shared" si="26"/>
        <v>97.055555555555557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 s="5">
        <v>5100</v>
      </c>
      <c r="E426" s="5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2">
        <f t="shared" si="24"/>
        <v>43208.208333333328</v>
      </c>
      <c r="L426">
        <v>1524546000</v>
      </c>
      <c r="M426" s="12">
        <f t="shared" si="25"/>
        <v>43214.208333333328</v>
      </c>
      <c r="N426" t="b">
        <v>0</v>
      </c>
      <c r="O426" t="b">
        <v>0</v>
      </c>
      <c r="P426" t="s">
        <v>60</v>
      </c>
      <c r="Q426" s="7">
        <f t="shared" si="27"/>
        <v>0.40470588235294119</v>
      </c>
      <c r="R426" s="9">
        <f t="shared" si="26"/>
        <v>24.867469879518072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 s="5">
        <v>2700</v>
      </c>
      <c r="E427" s="5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2">
        <f t="shared" si="24"/>
        <v>42213.208333333328</v>
      </c>
      <c r="L427">
        <v>1438578000</v>
      </c>
      <c r="M427" s="12">
        <f t="shared" si="25"/>
        <v>42219.208333333328</v>
      </c>
      <c r="N427" t="b">
        <v>0</v>
      </c>
      <c r="O427" t="b">
        <v>0</v>
      </c>
      <c r="P427" t="s">
        <v>122</v>
      </c>
      <c r="Q427" s="7">
        <f t="shared" si="27"/>
        <v>2.8766666666666665</v>
      </c>
      <c r="R427" s="9">
        <f t="shared" si="26"/>
        <v>84.423913043478265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 s="5">
        <v>1800</v>
      </c>
      <c r="E428" s="5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2">
        <f t="shared" si="24"/>
        <v>41332.25</v>
      </c>
      <c r="L428">
        <v>1362549600</v>
      </c>
      <c r="M428" s="12">
        <f t="shared" si="25"/>
        <v>41339.25</v>
      </c>
      <c r="N428" t="b">
        <v>0</v>
      </c>
      <c r="O428" t="b">
        <v>0</v>
      </c>
      <c r="P428" t="s">
        <v>33</v>
      </c>
      <c r="Q428" s="7">
        <f t="shared" si="27"/>
        <v>5.7294444444444448</v>
      </c>
      <c r="R428" s="9">
        <f t="shared" si="26"/>
        <v>47.091324200913242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 s="5">
        <v>174500</v>
      </c>
      <c r="E429" s="5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2">
        <f t="shared" si="24"/>
        <v>41895.208333333336</v>
      </c>
      <c r="L429">
        <v>1413349200</v>
      </c>
      <c r="M429" s="12">
        <f t="shared" si="25"/>
        <v>41927.208333333336</v>
      </c>
      <c r="N429" t="b">
        <v>0</v>
      </c>
      <c r="O429" t="b">
        <v>1</v>
      </c>
      <c r="P429" t="s">
        <v>33</v>
      </c>
      <c r="Q429" s="7">
        <f t="shared" si="27"/>
        <v>1.1290429799426933</v>
      </c>
      <c r="R429" s="9">
        <f t="shared" si="26"/>
        <v>77.996041171813147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 s="5">
        <v>101400</v>
      </c>
      <c r="E430" s="5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2">
        <f t="shared" si="24"/>
        <v>40585.25</v>
      </c>
      <c r="L430">
        <v>1298008800</v>
      </c>
      <c r="M430" s="12">
        <f t="shared" si="25"/>
        <v>40592.25</v>
      </c>
      <c r="N430" t="b">
        <v>0</v>
      </c>
      <c r="O430" t="b">
        <v>0</v>
      </c>
      <c r="P430" t="s">
        <v>71</v>
      </c>
      <c r="Q430" s="7">
        <f t="shared" si="27"/>
        <v>0.46387573964497042</v>
      </c>
      <c r="R430" s="9">
        <f t="shared" si="26"/>
        <v>62.967871485943775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 s="5">
        <v>191000</v>
      </c>
      <c r="E431" s="5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2">
        <f t="shared" si="24"/>
        <v>41680.25</v>
      </c>
      <c r="L431">
        <v>1394427600</v>
      </c>
      <c r="M431" s="12">
        <f t="shared" si="25"/>
        <v>41708.208333333336</v>
      </c>
      <c r="N431" t="b">
        <v>0</v>
      </c>
      <c r="O431" t="b">
        <v>1</v>
      </c>
      <c r="P431" t="s">
        <v>122</v>
      </c>
      <c r="Q431" s="7">
        <f t="shared" si="27"/>
        <v>0.90675916230366493</v>
      </c>
      <c r="R431" s="9">
        <f t="shared" si="26"/>
        <v>81.006080449017773</v>
      </c>
      <c r="S431" t="s">
        <v>2054</v>
      </c>
      <c r="T431" t="s">
        <v>2055</v>
      </c>
    </row>
    <row r="432" spans="1:20" ht="31.2" x14ac:dyDescent="0.3">
      <c r="A432">
        <v>430</v>
      </c>
      <c r="B432" t="s">
        <v>909</v>
      </c>
      <c r="C432" s="3" t="s">
        <v>910</v>
      </c>
      <c r="D432" s="5">
        <v>8100</v>
      </c>
      <c r="E432" s="5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2">
        <f t="shared" si="24"/>
        <v>43737.208333333328</v>
      </c>
      <c r="L432">
        <v>1572670800</v>
      </c>
      <c r="M432" s="12">
        <f t="shared" si="25"/>
        <v>43771.208333333328</v>
      </c>
      <c r="N432" t="b">
        <v>0</v>
      </c>
      <c r="O432" t="b">
        <v>0</v>
      </c>
      <c r="P432" t="s">
        <v>33</v>
      </c>
      <c r="Q432" s="7">
        <f t="shared" si="27"/>
        <v>0.67740740740740746</v>
      </c>
      <c r="R432" s="9">
        <f t="shared" si="26"/>
        <v>65.321428571428569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 s="5">
        <v>5100</v>
      </c>
      <c r="E433" s="5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2">
        <f t="shared" si="24"/>
        <v>43273.208333333328</v>
      </c>
      <c r="L433">
        <v>1531112400</v>
      </c>
      <c r="M433" s="12">
        <f t="shared" si="25"/>
        <v>43290.208333333328</v>
      </c>
      <c r="N433" t="b">
        <v>1</v>
      </c>
      <c r="O433" t="b">
        <v>0</v>
      </c>
      <c r="P433" t="s">
        <v>33</v>
      </c>
      <c r="Q433" s="7">
        <f t="shared" si="27"/>
        <v>1.9249019607843136</v>
      </c>
      <c r="R433" s="9">
        <f t="shared" si="26"/>
        <v>104.43617021276596</v>
      </c>
      <c r="S433" t="s">
        <v>2039</v>
      </c>
      <c r="T433" t="s">
        <v>2040</v>
      </c>
    </row>
    <row r="434" spans="1:20" ht="31.2" x14ac:dyDescent="0.3">
      <c r="A434">
        <v>432</v>
      </c>
      <c r="B434" t="s">
        <v>913</v>
      </c>
      <c r="C434" s="3" t="s">
        <v>914</v>
      </c>
      <c r="D434" s="5">
        <v>7700</v>
      </c>
      <c r="E434" s="5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2">
        <f t="shared" si="24"/>
        <v>41761.208333333336</v>
      </c>
      <c r="L434">
        <v>1400734800</v>
      </c>
      <c r="M434" s="12">
        <f t="shared" si="25"/>
        <v>41781.208333333336</v>
      </c>
      <c r="N434" t="b">
        <v>0</v>
      </c>
      <c r="O434" t="b">
        <v>0</v>
      </c>
      <c r="P434" t="s">
        <v>33</v>
      </c>
      <c r="Q434" s="7">
        <f t="shared" si="27"/>
        <v>0.82714285714285718</v>
      </c>
      <c r="R434" s="9">
        <f t="shared" si="26"/>
        <v>69.989010989010993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 s="5">
        <v>121400</v>
      </c>
      <c r="E435" s="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2">
        <f t="shared" si="24"/>
        <v>41603.25</v>
      </c>
      <c r="L435">
        <v>1386741600</v>
      </c>
      <c r="M435" s="12">
        <f t="shared" si="25"/>
        <v>41619.25</v>
      </c>
      <c r="N435" t="b">
        <v>0</v>
      </c>
      <c r="O435" t="b">
        <v>1</v>
      </c>
      <c r="P435" t="s">
        <v>42</v>
      </c>
      <c r="Q435" s="7">
        <f t="shared" si="27"/>
        <v>0.54163920922570019</v>
      </c>
      <c r="R435" s="9">
        <f t="shared" si="26"/>
        <v>83.023989898989896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 s="5">
        <v>5400</v>
      </c>
      <c r="E436" s="5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2">
        <f t="shared" si="24"/>
        <v>42705.25</v>
      </c>
      <c r="L436">
        <v>1481781600</v>
      </c>
      <c r="M436" s="12">
        <f t="shared" si="25"/>
        <v>42719.25</v>
      </c>
      <c r="N436" t="b">
        <v>1</v>
      </c>
      <c r="O436" t="b">
        <v>0</v>
      </c>
      <c r="P436" t="s">
        <v>33</v>
      </c>
      <c r="Q436" s="7">
        <f t="shared" si="27"/>
        <v>0.16722222222222222</v>
      </c>
      <c r="R436" s="9">
        <f t="shared" si="26"/>
        <v>90.3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 s="5">
        <v>152400</v>
      </c>
      <c r="E437" s="5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2">
        <f t="shared" si="24"/>
        <v>41988.25</v>
      </c>
      <c r="L437">
        <v>1419660000</v>
      </c>
      <c r="M437" s="12">
        <f t="shared" si="25"/>
        <v>42000.25</v>
      </c>
      <c r="N437" t="b">
        <v>0</v>
      </c>
      <c r="O437" t="b">
        <v>1</v>
      </c>
      <c r="P437" t="s">
        <v>33</v>
      </c>
      <c r="Q437" s="7">
        <f t="shared" si="27"/>
        <v>1.168766404199475</v>
      </c>
      <c r="R437" s="9">
        <f t="shared" si="26"/>
        <v>103.98131932282546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 s="5">
        <v>1300</v>
      </c>
      <c r="E438" s="5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2">
        <f t="shared" si="24"/>
        <v>43575.208333333328</v>
      </c>
      <c r="L438">
        <v>1555822800</v>
      </c>
      <c r="M438" s="12">
        <f t="shared" si="25"/>
        <v>43576.208333333328</v>
      </c>
      <c r="N438" t="b">
        <v>0</v>
      </c>
      <c r="O438" t="b">
        <v>0</v>
      </c>
      <c r="P438" t="s">
        <v>159</v>
      </c>
      <c r="Q438" s="7">
        <f t="shared" si="27"/>
        <v>10.521538461538462</v>
      </c>
      <c r="R438" s="9">
        <f t="shared" si="26"/>
        <v>54.931726907630519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 s="5">
        <v>8100</v>
      </c>
      <c r="E439" s="5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2">
        <f t="shared" si="24"/>
        <v>42260.208333333328</v>
      </c>
      <c r="L439">
        <v>1442379600</v>
      </c>
      <c r="M439" s="12">
        <f t="shared" si="25"/>
        <v>42263.208333333328</v>
      </c>
      <c r="N439" t="b">
        <v>0</v>
      </c>
      <c r="O439" t="b">
        <v>1</v>
      </c>
      <c r="P439" t="s">
        <v>71</v>
      </c>
      <c r="Q439" s="7">
        <f t="shared" si="27"/>
        <v>1.2307407407407407</v>
      </c>
      <c r="R439" s="9">
        <f t="shared" si="26"/>
        <v>51.921875</v>
      </c>
      <c r="S439" t="s">
        <v>2041</v>
      </c>
      <c r="T439" t="s">
        <v>2049</v>
      </c>
    </row>
    <row r="440" spans="1:20" ht="31.2" x14ac:dyDescent="0.3">
      <c r="A440">
        <v>438</v>
      </c>
      <c r="B440" t="s">
        <v>925</v>
      </c>
      <c r="C440" s="3" t="s">
        <v>926</v>
      </c>
      <c r="D440" s="5">
        <v>8300</v>
      </c>
      <c r="E440" s="5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2">
        <f t="shared" si="24"/>
        <v>41337.25</v>
      </c>
      <c r="L440">
        <v>1364965200</v>
      </c>
      <c r="M440" s="12">
        <f t="shared" si="25"/>
        <v>41367.208333333336</v>
      </c>
      <c r="N440" t="b">
        <v>0</v>
      </c>
      <c r="O440" t="b">
        <v>0</v>
      </c>
      <c r="P440" t="s">
        <v>33</v>
      </c>
      <c r="Q440" s="7">
        <f t="shared" si="27"/>
        <v>1.7863855421686747</v>
      </c>
      <c r="R440" s="9">
        <f t="shared" si="26"/>
        <v>60.02834008097166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 s="5">
        <v>28400</v>
      </c>
      <c r="E441" s="5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2">
        <f t="shared" si="24"/>
        <v>42680.208333333328</v>
      </c>
      <c r="L441">
        <v>1479016800</v>
      </c>
      <c r="M441" s="12">
        <f t="shared" si="25"/>
        <v>42687.25</v>
      </c>
      <c r="N441" t="b">
        <v>0</v>
      </c>
      <c r="O441" t="b">
        <v>0</v>
      </c>
      <c r="P441" t="s">
        <v>474</v>
      </c>
      <c r="Q441" s="7">
        <f t="shared" si="27"/>
        <v>3.5528169014084505</v>
      </c>
      <c r="R441" s="9">
        <f t="shared" si="26"/>
        <v>44.003488879197555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 s="5">
        <v>102500</v>
      </c>
      <c r="E442" s="5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2">
        <f t="shared" si="24"/>
        <v>42916.208333333328</v>
      </c>
      <c r="L442">
        <v>1499662800</v>
      </c>
      <c r="M442" s="12">
        <f t="shared" si="25"/>
        <v>42926.208333333328</v>
      </c>
      <c r="N442" t="b">
        <v>0</v>
      </c>
      <c r="O442" t="b">
        <v>0</v>
      </c>
      <c r="P442" t="s">
        <v>269</v>
      </c>
      <c r="Q442" s="7">
        <f t="shared" si="27"/>
        <v>1.6190634146341463</v>
      </c>
      <c r="R442" s="9">
        <f t="shared" si="26"/>
        <v>53.003513254551258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 s="5">
        <v>7000</v>
      </c>
      <c r="E443" s="5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2">
        <f t="shared" si="24"/>
        <v>41025.208333333336</v>
      </c>
      <c r="L443">
        <v>1337835600</v>
      </c>
      <c r="M443" s="12">
        <f t="shared" si="25"/>
        <v>41053.208333333336</v>
      </c>
      <c r="N443" t="b">
        <v>0</v>
      </c>
      <c r="O443" t="b">
        <v>0</v>
      </c>
      <c r="P443" t="s">
        <v>65</v>
      </c>
      <c r="Q443" s="7">
        <f t="shared" si="27"/>
        <v>0.24914285714285714</v>
      </c>
      <c r="R443" s="9">
        <f t="shared" si="26"/>
        <v>54.5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 s="5">
        <v>5400</v>
      </c>
      <c r="E444" s="5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2">
        <f t="shared" si="24"/>
        <v>42980.208333333328</v>
      </c>
      <c r="L444">
        <v>1505710800</v>
      </c>
      <c r="M444" s="12">
        <f t="shared" si="25"/>
        <v>42996.208333333328</v>
      </c>
      <c r="N444" t="b">
        <v>0</v>
      </c>
      <c r="O444" t="b">
        <v>0</v>
      </c>
      <c r="P444" t="s">
        <v>33</v>
      </c>
      <c r="Q444" s="7">
        <f t="shared" si="27"/>
        <v>1.9872222222222222</v>
      </c>
      <c r="R444" s="9">
        <f t="shared" si="26"/>
        <v>75.04195804195804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 s="5">
        <v>9300</v>
      </c>
      <c r="E445" s="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2">
        <f t="shared" si="24"/>
        <v>40451.208333333336</v>
      </c>
      <c r="L445">
        <v>1287464400</v>
      </c>
      <c r="M445" s="12">
        <f t="shared" si="25"/>
        <v>40470.208333333336</v>
      </c>
      <c r="N445" t="b">
        <v>0</v>
      </c>
      <c r="O445" t="b">
        <v>0</v>
      </c>
      <c r="P445" t="s">
        <v>33</v>
      </c>
      <c r="Q445" s="7">
        <f t="shared" si="27"/>
        <v>0.34752688172043011</v>
      </c>
      <c r="R445" s="9">
        <f t="shared" si="26"/>
        <v>35.911111111111111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 s="5">
        <v>6200</v>
      </c>
      <c r="E446" s="5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2">
        <f t="shared" si="24"/>
        <v>40748.208333333336</v>
      </c>
      <c r="L446">
        <v>1311656400</v>
      </c>
      <c r="M446" s="12">
        <f t="shared" si="25"/>
        <v>40750.208333333336</v>
      </c>
      <c r="N446" t="b">
        <v>0</v>
      </c>
      <c r="O446" t="b">
        <v>1</v>
      </c>
      <c r="P446" t="s">
        <v>60</v>
      </c>
      <c r="Q446" s="7">
        <f t="shared" si="27"/>
        <v>1.7641935483870967</v>
      </c>
      <c r="R446" s="9">
        <f t="shared" si="26"/>
        <v>36.952702702702702</v>
      </c>
      <c r="S446" t="s">
        <v>2035</v>
      </c>
      <c r="T446" t="s">
        <v>2045</v>
      </c>
    </row>
    <row r="447" spans="1:20" ht="31.2" x14ac:dyDescent="0.3">
      <c r="A447">
        <v>445</v>
      </c>
      <c r="B447" t="s">
        <v>938</v>
      </c>
      <c r="C447" s="3" t="s">
        <v>939</v>
      </c>
      <c r="D447" s="5">
        <v>2100</v>
      </c>
      <c r="E447" s="5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2">
        <f t="shared" si="24"/>
        <v>40515.25</v>
      </c>
      <c r="L447">
        <v>1293170400</v>
      </c>
      <c r="M447" s="12">
        <f t="shared" si="25"/>
        <v>40536.25</v>
      </c>
      <c r="N447" t="b">
        <v>0</v>
      </c>
      <c r="O447" t="b">
        <v>1</v>
      </c>
      <c r="P447" t="s">
        <v>33</v>
      </c>
      <c r="Q447" s="7">
        <f t="shared" si="27"/>
        <v>5.1138095238095236</v>
      </c>
      <c r="R447" s="9">
        <f t="shared" si="26"/>
        <v>63.170588235294119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 s="5">
        <v>6800</v>
      </c>
      <c r="E448" s="5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2">
        <f t="shared" si="24"/>
        <v>41261.25</v>
      </c>
      <c r="L448">
        <v>1355983200</v>
      </c>
      <c r="M448" s="12">
        <f t="shared" si="25"/>
        <v>41263.25</v>
      </c>
      <c r="N448" t="b">
        <v>0</v>
      </c>
      <c r="O448" t="b">
        <v>0</v>
      </c>
      <c r="P448" t="s">
        <v>65</v>
      </c>
      <c r="Q448" s="7">
        <f t="shared" si="27"/>
        <v>0.82044117647058823</v>
      </c>
      <c r="R448" s="9">
        <f t="shared" si="26"/>
        <v>29.99462365591398</v>
      </c>
      <c r="S448" t="s">
        <v>2037</v>
      </c>
      <c r="T448" t="s">
        <v>2046</v>
      </c>
    </row>
    <row r="449" spans="1:20" ht="31.2" x14ac:dyDescent="0.3">
      <c r="A449">
        <v>447</v>
      </c>
      <c r="B449" t="s">
        <v>942</v>
      </c>
      <c r="C449" s="3" t="s">
        <v>943</v>
      </c>
      <c r="D449" s="5">
        <v>155200</v>
      </c>
      <c r="E449" s="5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2">
        <f t="shared" si="24"/>
        <v>43088.25</v>
      </c>
      <c r="L449">
        <v>1515045600</v>
      </c>
      <c r="M449" s="12">
        <f t="shared" si="25"/>
        <v>43104.25</v>
      </c>
      <c r="N449" t="b">
        <v>0</v>
      </c>
      <c r="O449" t="b">
        <v>0</v>
      </c>
      <c r="P449" t="s">
        <v>269</v>
      </c>
      <c r="Q449" s="7">
        <f t="shared" si="27"/>
        <v>0.24326030927835052</v>
      </c>
      <c r="R449" s="9">
        <f t="shared" si="26"/>
        <v>86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 s="5">
        <v>89900</v>
      </c>
      <c r="E450" s="5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2">
        <f t="shared" si="24"/>
        <v>41378.208333333336</v>
      </c>
      <c r="L450">
        <v>1366088400</v>
      </c>
      <c r="M450" s="12">
        <f t="shared" si="25"/>
        <v>41380.208333333336</v>
      </c>
      <c r="N450" t="b">
        <v>0</v>
      </c>
      <c r="O450" t="b">
        <v>1</v>
      </c>
      <c r="P450" t="s">
        <v>89</v>
      </c>
      <c r="Q450" s="7">
        <f t="shared" si="27"/>
        <v>0.50482758620689661</v>
      </c>
      <c r="R450" s="9">
        <f t="shared" si="26"/>
        <v>75.014876033057845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 s="5">
        <v>900</v>
      </c>
      <c r="E451" s="5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2">
        <f t="shared" ref="K451:K514" si="28">(((J451/60)/60)/24)+DATE(1970,1,1)</f>
        <v>43530.25</v>
      </c>
      <c r="L451">
        <v>1553317200</v>
      </c>
      <c r="M451" s="12">
        <f t="shared" ref="M451:M514" si="29">(((L451/60)/60)/24)+DATE(1970,1,1)</f>
        <v>43547.208333333328</v>
      </c>
      <c r="N451" t="b">
        <v>0</v>
      </c>
      <c r="O451" t="b">
        <v>0</v>
      </c>
      <c r="P451" t="s">
        <v>89</v>
      </c>
      <c r="Q451" s="7">
        <f t="shared" si="27"/>
        <v>9.67</v>
      </c>
      <c r="R451" s="9">
        <f t="shared" ref="R451:R514" si="30">E451/G451</f>
        <v>101.19767441860465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 s="5">
        <v>100</v>
      </c>
      <c r="E452" s="5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2">
        <f t="shared" si="28"/>
        <v>43394.208333333328</v>
      </c>
      <c r="L452">
        <v>1542088800</v>
      </c>
      <c r="M452" s="12">
        <f t="shared" si="29"/>
        <v>43417.25</v>
      </c>
      <c r="N452" t="b">
        <v>0</v>
      </c>
      <c r="O452" t="b">
        <v>0</v>
      </c>
      <c r="P452" t="s">
        <v>71</v>
      </c>
      <c r="Q452" s="7">
        <f t="shared" ref="Q452:Q515" si="31">E452/D452</f>
        <v>0.04</v>
      </c>
      <c r="R452" s="9">
        <f t="shared" si="30"/>
        <v>4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 s="5">
        <v>148400</v>
      </c>
      <c r="E453" s="5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2">
        <f t="shared" si="28"/>
        <v>42935.208333333328</v>
      </c>
      <c r="L453">
        <v>1503118800</v>
      </c>
      <c r="M453" s="12">
        <f t="shared" si="29"/>
        <v>42966.208333333328</v>
      </c>
      <c r="N453" t="b">
        <v>0</v>
      </c>
      <c r="O453" t="b">
        <v>0</v>
      </c>
      <c r="P453" t="s">
        <v>23</v>
      </c>
      <c r="Q453" s="7">
        <f t="shared" si="31"/>
        <v>1.2284501347708894</v>
      </c>
      <c r="R453" s="9">
        <f t="shared" si="30"/>
        <v>29.001272669424118</v>
      </c>
      <c r="S453" t="s">
        <v>2035</v>
      </c>
      <c r="T453" t="s">
        <v>2036</v>
      </c>
    </row>
    <row r="454" spans="1:20" ht="31.2" x14ac:dyDescent="0.3">
      <c r="A454">
        <v>452</v>
      </c>
      <c r="B454" t="s">
        <v>952</v>
      </c>
      <c r="C454" s="3" t="s">
        <v>953</v>
      </c>
      <c r="D454" s="5">
        <v>4800</v>
      </c>
      <c r="E454" s="5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2">
        <f t="shared" si="28"/>
        <v>40365.208333333336</v>
      </c>
      <c r="L454">
        <v>1278478800</v>
      </c>
      <c r="M454" s="12">
        <f t="shared" si="29"/>
        <v>40366.208333333336</v>
      </c>
      <c r="N454" t="b">
        <v>0</v>
      </c>
      <c r="O454" t="b">
        <v>0</v>
      </c>
      <c r="P454" t="s">
        <v>53</v>
      </c>
      <c r="Q454" s="7">
        <f t="shared" si="31"/>
        <v>0.63437500000000002</v>
      </c>
      <c r="R454" s="9">
        <f t="shared" si="30"/>
        <v>98.225806451612897</v>
      </c>
      <c r="S454" t="s">
        <v>2041</v>
      </c>
      <c r="T454" t="s">
        <v>2044</v>
      </c>
    </row>
    <row r="455" spans="1:20" ht="31.2" x14ac:dyDescent="0.3">
      <c r="A455">
        <v>453</v>
      </c>
      <c r="B455" t="s">
        <v>954</v>
      </c>
      <c r="C455" s="3" t="s">
        <v>955</v>
      </c>
      <c r="D455" s="5">
        <v>182400</v>
      </c>
      <c r="E455" s="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2">
        <f t="shared" si="28"/>
        <v>42705.25</v>
      </c>
      <c r="L455">
        <v>1484114400</v>
      </c>
      <c r="M455" s="12">
        <f t="shared" si="29"/>
        <v>42746.25</v>
      </c>
      <c r="N455" t="b">
        <v>0</v>
      </c>
      <c r="O455" t="b">
        <v>0</v>
      </c>
      <c r="P455" t="s">
        <v>474</v>
      </c>
      <c r="Q455" s="7">
        <f t="shared" si="31"/>
        <v>0.56331688596491225</v>
      </c>
      <c r="R455" s="9">
        <f t="shared" si="30"/>
        <v>87.001693480101608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 s="5">
        <v>4000</v>
      </c>
      <c r="E456" s="5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2">
        <f t="shared" si="28"/>
        <v>41568.208333333336</v>
      </c>
      <c r="L456">
        <v>1385445600</v>
      </c>
      <c r="M456" s="12">
        <f t="shared" si="29"/>
        <v>41604.25</v>
      </c>
      <c r="N456" t="b">
        <v>0</v>
      </c>
      <c r="O456" t="b">
        <v>1</v>
      </c>
      <c r="P456" t="s">
        <v>53</v>
      </c>
      <c r="Q456" s="7">
        <f t="shared" si="31"/>
        <v>0.44074999999999998</v>
      </c>
      <c r="R456" s="9">
        <f t="shared" si="30"/>
        <v>45.205128205128204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 s="5">
        <v>116500</v>
      </c>
      <c r="E457" s="5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2">
        <f t="shared" si="28"/>
        <v>40809.208333333336</v>
      </c>
      <c r="L457">
        <v>1318741200</v>
      </c>
      <c r="M457" s="12">
        <f t="shared" si="29"/>
        <v>40832.208333333336</v>
      </c>
      <c r="N457" t="b">
        <v>0</v>
      </c>
      <c r="O457" t="b">
        <v>0</v>
      </c>
      <c r="P457" t="s">
        <v>33</v>
      </c>
      <c r="Q457" s="7">
        <f t="shared" si="31"/>
        <v>1.1837253218884121</v>
      </c>
      <c r="R457" s="9">
        <f t="shared" si="30"/>
        <v>37.001341561577675</v>
      </c>
      <c r="S457" t="s">
        <v>2039</v>
      </c>
      <c r="T457" t="s">
        <v>2040</v>
      </c>
    </row>
    <row r="458" spans="1:20" ht="31.2" x14ac:dyDescent="0.3">
      <c r="A458">
        <v>456</v>
      </c>
      <c r="B458" t="s">
        <v>960</v>
      </c>
      <c r="C458" s="3" t="s">
        <v>961</v>
      </c>
      <c r="D458" s="5">
        <v>146400</v>
      </c>
      <c r="E458" s="5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2">
        <f t="shared" si="28"/>
        <v>43141.25</v>
      </c>
      <c r="L458">
        <v>1518242400</v>
      </c>
      <c r="M458" s="12">
        <f t="shared" si="29"/>
        <v>43141.25</v>
      </c>
      <c r="N458" t="b">
        <v>0</v>
      </c>
      <c r="O458" t="b">
        <v>1</v>
      </c>
      <c r="P458" t="s">
        <v>60</v>
      </c>
      <c r="Q458" s="7">
        <f t="shared" si="31"/>
        <v>1.041243169398907</v>
      </c>
      <c r="R458" s="9">
        <f t="shared" si="30"/>
        <v>94.976947040498445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 s="5">
        <v>5000</v>
      </c>
      <c r="E459" s="5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2">
        <f t="shared" si="28"/>
        <v>42657.208333333328</v>
      </c>
      <c r="L459">
        <v>1476594000</v>
      </c>
      <c r="M459" s="12">
        <f t="shared" si="29"/>
        <v>42659.208333333328</v>
      </c>
      <c r="N459" t="b">
        <v>0</v>
      </c>
      <c r="O459" t="b">
        <v>0</v>
      </c>
      <c r="P459" t="s">
        <v>33</v>
      </c>
      <c r="Q459" s="7">
        <f t="shared" si="31"/>
        <v>0.26640000000000003</v>
      </c>
      <c r="R459" s="9">
        <f t="shared" si="30"/>
        <v>28.956521739130434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 s="5">
        <v>33800</v>
      </c>
      <c r="E460" s="5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2">
        <f t="shared" si="28"/>
        <v>40265.208333333336</v>
      </c>
      <c r="L460">
        <v>1273554000</v>
      </c>
      <c r="M460" s="12">
        <f t="shared" si="29"/>
        <v>40309.208333333336</v>
      </c>
      <c r="N460" t="b">
        <v>0</v>
      </c>
      <c r="O460" t="b">
        <v>0</v>
      </c>
      <c r="P460" t="s">
        <v>33</v>
      </c>
      <c r="Q460" s="7">
        <f t="shared" si="31"/>
        <v>3.5120118343195266</v>
      </c>
      <c r="R460" s="9">
        <f t="shared" si="30"/>
        <v>55.993396226415094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 s="5">
        <v>6300</v>
      </c>
      <c r="E461" s="5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2">
        <f t="shared" si="28"/>
        <v>42001.25</v>
      </c>
      <c r="L461">
        <v>1421906400</v>
      </c>
      <c r="M461" s="12">
        <f t="shared" si="29"/>
        <v>42026.25</v>
      </c>
      <c r="N461" t="b">
        <v>0</v>
      </c>
      <c r="O461" t="b">
        <v>0</v>
      </c>
      <c r="P461" t="s">
        <v>42</v>
      </c>
      <c r="Q461" s="7">
        <f t="shared" si="31"/>
        <v>0.90063492063492068</v>
      </c>
      <c r="R461" s="9">
        <f t="shared" si="30"/>
        <v>54.038095238095238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 s="5">
        <v>2400</v>
      </c>
      <c r="E462" s="5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2">
        <f t="shared" si="28"/>
        <v>40399.208333333336</v>
      </c>
      <c r="L462">
        <v>1281589200</v>
      </c>
      <c r="M462" s="12">
        <f t="shared" si="29"/>
        <v>40402.208333333336</v>
      </c>
      <c r="N462" t="b">
        <v>0</v>
      </c>
      <c r="O462" t="b">
        <v>0</v>
      </c>
      <c r="P462" t="s">
        <v>33</v>
      </c>
      <c r="Q462" s="7">
        <f t="shared" si="31"/>
        <v>1.7162500000000001</v>
      </c>
      <c r="R462" s="9">
        <f t="shared" si="30"/>
        <v>82.38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 s="5">
        <v>98800</v>
      </c>
      <c r="E463" s="5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2">
        <f t="shared" si="28"/>
        <v>41757.208333333336</v>
      </c>
      <c r="L463">
        <v>1400389200</v>
      </c>
      <c r="M463" s="12">
        <f t="shared" si="29"/>
        <v>41777.208333333336</v>
      </c>
      <c r="N463" t="b">
        <v>0</v>
      </c>
      <c r="O463" t="b">
        <v>0</v>
      </c>
      <c r="P463" t="s">
        <v>53</v>
      </c>
      <c r="Q463" s="7">
        <f t="shared" si="31"/>
        <v>1.4104655870445344</v>
      </c>
      <c r="R463" s="9">
        <f t="shared" si="30"/>
        <v>66.997115384615384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 s="5">
        <v>188800</v>
      </c>
      <c r="E464" s="5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2">
        <f t="shared" si="28"/>
        <v>41304.25</v>
      </c>
      <c r="L464">
        <v>1362808800</v>
      </c>
      <c r="M464" s="12">
        <f t="shared" si="29"/>
        <v>41342.25</v>
      </c>
      <c r="N464" t="b">
        <v>0</v>
      </c>
      <c r="O464" t="b">
        <v>0</v>
      </c>
      <c r="P464" t="s">
        <v>292</v>
      </c>
      <c r="Q464" s="7">
        <f t="shared" si="31"/>
        <v>0.30579449152542371</v>
      </c>
      <c r="R464" s="9">
        <f t="shared" si="30"/>
        <v>107.91401869158878</v>
      </c>
      <c r="S464" t="s">
        <v>2050</v>
      </c>
      <c r="T464" t="s">
        <v>2061</v>
      </c>
    </row>
    <row r="465" spans="1:20" ht="31.2" x14ac:dyDescent="0.3">
      <c r="A465">
        <v>463</v>
      </c>
      <c r="B465" t="s">
        <v>974</v>
      </c>
      <c r="C465" s="3" t="s">
        <v>975</v>
      </c>
      <c r="D465" s="5">
        <v>134300</v>
      </c>
      <c r="E465" s="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2">
        <f t="shared" si="28"/>
        <v>41639.25</v>
      </c>
      <c r="L465">
        <v>1388815200</v>
      </c>
      <c r="M465" s="12">
        <f t="shared" si="29"/>
        <v>41643.25</v>
      </c>
      <c r="N465" t="b">
        <v>0</v>
      </c>
      <c r="O465" t="b">
        <v>0</v>
      </c>
      <c r="P465" t="s">
        <v>71</v>
      </c>
      <c r="Q465" s="7">
        <f t="shared" si="31"/>
        <v>1.0816455696202532</v>
      </c>
      <c r="R465" s="9">
        <f t="shared" si="30"/>
        <v>69.009501187648453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 s="5">
        <v>71200</v>
      </c>
      <c r="E466" s="5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2">
        <f t="shared" si="28"/>
        <v>43142.25</v>
      </c>
      <c r="L466">
        <v>1519538400</v>
      </c>
      <c r="M466" s="12">
        <f t="shared" si="29"/>
        <v>43156.25</v>
      </c>
      <c r="N466" t="b">
        <v>0</v>
      </c>
      <c r="O466" t="b">
        <v>0</v>
      </c>
      <c r="P466" t="s">
        <v>33</v>
      </c>
      <c r="Q466" s="7">
        <f t="shared" si="31"/>
        <v>1.3345505617977529</v>
      </c>
      <c r="R466" s="9">
        <f t="shared" si="30"/>
        <v>39.006568144499177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 s="5">
        <v>4700</v>
      </c>
      <c r="E467" s="5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2">
        <f t="shared" si="28"/>
        <v>43127.25</v>
      </c>
      <c r="L467">
        <v>1517810400</v>
      </c>
      <c r="M467" s="12">
        <f t="shared" si="29"/>
        <v>43136.25</v>
      </c>
      <c r="N467" t="b">
        <v>0</v>
      </c>
      <c r="O467" t="b">
        <v>0</v>
      </c>
      <c r="P467" t="s">
        <v>206</v>
      </c>
      <c r="Q467" s="7">
        <f t="shared" si="31"/>
        <v>1.8785106382978722</v>
      </c>
      <c r="R467" s="9">
        <f t="shared" si="30"/>
        <v>110.3625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 s="5">
        <v>1200</v>
      </c>
      <c r="E468" s="5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2">
        <f t="shared" si="28"/>
        <v>41409.208333333336</v>
      </c>
      <c r="L468">
        <v>1370581200</v>
      </c>
      <c r="M468" s="12">
        <f t="shared" si="29"/>
        <v>41432.208333333336</v>
      </c>
      <c r="N468" t="b">
        <v>0</v>
      </c>
      <c r="O468" t="b">
        <v>1</v>
      </c>
      <c r="P468" t="s">
        <v>65</v>
      </c>
      <c r="Q468" s="7">
        <f t="shared" si="31"/>
        <v>3.32</v>
      </c>
      <c r="R468" s="9">
        <f t="shared" si="30"/>
        <v>94.857142857142861</v>
      </c>
      <c r="S468" t="s">
        <v>2037</v>
      </c>
      <c r="T468" t="s">
        <v>2046</v>
      </c>
    </row>
    <row r="469" spans="1:20" ht="31.2" x14ac:dyDescent="0.3">
      <c r="A469">
        <v>467</v>
      </c>
      <c r="B469" t="s">
        <v>982</v>
      </c>
      <c r="C469" s="3" t="s">
        <v>983</v>
      </c>
      <c r="D469" s="5">
        <v>1400</v>
      </c>
      <c r="E469" s="5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2">
        <f t="shared" si="28"/>
        <v>42331.25</v>
      </c>
      <c r="L469">
        <v>1448863200</v>
      </c>
      <c r="M469" s="12">
        <f t="shared" si="29"/>
        <v>42338.25</v>
      </c>
      <c r="N469" t="b">
        <v>0</v>
      </c>
      <c r="O469" t="b">
        <v>1</v>
      </c>
      <c r="P469" t="s">
        <v>28</v>
      </c>
      <c r="Q469" s="7">
        <f t="shared" si="31"/>
        <v>5.7521428571428572</v>
      </c>
      <c r="R469" s="9">
        <f t="shared" si="30"/>
        <v>57.935251798561154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 s="5">
        <v>4000</v>
      </c>
      <c r="E470" s="5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2">
        <f t="shared" si="28"/>
        <v>43569.208333333328</v>
      </c>
      <c r="L470">
        <v>1556600400</v>
      </c>
      <c r="M470" s="12">
        <f t="shared" si="29"/>
        <v>43585.208333333328</v>
      </c>
      <c r="N470" t="b">
        <v>0</v>
      </c>
      <c r="O470" t="b">
        <v>0</v>
      </c>
      <c r="P470" t="s">
        <v>33</v>
      </c>
      <c r="Q470" s="7">
        <f t="shared" si="31"/>
        <v>0.40500000000000003</v>
      </c>
      <c r="R470" s="9">
        <f t="shared" si="30"/>
        <v>101.25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 s="5">
        <v>5600</v>
      </c>
      <c r="E471" s="5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2">
        <f t="shared" si="28"/>
        <v>42142.208333333328</v>
      </c>
      <c r="L471">
        <v>1432098000</v>
      </c>
      <c r="M471" s="12">
        <f t="shared" si="29"/>
        <v>42144.208333333328</v>
      </c>
      <c r="N471" t="b">
        <v>0</v>
      </c>
      <c r="O471" t="b">
        <v>0</v>
      </c>
      <c r="P471" t="s">
        <v>53</v>
      </c>
      <c r="Q471" s="7">
        <f t="shared" si="31"/>
        <v>1.8442857142857143</v>
      </c>
      <c r="R471" s="9">
        <f t="shared" si="30"/>
        <v>64.95597484276729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 s="5">
        <v>3600</v>
      </c>
      <c r="E472" s="5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2">
        <f t="shared" si="28"/>
        <v>42716.25</v>
      </c>
      <c r="L472">
        <v>1482127200</v>
      </c>
      <c r="M472" s="12">
        <f t="shared" si="29"/>
        <v>42723.25</v>
      </c>
      <c r="N472" t="b">
        <v>0</v>
      </c>
      <c r="O472" t="b">
        <v>0</v>
      </c>
      <c r="P472" t="s">
        <v>65</v>
      </c>
      <c r="Q472" s="7">
        <f t="shared" si="31"/>
        <v>2.8580555555555556</v>
      </c>
      <c r="R472" s="9">
        <f t="shared" si="30"/>
        <v>27.00524934383202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 s="5">
        <v>3100</v>
      </c>
      <c r="E473" s="5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2">
        <f t="shared" si="28"/>
        <v>41031.208333333336</v>
      </c>
      <c r="L473">
        <v>1335934800</v>
      </c>
      <c r="M473" s="12">
        <f t="shared" si="29"/>
        <v>41031.208333333336</v>
      </c>
      <c r="N473" t="b">
        <v>0</v>
      </c>
      <c r="O473" t="b">
        <v>1</v>
      </c>
      <c r="P473" t="s">
        <v>17</v>
      </c>
      <c r="Q473" s="7">
        <f t="shared" si="31"/>
        <v>3.19</v>
      </c>
      <c r="R473" s="9">
        <f t="shared" si="30"/>
        <v>50.97422680412371</v>
      </c>
      <c r="S473" t="s">
        <v>2033</v>
      </c>
      <c r="T473" t="s">
        <v>2034</v>
      </c>
    </row>
    <row r="474" spans="1:20" ht="31.2" x14ac:dyDescent="0.3">
      <c r="A474">
        <v>472</v>
      </c>
      <c r="B474" t="s">
        <v>991</v>
      </c>
      <c r="C474" s="3" t="s">
        <v>992</v>
      </c>
      <c r="D474" s="5">
        <v>153800</v>
      </c>
      <c r="E474" s="5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2">
        <f t="shared" si="28"/>
        <v>43535.208333333328</v>
      </c>
      <c r="L474">
        <v>1556946000</v>
      </c>
      <c r="M474" s="12">
        <f t="shared" si="29"/>
        <v>43589.208333333328</v>
      </c>
      <c r="N474" t="b">
        <v>0</v>
      </c>
      <c r="O474" t="b">
        <v>0</v>
      </c>
      <c r="P474" t="s">
        <v>23</v>
      </c>
      <c r="Q474" s="7">
        <f t="shared" si="31"/>
        <v>0.39234070221066319</v>
      </c>
      <c r="R474" s="9">
        <f t="shared" si="30"/>
        <v>104.94260869565217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 s="5">
        <v>5000</v>
      </c>
      <c r="E475" s="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2">
        <f t="shared" si="28"/>
        <v>43277.208333333328</v>
      </c>
      <c r="L475">
        <v>1530075600</v>
      </c>
      <c r="M475" s="12">
        <f t="shared" si="29"/>
        <v>43278.208333333328</v>
      </c>
      <c r="N475" t="b">
        <v>0</v>
      </c>
      <c r="O475" t="b">
        <v>0</v>
      </c>
      <c r="P475" t="s">
        <v>50</v>
      </c>
      <c r="Q475" s="7">
        <f t="shared" si="31"/>
        <v>1.7814000000000001</v>
      </c>
      <c r="R475" s="9">
        <f t="shared" si="30"/>
        <v>84.028301886792448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 s="5">
        <v>4000</v>
      </c>
      <c r="E476" s="5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2">
        <f t="shared" si="28"/>
        <v>41989.25</v>
      </c>
      <c r="L476">
        <v>1418796000</v>
      </c>
      <c r="M476" s="12">
        <f t="shared" si="29"/>
        <v>41990.25</v>
      </c>
      <c r="N476" t="b">
        <v>0</v>
      </c>
      <c r="O476" t="b">
        <v>0</v>
      </c>
      <c r="P476" t="s">
        <v>269</v>
      </c>
      <c r="Q476" s="7">
        <f t="shared" si="31"/>
        <v>3.6515</v>
      </c>
      <c r="R476" s="9">
        <f t="shared" si="30"/>
        <v>102.85915492957747</v>
      </c>
      <c r="S476" t="s">
        <v>2041</v>
      </c>
      <c r="T476" t="s">
        <v>2060</v>
      </c>
    </row>
    <row r="477" spans="1:20" ht="31.2" x14ac:dyDescent="0.3">
      <c r="A477">
        <v>475</v>
      </c>
      <c r="B477" t="s">
        <v>997</v>
      </c>
      <c r="C477" s="3" t="s">
        <v>998</v>
      </c>
      <c r="D477" s="5">
        <v>7400</v>
      </c>
      <c r="E477" s="5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2">
        <f t="shared" si="28"/>
        <v>41450.208333333336</v>
      </c>
      <c r="L477">
        <v>1372482000</v>
      </c>
      <c r="M477" s="12">
        <f t="shared" si="29"/>
        <v>41454.208333333336</v>
      </c>
      <c r="N477" t="b">
        <v>0</v>
      </c>
      <c r="O477" t="b">
        <v>1</v>
      </c>
      <c r="P477" t="s">
        <v>206</v>
      </c>
      <c r="Q477" s="7">
        <f t="shared" si="31"/>
        <v>1.1394594594594594</v>
      </c>
      <c r="R477" s="9">
        <f t="shared" si="30"/>
        <v>39.962085308056871</v>
      </c>
      <c r="S477" t="s">
        <v>2047</v>
      </c>
      <c r="T477" t="s">
        <v>2059</v>
      </c>
    </row>
    <row r="478" spans="1:20" ht="31.2" x14ac:dyDescent="0.3">
      <c r="A478">
        <v>476</v>
      </c>
      <c r="B478" t="s">
        <v>999</v>
      </c>
      <c r="C478" s="3" t="s">
        <v>1000</v>
      </c>
      <c r="D478" s="5">
        <v>191500</v>
      </c>
      <c r="E478" s="5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2">
        <f t="shared" si="28"/>
        <v>43322.208333333328</v>
      </c>
      <c r="L478">
        <v>1534395600</v>
      </c>
      <c r="M478" s="12">
        <f t="shared" si="29"/>
        <v>43328.208333333328</v>
      </c>
      <c r="N478" t="b">
        <v>0</v>
      </c>
      <c r="O478" t="b">
        <v>0</v>
      </c>
      <c r="P478" t="s">
        <v>119</v>
      </c>
      <c r="Q478" s="7">
        <f t="shared" si="31"/>
        <v>0.29828720626631855</v>
      </c>
      <c r="R478" s="9">
        <f t="shared" si="30"/>
        <v>51.001785714285717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 s="5">
        <v>8500</v>
      </c>
      <c r="E479" s="5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2">
        <f t="shared" si="28"/>
        <v>40720.208333333336</v>
      </c>
      <c r="L479">
        <v>1311397200</v>
      </c>
      <c r="M479" s="12">
        <f t="shared" si="29"/>
        <v>40747.208333333336</v>
      </c>
      <c r="N479" t="b">
        <v>0</v>
      </c>
      <c r="O479" t="b">
        <v>0</v>
      </c>
      <c r="P479" t="s">
        <v>474</v>
      </c>
      <c r="Q479" s="7">
        <f t="shared" si="31"/>
        <v>0.54270588235294115</v>
      </c>
      <c r="R479" s="9">
        <f t="shared" si="30"/>
        <v>40.823008849557525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 s="5">
        <v>68800</v>
      </c>
      <c r="E480" s="5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2">
        <f t="shared" si="28"/>
        <v>42072.208333333328</v>
      </c>
      <c r="L480">
        <v>1426914000</v>
      </c>
      <c r="M480" s="12">
        <f t="shared" si="29"/>
        <v>42084.208333333328</v>
      </c>
      <c r="N480" t="b">
        <v>0</v>
      </c>
      <c r="O480" t="b">
        <v>0</v>
      </c>
      <c r="P480" t="s">
        <v>65</v>
      </c>
      <c r="Q480" s="7">
        <f t="shared" si="31"/>
        <v>2.3634156976744185</v>
      </c>
      <c r="R480" s="9">
        <f t="shared" si="30"/>
        <v>58.999637155297535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 s="5">
        <v>2400</v>
      </c>
      <c r="E481" s="5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2">
        <f t="shared" si="28"/>
        <v>42945.208333333328</v>
      </c>
      <c r="L481">
        <v>1501477200</v>
      </c>
      <c r="M481" s="12">
        <f t="shared" si="29"/>
        <v>42947.208333333328</v>
      </c>
      <c r="N481" t="b">
        <v>0</v>
      </c>
      <c r="O481" t="b">
        <v>0</v>
      </c>
      <c r="P481" t="s">
        <v>17</v>
      </c>
      <c r="Q481" s="7">
        <f t="shared" si="31"/>
        <v>5.1291666666666664</v>
      </c>
      <c r="R481" s="9">
        <f t="shared" si="30"/>
        <v>71.156069364161851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 s="5">
        <v>8600</v>
      </c>
      <c r="E482" s="5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2">
        <f t="shared" si="28"/>
        <v>40248.25</v>
      </c>
      <c r="L482">
        <v>1269061200</v>
      </c>
      <c r="M482" s="12">
        <f t="shared" si="29"/>
        <v>40257.208333333336</v>
      </c>
      <c r="N482" t="b">
        <v>0</v>
      </c>
      <c r="O482" t="b">
        <v>1</v>
      </c>
      <c r="P482" t="s">
        <v>122</v>
      </c>
      <c r="Q482" s="7">
        <f t="shared" si="31"/>
        <v>1.0065116279069768</v>
      </c>
      <c r="R482" s="9">
        <f t="shared" si="30"/>
        <v>99.494252873563212</v>
      </c>
      <c r="S482" t="s">
        <v>2054</v>
      </c>
      <c r="T482" t="s">
        <v>2055</v>
      </c>
    </row>
    <row r="483" spans="1:20" ht="31.2" x14ac:dyDescent="0.3">
      <c r="A483">
        <v>481</v>
      </c>
      <c r="B483" t="s">
        <v>1009</v>
      </c>
      <c r="C483" s="3" t="s">
        <v>1010</v>
      </c>
      <c r="D483" s="5">
        <v>196600</v>
      </c>
      <c r="E483" s="5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2">
        <f t="shared" si="28"/>
        <v>41913.208333333336</v>
      </c>
      <c r="L483">
        <v>1415772000</v>
      </c>
      <c r="M483" s="12">
        <f t="shared" si="29"/>
        <v>41955.25</v>
      </c>
      <c r="N483" t="b">
        <v>0</v>
      </c>
      <c r="O483" t="b">
        <v>1</v>
      </c>
      <c r="P483" t="s">
        <v>33</v>
      </c>
      <c r="Q483" s="7">
        <f t="shared" si="31"/>
        <v>0.81348423194303154</v>
      </c>
      <c r="R483" s="9">
        <f t="shared" si="30"/>
        <v>103.98634590377114</v>
      </c>
      <c r="S483" t="s">
        <v>2039</v>
      </c>
      <c r="T483" t="s">
        <v>2040</v>
      </c>
    </row>
    <row r="484" spans="1:20" ht="31.2" x14ac:dyDescent="0.3">
      <c r="A484">
        <v>482</v>
      </c>
      <c r="B484" t="s">
        <v>1011</v>
      </c>
      <c r="C484" s="3" t="s">
        <v>1012</v>
      </c>
      <c r="D484" s="5">
        <v>4200</v>
      </c>
      <c r="E484" s="5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2">
        <f t="shared" si="28"/>
        <v>40963.25</v>
      </c>
      <c r="L484">
        <v>1331013600</v>
      </c>
      <c r="M484" s="12">
        <f t="shared" si="29"/>
        <v>40974.25</v>
      </c>
      <c r="N484" t="b">
        <v>0</v>
      </c>
      <c r="O484" t="b">
        <v>1</v>
      </c>
      <c r="P484" t="s">
        <v>119</v>
      </c>
      <c r="Q484" s="7">
        <f t="shared" si="31"/>
        <v>0.16404761904761905</v>
      </c>
      <c r="R484" s="9">
        <f t="shared" si="30"/>
        <v>76.555555555555557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 s="5">
        <v>91400</v>
      </c>
      <c r="E485" s="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2">
        <f t="shared" si="28"/>
        <v>43811.25</v>
      </c>
      <c r="L485">
        <v>1576735200</v>
      </c>
      <c r="M485" s="12">
        <f t="shared" si="29"/>
        <v>43818.25</v>
      </c>
      <c r="N485" t="b">
        <v>0</v>
      </c>
      <c r="O485" t="b">
        <v>0</v>
      </c>
      <c r="P485" t="s">
        <v>33</v>
      </c>
      <c r="Q485" s="7">
        <f t="shared" si="31"/>
        <v>0.52774617067833696</v>
      </c>
      <c r="R485" s="9">
        <f t="shared" si="30"/>
        <v>87.068592057761734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 s="5">
        <v>29600</v>
      </c>
      <c r="E486" s="5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2">
        <f t="shared" si="28"/>
        <v>41855.208333333336</v>
      </c>
      <c r="L486">
        <v>1411362000</v>
      </c>
      <c r="M486" s="12">
        <f t="shared" si="29"/>
        <v>41904.208333333336</v>
      </c>
      <c r="N486" t="b">
        <v>0</v>
      </c>
      <c r="O486" t="b">
        <v>1</v>
      </c>
      <c r="P486" t="s">
        <v>17</v>
      </c>
      <c r="Q486" s="7">
        <f t="shared" si="31"/>
        <v>2.6020608108108108</v>
      </c>
      <c r="R486" s="9">
        <f t="shared" si="30"/>
        <v>48.99554707379135</v>
      </c>
      <c r="S486" t="s">
        <v>2033</v>
      </c>
      <c r="T486" t="s">
        <v>2034</v>
      </c>
    </row>
    <row r="487" spans="1:20" ht="31.2" x14ac:dyDescent="0.3">
      <c r="A487">
        <v>485</v>
      </c>
      <c r="B487" t="s">
        <v>1017</v>
      </c>
      <c r="C487" s="3" t="s">
        <v>1018</v>
      </c>
      <c r="D487" s="5">
        <v>90600</v>
      </c>
      <c r="E487" s="5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2">
        <f t="shared" si="28"/>
        <v>43626.208333333328</v>
      </c>
      <c r="L487">
        <v>1563685200</v>
      </c>
      <c r="M487" s="12">
        <f t="shared" si="29"/>
        <v>43667.208333333328</v>
      </c>
      <c r="N487" t="b">
        <v>0</v>
      </c>
      <c r="O487" t="b">
        <v>0</v>
      </c>
      <c r="P487" t="s">
        <v>33</v>
      </c>
      <c r="Q487" s="7">
        <f t="shared" si="31"/>
        <v>0.30732891832229581</v>
      </c>
      <c r="R487" s="9">
        <f t="shared" si="30"/>
        <v>42.969135802469133</v>
      </c>
      <c r="S487" t="s">
        <v>2039</v>
      </c>
      <c r="T487" t="s">
        <v>2040</v>
      </c>
    </row>
    <row r="488" spans="1:20" ht="31.2" x14ac:dyDescent="0.3">
      <c r="A488">
        <v>486</v>
      </c>
      <c r="B488" t="s">
        <v>1019</v>
      </c>
      <c r="C488" s="3" t="s">
        <v>1020</v>
      </c>
      <c r="D488" s="5">
        <v>5200</v>
      </c>
      <c r="E488" s="5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2">
        <f t="shared" si="28"/>
        <v>43168.25</v>
      </c>
      <c r="L488">
        <v>1521867600</v>
      </c>
      <c r="M488" s="12">
        <f t="shared" si="29"/>
        <v>43183.208333333328</v>
      </c>
      <c r="N488" t="b">
        <v>0</v>
      </c>
      <c r="O488" t="b">
        <v>1</v>
      </c>
      <c r="P488" t="s">
        <v>206</v>
      </c>
      <c r="Q488" s="7">
        <f t="shared" si="31"/>
        <v>0.13500000000000001</v>
      </c>
      <c r="R488" s="9">
        <f t="shared" si="30"/>
        <v>33.428571428571431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 s="5">
        <v>110300</v>
      </c>
      <c r="E489" s="5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2">
        <f t="shared" si="28"/>
        <v>42845.208333333328</v>
      </c>
      <c r="L489">
        <v>1495515600</v>
      </c>
      <c r="M489" s="12">
        <f t="shared" si="29"/>
        <v>42878.208333333328</v>
      </c>
      <c r="N489" t="b">
        <v>0</v>
      </c>
      <c r="O489" t="b">
        <v>0</v>
      </c>
      <c r="P489" t="s">
        <v>33</v>
      </c>
      <c r="Q489" s="7">
        <f t="shared" si="31"/>
        <v>1.7862556663644606</v>
      </c>
      <c r="R489" s="9">
        <f t="shared" si="30"/>
        <v>83.982949701619773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 s="5">
        <v>5300</v>
      </c>
      <c r="E490" s="5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2">
        <f t="shared" si="28"/>
        <v>42403.25</v>
      </c>
      <c r="L490">
        <v>1455948000</v>
      </c>
      <c r="M490" s="12">
        <f t="shared" si="29"/>
        <v>42420.25</v>
      </c>
      <c r="N490" t="b">
        <v>0</v>
      </c>
      <c r="O490" t="b">
        <v>0</v>
      </c>
      <c r="P490" t="s">
        <v>33</v>
      </c>
      <c r="Q490" s="7">
        <f t="shared" si="31"/>
        <v>2.2005660377358489</v>
      </c>
      <c r="R490" s="9">
        <f t="shared" si="30"/>
        <v>101.41739130434783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 s="5">
        <v>9200</v>
      </c>
      <c r="E491" s="5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2">
        <f t="shared" si="28"/>
        <v>40406.208333333336</v>
      </c>
      <c r="L491">
        <v>1282366800</v>
      </c>
      <c r="M491" s="12">
        <f t="shared" si="29"/>
        <v>40411.208333333336</v>
      </c>
      <c r="N491" t="b">
        <v>0</v>
      </c>
      <c r="O491" t="b">
        <v>0</v>
      </c>
      <c r="P491" t="s">
        <v>65</v>
      </c>
      <c r="Q491" s="7">
        <f t="shared" si="31"/>
        <v>1.015108695652174</v>
      </c>
      <c r="R491" s="9">
        <f t="shared" si="30"/>
        <v>109.87058823529412</v>
      </c>
      <c r="S491" t="s">
        <v>2037</v>
      </c>
      <c r="T491" t="s">
        <v>2046</v>
      </c>
    </row>
    <row r="492" spans="1:20" ht="31.2" x14ac:dyDescent="0.3">
      <c r="A492">
        <v>490</v>
      </c>
      <c r="B492" t="s">
        <v>1027</v>
      </c>
      <c r="C492" s="3" t="s">
        <v>1028</v>
      </c>
      <c r="D492" s="5">
        <v>2400</v>
      </c>
      <c r="E492" s="5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2">
        <f t="shared" si="28"/>
        <v>43786.25</v>
      </c>
      <c r="L492">
        <v>1574575200</v>
      </c>
      <c r="M492" s="12">
        <f t="shared" si="29"/>
        <v>43793.25</v>
      </c>
      <c r="N492" t="b">
        <v>0</v>
      </c>
      <c r="O492" t="b">
        <v>0</v>
      </c>
      <c r="P492" t="s">
        <v>1029</v>
      </c>
      <c r="Q492" s="7">
        <f t="shared" si="31"/>
        <v>1.915</v>
      </c>
      <c r="R492" s="9">
        <f t="shared" si="30"/>
        <v>31.916666666666668</v>
      </c>
      <c r="S492" t="s">
        <v>2064</v>
      </c>
      <c r="T492" t="s">
        <v>2065</v>
      </c>
    </row>
    <row r="493" spans="1:20" ht="31.2" x14ac:dyDescent="0.3">
      <c r="A493">
        <v>491</v>
      </c>
      <c r="B493" t="s">
        <v>1030</v>
      </c>
      <c r="C493" s="3" t="s">
        <v>1031</v>
      </c>
      <c r="D493" s="5">
        <v>56800</v>
      </c>
      <c r="E493" s="5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2">
        <f t="shared" si="28"/>
        <v>41456.208333333336</v>
      </c>
      <c r="L493">
        <v>1374901200</v>
      </c>
      <c r="M493" s="12">
        <f t="shared" si="29"/>
        <v>41482.208333333336</v>
      </c>
      <c r="N493" t="b">
        <v>0</v>
      </c>
      <c r="O493" t="b">
        <v>1</v>
      </c>
      <c r="P493" t="s">
        <v>17</v>
      </c>
      <c r="Q493" s="7">
        <f t="shared" si="31"/>
        <v>3.0534683098591549</v>
      </c>
      <c r="R493" s="9">
        <f t="shared" si="30"/>
        <v>70.993450675399103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 s="5">
        <v>191000</v>
      </c>
      <c r="E494" s="5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2">
        <f t="shared" si="28"/>
        <v>40336.208333333336</v>
      </c>
      <c r="L494">
        <v>1278910800</v>
      </c>
      <c r="M494" s="12">
        <f t="shared" si="29"/>
        <v>40371.208333333336</v>
      </c>
      <c r="N494" t="b">
        <v>1</v>
      </c>
      <c r="O494" t="b">
        <v>1</v>
      </c>
      <c r="P494" t="s">
        <v>100</v>
      </c>
      <c r="Q494" s="7">
        <f t="shared" si="31"/>
        <v>0.23995287958115183</v>
      </c>
      <c r="R494" s="9">
        <f t="shared" si="30"/>
        <v>77.026890756302521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 s="5">
        <v>900</v>
      </c>
      <c r="E495" s="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2">
        <f t="shared" si="28"/>
        <v>43645.208333333328</v>
      </c>
      <c r="L495">
        <v>1562907600</v>
      </c>
      <c r="M495" s="12">
        <f t="shared" si="29"/>
        <v>43658.208333333328</v>
      </c>
      <c r="N495" t="b">
        <v>0</v>
      </c>
      <c r="O495" t="b">
        <v>0</v>
      </c>
      <c r="P495" t="s">
        <v>122</v>
      </c>
      <c r="Q495" s="7">
        <f t="shared" si="31"/>
        <v>7.2377777777777776</v>
      </c>
      <c r="R495" s="9">
        <f t="shared" si="30"/>
        <v>101.78125</v>
      </c>
      <c r="S495" t="s">
        <v>2054</v>
      </c>
      <c r="T495" t="s">
        <v>2055</v>
      </c>
    </row>
    <row r="496" spans="1:20" ht="31.2" x14ac:dyDescent="0.3">
      <c r="A496">
        <v>494</v>
      </c>
      <c r="B496" t="s">
        <v>1036</v>
      </c>
      <c r="C496" s="3" t="s">
        <v>1037</v>
      </c>
      <c r="D496" s="5">
        <v>2500</v>
      </c>
      <c r="E496" s="5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2">
        <f t="shared" si="28"/>
        <v>40990.208333333336</v>
      </c>
      <c r="L496">
        <v>1332478800</v>
      </c>
      <c r="M496" s="12">
        <f t="shared" si="29"/>
        <v>40991.208333333336</v>
      </c>
      <c r="N496" t="b">
        <v>0</v>
      </c>
      <c r="O496" t="b">
        <v>0</v>
      </c>
      <c r="P496" t="s">
        <v>65</v>
      </c>
      <c r="Q496" s="7">
        <f t="shared" si="31"/>
        <v>5.4736000000000002</v>
      </c>
      <c r="R496" s="9">
        <f t="shared" si="30"/>
        <v>51.059701492537314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 s="5">
        <v>3200</v>
      </c>
      <c r="E497" s="5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2">
        <f t="shared" si="28"/>
        <v>41800.208333333336</v>
      </c>
      <c r="L497">
        <v>1402722000</v>
      </c>
      <c r="M497" s="12">
        <f t="shared" si="29"/>
        <v>41804.208333333336</v>
      </c>
      <c r="N497" t="b">
        <v>0</v>
      </c>
      <c r="O497" t="b">
        <v>0</v>
      </c>
      <c r="P497" t="s">
        <v>33</v>
      </c>
      <c r="Q497" s="7">
        <f t="shared" si="31"/>
        <v>4.1449999999999996</v>
      </c>
      <c r="R497" s="9">
        <f t="shared" si="30"/>
        <v>68.02051282051282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 s="5">
        <v>183800</v>
      </c>
      <c r="E498" s="5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2">
        <f t="shared" si="28"/>
        <v>42876.208333333328</v>
      </c>
      <c r="L498">
        <v>1496811600</v>
      </c>
      <c r="M498" s="12">
        <f t="shared" si="29"/>
        <v>42893.208333333328</v>
      </c>
      <c r="N498" t="b">
        <v>0</v>
      </c>
      <c r="O498" t="b">
        <v>0</v>
      </c>
      <c r="P498" t="s">
        <v>71</v>
      </c>
      <c r="Q498" s="7">
        <f t="shared" si="31"/>
        <v>9.0696409140369975E-3</v>
      </c>
      <c r="R498" s="9">
        <f t="shared" si="30"/>
        <v>30.87037037037037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 s="5">
        <v>9800</v>
      </c>
      <c r="E499" s="5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2">
        <f t="shared" si="28"/>
        <v>42724.25</v>
      </c>
      <c r="L499">
        <v>1482213600</v>
      </c>
      <c r="M499" s="12">
        <f t="shared" si="29"/>
        <v>42724.25</v>
      </c>
      <c r="N499" t="b">
        <v>0</v>
      </c>
      <c r="O499" t="b">
        <v>1</v>
      </c>
      <c r="P499" t="s">
        <v>65</v>
      </c>
      <c r="Q499" s="7">
        <f t="shared" si="31"/>
        <v>0.34173469387755101</v>
      </c>
      <c r="R499" s="9">
        <f t="shared" si="30"/>
        <v>27.908333333333335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 s="5">
        <v>193400</v>
      </c>
      <c r="E500" s="5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2">
        <f t="shared" si="28"/>
        <v>42005.25</v>
      </c>
      <c r="L500">
        <v>1420264800</v>
      </c>
      <c r="M500" s="12">
        <f t="shared" si="29"/>
        <v>42007.25</v>
      </c>
      <c r="N500" t="b">
        <v>0</v>
      </c>
      <c r="O500" t="b">
        <v>0</v>
      </c>
      <c r="P500" t="s">
        <v>28</v>
      </c>
      <c r="Q500" s="7">
        <f t="shared" si="31"/>
        <v>0.239488107549121</v>
      </c>
      <c r="R500" s="9">
        <f t="shared" si="30"/>
        <v>79.994818652849744</v>
      </c>
      <c r="S500" t="s">
        <v>2037</v>
      </c>
      <c r="T500" t="s">
        <v>2038</v>
      </c>
    </row>
    <row r="501" spans="1:20" ht="31.2" x14ac:dyDescent="0.3">
      <c r="A501">
        <v>499</v>
      </c>
      <c r="B501" t="s">
        <v>1046</v>
      </c>
      <c r="C501" s="3" t="s">
        <v>1047</v>
      </c>
      <c r="D501" s="5">
        <v>163800</v>
      </c>
      <c r="E501" s="5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2">
        <f t="shared" si="28"/>
        <v>42444.208333333328</v>
      </c>
      <c r="L501">
        <v>1458450000</v>
      </c>
      <c r="M501" s="12">
        <f t="shared" si="29"/>
        <v>42449.208333333328</v>
      </c>
      <c r="N501" t="b">
        <v>0</v>
      </c>
      <c r="O501" t="b">
        <v>1</v>
      </c>
      <c r="P501" t="s">
        <v>42</v>
      </c>
      <c r="Q501" s="7">
        <f t="shared" si="31"/>
        <v>0.48072649572649573</v>
      </c>
      <c r="R501" s="9">
        <f t="shared" si="30"/>
        <v>38.003378378378379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 s="5">
        <v>100</v>
      </c>
      <c r="E502" s="5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2">
        <f t="shared" si="28"/>
        <v>41395.208333333336</v>
      </c>
      <c r="L502">
        <v>1369803600</v>
      </c>
      <c r="M502" s="12">
        <f t="shared" si="29"/>
        <v>41423.208333333336</v>
      </c>
      <c r="N502" t="b">
        <v>0</v>
      </c>
      <c r="O502" t="b">
        <v>1</v>
      </c>
      <c r="P502" t="s">
        <v>33</v>
      </c>
      <c r="Q502" s="7">
        <f t="shared" si="31"/>
        <v>0</v>
      </c>
      <c r="R502" s="9">
        <v>0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 s="5">
        <v>153600</v>
      </c>
      <c r="E503" s="5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2">
        <f t="shared" si="28"/>
        <v>41345.208333333336</v>
      </c>
      <c r="L503">
        <v>1363237200</v>
      </c>
      <c r="M503" s="12">
        <f t="shared" si="29"/>
        <v>41347.208333333336</v>
      </c>
      <c r="N503" t="b">
        <v>0</v>
      </c>
      <c r="O503" t="b">
        <v>0</v>
      </c>
      <c r="P503" t="s">
        <v>42</v>
      </c>
      <c r="Q503" s="7">
        <f t="shared" si="31"/>
        <v>0.70145182291666663</v>
      </c>
      <c r="R503" s="9">
        <f t="shared" si="30"/>
        <v>59.990534521158132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 s="5">
        <v>1300</v>
      </c>
      <c r="E504" s="5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2">
        <f t="shared" si="28"/>
        <v>41117.208333333336</v>
      </c>
      <c r="L504">
        <v>1345870800</v>
      </c>
      <c r="M504" s="12">
        <f t="shared" si="29"/>
        <v>41146.208333333336</v>
      </c>
      <c r="N504" t="b">
        <v>0</v>
      </c>
      <c r="O504" t="b">
        <v>1</v>
      </c>
      <c r="P504" t="s">
        <v>89</v>
      </c>
      <c r="Q504" s="7">
        <f t="shared" si="31"/>
        <v>5.2992307692307694</v>
      </c>
      <c r="R504" s="9">
        <f t="shared" si="30"/>
        <v>37.037634408602152</v>
      </c>
      <c r="S504" t="s">
        <v>2050</v>
      </c>
      <c r="T504" t="s">
        <v>2051</v>
      </c>
    </row>
    <row r="505" spans="1:20" ht="31.2" x14ac:dyDescent="0.3">
      <c r="A505">
        <v>503</v>
      </c>
      <c r="B505" t="s">
        <v>1053</v>
      </c>
      <c r="C505" s="3" t="s">
        <v>1054</v>
      </c>
      <c r="D505" s="5">
        <v>25500</v>
      </c>
      <c r="E505" s="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2">
        <f t="shared" si="28"/>
        <v>42186.208333333328</v>
      </c>
      <c r="L505">
        <v>1437454800</v>
      </c>
      <c r="M505" s="12">
        <f t="shared" si="29"/>
        <v>42206.208333333328</v>
      </c>
      <c r="N505" t="b">
        <v>0</v>
      </c>
      <c r="O505" t="b">
        <v>0</v>
      </c>
      <c r="P505" t="s">
        <v>53</v>
      </c>
      <c r="Q505" s="7">
        <f t="shared" si="31"/>
        <v>1.8032549019607844</v>
      </c>
      <c r="R505" s="9">
        <f t="shared" si="30"/>
        <v>99.963043478260872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 s="5">
        <v>7500</v>
      </c>
      <c r="E506" s="5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2">
        <f t="shared" si="28"/>
        <v>42142.208333333328</v>
      </c>
      <c r="L506">
        <v>1432011600</v>
      </c>
      <c r="M506" s="12">
        <f t="shared" si="29"/>
        <v>42143.208333333328</v>
      </c>
      <c r="N506" t="b">
        <v>0</v>
      </c>
      <c r="O506" t="b">
        <v>0</v>
      </c>
      <c r="P506" t="s">
        <v>23</v>
      </c>
      <c r="Q506" s="7">
        <f t="shared" si="31"/>
        <v>0.92320000000000002</v>
      </c>
      <c r="R506" s="9">
        <f t="shared" si="30"/>
        <v>111.6774193548387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 s="5">
        <v>89900</v>
      </c>
      <c r="E507" s="5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2">
        <f t="shared" si="28"/>
        <v>41341.25</v>
      </c>
      <c r="L507">
        <v>1366347600</v>
      </c>
      <c r="M507" s="12">
        <f t="shared" si="29"/>
        <v>41383.208333333336</v>
      </c>
      <c r="N507" t="b">
        <v>0</v>
      </c>
      <c r="O507" t="b">
        <v>1</v>
      </c>
      <c r="P507" t="s">
        <v>133</v>
      </c>
      <c r="Q507" s="7">
        <f t="shared" si="31"/>
        <v>0.13901001112347053</v>
      </c>
      <c r="R507" s="9">
        <f t="shared" si="30"/>
        <v>36.014409221902014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 s="5">
        <v>18000</v>
      </c>
      <c r="E508" s="5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2">
        <f t="shared" si="28"/>
        <v>43062.25</v>
      </c>
      <c r="L508">
        <v>1512885600</v>
      </c>
      <c r="M508" s="12">
        <f t="shared" si="29"/>
        <v>43079.25</v>
      </c>
      <c r="N508" t="b">
        <v>0</v>
      </c>
      <c r="O508" t="b">
        <v>1</v>
      </c>
      <c r="P508" t="s">
        <v>33</v>
      </c>
      <c r="Q508" s="7">
        <f t="shared" si="31"/>
        <v>9.2707777777777771</v>
      </c>
      <c r="R508" s="9">
        <f t="shared" si="30"/>
        <v>66.010284810126578</v>
      </c>
      <c r="S508" t="s">
        <v>2039</v>
      </c>
      <c r="T508" t="s">
        <v>2040</v>
      </c>
    </row>
    <row r="509" spans="1:20" ht="31.2" x14ac:dyDescent="0.3">
      <c r="A509">
        <v>507</v>
      </c>
      <c r="B509" t="s">
        <v>1061</v>
      </c>
      <c r="C509" s="3" t="s">
        <v>1062</v>
      </c>
      <c r="D509" s="5">
        <v>2100</v>
      </c>
      <c r="E509" s="5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2">
        <f t="shared" si="28"/>
        <v>41373.208333333336</v>
      </c>
      <c r="L509">
        <v>1369717200</v>
      </c>
      <c r="M509" s="12">
        <f t="shared" si="29"/>
        <v>41422.208333333336</v>
      </c>
      <c r="N509" t="b">
        <v>0</v>
      </c>
      <c r="O509" t="b">
        <v>1</v>
      </c>
      <c r="P509" t="s">
        <v>28</v>
      </c>
      <c r="Q509" s="7">
        <f t="shared" si="31"/>
        <v>0.39857142857142858</v>
      </c>
      <c r="R509" s="9">
        <f t="shared" si="30"/>
        <v>44.05263157894737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 s="5">
        <v>172700</v>
      </c>
      <c r="E510" s="5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2">
        <f t="shared" si="28"/>
        <v>43310.208333333328</v>
      </c>
      <c r="L510">
        <v>1534654800</v>
      </c>
      <c r="M510" s="12">
        <f t="shared" si="29"/>
        <v>43331.208333333328</v>
      </c>
      <c r="N510" t="b">
        <v>0</v>
      </c>
      <c r="O510" t="b">
        <v>0</v>
      </c>
      <c r="P510" t="s">
        <v>33</v>
      </c>
      <c r="Q510" s="7">
        <f t="shared" si="31"/>
        <v>1.1222929936305732</v>
      </c>
      <c r="R510" s="9">
        <f t="shared" si="30"/>
        <v>52.999726551818434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 s="5">
        <v>168500</v>
      </c>
      <c r="E511" s="5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2">
        <f t="shared" si="28"/>
        <v>41034.208333333336</v>
      </c>
      <c r="L511">
        <v>1337058000</v>
      </c>
      <c r="M511" s="12">
        <f t="shared" si="29"/>
        <v>41044.208333333336</v>
      </c>
      <c r="N511" t="b">
        <v>0</v>
      </c>
      <c r="O511" t="b">
        <v>0</v>
      </c>
      <c r="P511" t="s">
        <v>33</v>
      </c>
      <c r="Q511" s="7">
        <f t="shared" si="31"/>
        <v>0.70925816023738875</v>
      </c>
      <c r="R511" s="9">
        <f t="shared" si="30"/>
        <v>95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 s="5">
        <v>7800</v>
      </c>
      <c r="E512" s="5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2">
        <f t="shared" si="28"/>
        <v>43251.208333333328</v>
      </c>
      <c r="L512">
        <v>1529816400</v>
      </c>
      <c r="M512" s="12">
        <f t="shared" si="29"/>
        <v>43275.208333333328</v>
      </c>
      <c r="N512" t="b">
        <v>0</v>
      </c>
      <c r="O512" t="b">
        <v>0</v>
      </c>
      <c r="P512" t="s">
        <v>53</v>
      </c>
      <c r="Q512" s="7">
        <f t="shared" si="31"/>
        <v>1.1908974358974358</v>
      </c>
      <c r="R512" s="9">
        <f t="shared" si="30"/>
        <v>70.908396946564892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 s="5">
        <v>147800</v>
      </c>
      <c r="E513" s="5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2">
        <f t="shared" si="28"/>
        <v>43671.208333333328</v>
      </c>
      <c r="L513">
        <v>1564894800</v>
      </c>
      <c r="M513" s="12">
        <f t="shared" si="29"/>
        <v>43681.208333333328</v>
      </c>
      <c r="N513" t="b">
        <v>0</v>
      </c>
      <c r="O513" t="b">
        <v>0</v>
      </c>
      <c r="P513" t="s">
        <v>33</v>
      </c>
      <c r="Q513" s="7">
        <f t="shared" si="31"/>
        <v>0.24017591339648173</v>
      </c>
      <c r="R513" s="9">
        <f t="shared" si="30"/>
        <v>98.060773480662988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 s="5">
        <v>9100</v>
      </c>
      <c r="E514" s="5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2">
        <f t="shared" si="28"/>
        <v>41825.208333333336</v>
      </c>
      <c r="L514">
        <v>1404622800</v>
      </c>
      <c r="M514" s="12">
        <f t="shared" si="29"/>
        <v>41826.208333333336</v>
      </c>
      <c r="N514" t="b">
        <v>0</v>
      </c>
      <c r="O514" t="b">
        <v>1</v>
      </c>
      <c r="P514" t="s">
        <v>89</v>
      </c>
      <c r="Q514" s="7">
        <f t="shared" si="31"/>
        <v>1.3931868131868133</v>
      </c>
      <c r="R514" s="9">
        <f t="shared" si="30"/>
        <v>53.046025104602514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 s="5">
        <v>8300</v>
      </c>
      <c r="E515" s="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2">
        <f t="shared" ref="K515:K578" si="32">(((J515/60)/60)/24)+DATE(1970,1,1)</f>
        <v>40430.208333333336</v>
      </c>
      <c r="L515">
        <v>1284181200</v>
      </c>
      <c r="M515" s="12">
        <f t="shared" ref="M515:M578" si="33">(((L515/60)/60)/24)+DATE(1970,1,1)</f>
        <v>40432.208333333336</v>
      </c>
      <c r="N515" t="b">
        <v>0</v>
      </c>
      <c r="O515" t="b">
        <v>0</v>
      </c>
      <c r="P515" t="s">
        <v>269</v>
      </c>
      <c r="Q515" s="7">
        <f t="shared" si="31"/>
        <v>0.39277108433734942</v>
      </c>
      <c r="R515" s="9">
        <f t="shared" ref="R515:R578" si="34">E515/G515</f>
        <v>93.142857142857139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 s="5">
        <v>138700</v>
      </c>
      <c r="E516" s="5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2">
        <f t="shared" si="32"/>
        <v>41614.25</v>
      </c>
      <c r="L516">
        <v>1386741600</v>
      </c>
      <c r="M516" s="12">
        <f t="shared" si="33"/>
        <v>41619.25</v>
      </c>
      <c r="N516" t="b">
        <v>0</v>
      </c>
      <c r="O516" t="b">
        <v>1</v>
      </c>
      <c r="P516" t="s">
        <v>23</v>
      </c>
      <c r="Q516" s="7">
        <f t="shared" ref="Q516:Q579" si="35">E516/D516</f>
        <v>0.22439077144917088</v>
      </c>
      <c r="R516" s="9">
        <f t="shared" si="34"/>
        <v>58.945075757575758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 s="5">
        <v>8600</v>
      </c>
      <c r="E517" s="5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2">
        <f t="shared" si="32"/>
        <v>40900.25</v>
      </c>
      <c r="L517">
        <v>1324792800</v>
      </c>
      <c r="M517" s="12">
        <f t="shared" si="33"/>
        <v>40902.25</v>
      </c>
      <c r="N517" t="b">
        <v>0</v>
      </c>
      <c r="O517" t="b">
        <v>1</v>
      </c>
      <c r="P517" t="s">
        <v>33</v>
      </c>
      <c r="Q517" s="7">
        <f t="shared" si="35"/>
        <v>0.55779069767441858</v>
      </c>
      <c r="R517" s="9">
        <f t="shared" si="34"/>
        <v>36.067669172932334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 s="5">
        <v>125400</v>
      </c>
      <c r="E518" s="5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2">
        <f t="shared" si="32"/>
        <v>40396.208333333336</v>
      </c>
      <c r="L518">
        <v>1284354000</v>
      </c>
      <c r="M518" s="12">
        <f t="shared" si="33"/>
        <v>40434.208333333336</v>
      </c>
      <c r="N518" t="b">
        <v>0</v>
      </c>
      <c r="O518" t="b">
        <v>0</v>
      </c>
      <c r="P518" t="s">
        <v>68</v>
      </c>
      <c r="Q518" s="7">
        <f t="shared" si="35"/>
        <v>0.42523125996810207</v>
      </c>
      <c r="R518" s="9">
        <f t="shared" si="34"/>
        <v>63.030732860520096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 s="5">
        <v>5900</v>
      </c>
      <c r="E519" s="5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2">
        <f t="shared" si="32"/>
        <v>42860.208333333328</v>
      </c>
      <c r="L519">
        <v>1494392400</v>
      </c>
      <c r="M519" s="12">
        <f t="shared" si="33"/>
        <v>42865.208333333328</v>
      </c>
      <c r="N519" t="b">
        <v>0</v>
      </c>
      <c r="O519" t="b">
        <v>0</v>
      </c>
      <c r="P519" t="s">
        <v>17</v>
      </c>
      <c r="Q519" s="7">
        <f t="shared" si="35"/>
        <v>1.1200000000000001</v>
      </c>
      <c r="R519" s="9">
        <f t="shared" si="34"/>
        <v>84.717948717948715</v>
      </c>
      <c r="S519" t="s">
        <v>2033</v>
      </c>
      <c r="T519" t="s">
        <v>2034</v>
      </c>
    </row>
    <row r="520" spans="1:20" ht="31.2" x14ac:dyDescent="0.3">
      <c r="A520">
        <v>518</v>
      </c>
      <c r="B520" t="s">
        <v>1082</v>
      </c>
      <c r="C520" s="3" t="s">
        <v>1083</v>
      </c>
      <c r="D520" s="5">
        <v>8800</v>
      </c>
      <c r="E520" s="5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2">
        <f t="shared" si="32"/>
        <v>43154.25</v>
      </c>
      <c r="L520">
        <v>1519538400</v>
      </c>
      <c r="M520" s="12">
        <f t="shared" si="33"/>
        <v>43156.25</v>
      </c>
      <c r="N520" t="b">
        <v>0</v>
      </c>
      <c r="O520" t="b">
        <v>1</v>
      </c>
      <c r="P520" t="s">
        <v>71</v>
      </c>
      <c r="Q520" s="7">
        <f t="shared" si="35"/>
        <v>7.0681818181818179E-2</v>
      </c>
      <c r="R520" s="9">
        <f t="shared" si="34"/>
        <v>62.2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 s="5">
        <v>177700</v>
      </c>
      <c r="E521" s="5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2">
        <f t="shared" si="32"/>
        <v>42012.25</v>
      </c>
      <c r="L521">
        <v>1421906400</v>
      </c>
      <c r="M521" s="12">
        <f t="shared" si="33"/>
        <v>42026.25</v>
      </c>
      <c r="N521" t="b">
        <v>0</v>
      </c>
      <c r="O521" t="b">
        <v>1</v>
      </c>
      <c r="P521" t="s">
        <v>23</v>
      </c>
      <c r="Q521" s="7">
        <f t="shared" si="35"/>
        <v>1.0174563871693867</v>
      </c>
      <c r="R521" s="9">
        <f t="shared" si="34"/>
        <v>101.97518330513255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 s="5">
        <v>800</v>
      </c>
      <c r="E522" s="5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2">
        <f t="shared" si="32"/>
        <v>43574.208333333328</v>
      </c>
      <c r="L522">
        <v>1555909200</v>
      </c>
      <c r="M522" s="12">
        <f t="shared" si="33"/>
        <v>43577.208333333328</v>
      </c>
      <c r="N522" t="b">
        <v>0</v>
      </c>
      <c r="O522" t="b">
        <v>0</v>
      </c>
      <c r="P522" t="s">
        <v>33</v>
      </c>
      <c r="Q522" s="7">
        <f t="shared" si="35"/>
        <v>4.2575000000000003</v>
      </c>
      <c r="R522" s="9">
        <f t="shared" si="34"/>
        <v>106.4375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 s="5">
        <v>7600</v>
      </c>
      <c r="E523" s="5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2">
        <f t="shared" si="32"/>
        <v>42605.208333333328</v>
      </c>
      <c r="L523">
        <v>1472446800</v>
      </c>
      <c r="M523" s="12">
        <f t="shared" si="33"/>
        <v>42611.208333333328</v>
      </c>
      <c r="N523" t="b">
        <v>0</v>
      </c>
      <c r="O523" t="b">
        <v>1</v>
      </c>
      <c r="P523" t="s">
        <v>53</v>
      </c>
      <c r="Q523" s="7">
        <f t="shared" si="35"/>
        <v>1.4553947368421052</v>
      </c>
      <c r="R523" s="9">
        <f t="shared" si="34"/>
        <v>29.975609756097562</v>
      </c>
      <c r="S523" t="s">
        <v>2041</v>
      </c>
      <c r="T523" t="s">
        <v>2044</v>
      </c>
    </row>
    <row r="524" spans="1:20" ht="31.2" x14ac:dyDescent="0.3">
      <c r="A524">
        <v>522</v>
      </c>
      <c r="B524" t="s">
        <v>1089</v>
      </c>
      <c r="C524" s="3" t="s">
        <v>1090</v>
      </c>
      <c r="D524" s="5">
        <v>50500</v>
      </c>
      <c r="E524" s="5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2">
        <f t="shared" si="32"/>
        <v>41093.208333333336</v>
      </c>
      <c r="L524">
        <v>1342328400</v>
      </c>
      <c r="M524" s="12">
        <f t="shared" si="33"/>
        <v>41105.208333333336</v>
      </c>
      <c r="N524" t="b">
        <v>0</v>
      </c>
      <c r="O524" t="b">
        <v>0</v>
      </c>
      <c r="P524" t="s">
        <v>100</v>
      </c>
      <c r="Q524" s="7">
        <f t="shared" si="35"/>
        <v>0.32453465346534655</v>
      </c>
      <c r="R524" s="9">
        <f t="shared" si="34"/>
        <v>85.806282722513089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 s="5">
        <v>900</v>
      </c>
      <c r="E525" s="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2">
        <f t="shared" si="32"/>
        <v>40241.25</v>
      </c>
      <c r="L525">
        <v>1268114400</v>
      </c>
      <c r="M525" s="12">
        <f t="shared" si="33"/>
        <v>40246.25</v>
      </c>
      <c r="N525" t="b">
        <v>0</v>
      </c>
      <c r="O525" t="b">
        <v>0</v>
      </c>
      <c r="P525" t="s">
        <v>100</v>
      </c>
      <c r="Q525" s="7">
        <f t="shared" si="35"/>
        <v>7.003333333333333</v>
      </c>
      <c r="R525" s="9">
        <f t="shared" si="34"/>
        <v>70.82022471910112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 s="5">
        <v>96700</v>
      </c>
      <c r="E526" s="5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2">
        <f t="shared" si="32"/>
        <v>40294.208333333336</v>
      </c>
      <c r="L526">
        <v>1273381200</v>
      </c>
      <c r="M526" s="12">
        <f t="shared" si="33"/>
        <v>40307.208333333336</v>
      </c>
      <c r="N526" t="b">
        <v>0</v>
      </c>
      <c r="O526" t="b">
        <v>0</v>
      </c>
      <c r="P526" t="s">
        <v>33</v>
      </c>
      <c r="Q526" s="7">
        <f t="shared" si="35"/>
        <v>0.83904860392967939</v>
      </c>
      <c r="R526" s="9">
        <f t="shared" si="34"/>
        <v>40.998484082870135</v>
      </c>
      <c r="S526" t="s">
        <v>2039</v>
      </c>
      <c r="T526" t="s">
        <v>2040</v>
      </c>
    </row>
    <row r="527" spans="1:20" ht="31.2" x14ac:dyDescent="0.3">
      <c r="A527">
        <v>525</v>
      </c>
      <c r="B527" t="s">
        <v>1095</v>
      </c>
      <c r="C527" s="3" t="s">
        <v>1096</v>
      </c>
      <c r="D527" s="5">
        <v>2100</v>
      </c>
      <c r="E527" s="5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2">
        <f t="shared" si="32"/>
        <v>40505.25</v>
      </c>
      <c r="L527">
        <v>1290837600</v>
      </c>
      <c r="M527" s="12">
        <f t="shared" si="33"/>
        <v>40509.25</v>
      </c>
      <c r="N527" t="b">
        <v>0</v>
      </c>
      <c r="O527" t="b">
        <v>0</v>
      </c>
      <c r="P527" t="s">
        <v>65</v>
      </c>
      <c r="Q527" s="7">
        <f t="shared" si="35"/>
        <v>0.84190476190476193</v>
      </c>
      <c r="R527" s="9">
        <f t="shared" si="34"/>
        <v>28.063492063492063</v>
      </c>
      <c r="S527" t="s">
        <v>2037</v>
      </c>
      <c r="T527" t="s">
        <v>2046</v>
      </c>
    </row>
    <row r="528" spans="1:20" ht="31.2" x14ac:dyDescent="0.3">
      <c r="A528">
        <v>526</v>
      </c>
      <c r="B528" t="s">
        <v>1097</v>
      </c>
      <c r="C528" s="3" t="s">
        <v>1098</v>
      </c>
      <c r="D528" s="5">
        <v>8300</v>
      </c>
      <c r="E528" s="5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2">
        <f t="shared" si="32"/>
        <v>42364.25</v>
      </c>
      <c r="L528">
        <v>1454306400</v>
      </c>
      <c r="M528" s="12">
        <f t="shared" si="33"/>
        <v>42401.25</v>
      </c>
      <c r="N528" t="b">
        <v>0</v>
      </c>
      <c r="O528" t="b">
        <v>1</v>
      </c>
      <c r="P528" t="s">
        <v>33</v>
      </c>
      <c r="Q528" s="7">
        <f t="shared" si="35"/>
        <v>1.5595180722891566</v>
      </c>
      <c r="R528" s="9">
        <f t="shared" si="34"/>
        <v>88.054421768707485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 s="5">
        <v>189200</v>
      </c>
      <c r="E529" s="5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2">
        <f t="shared" si="32"/>
        <v>42405.25</v>
      </c>
      <c r="L529">
        <v>1457762400</v>
      </c>
      <c r="M529" s="12">
        <f t="shared" si="33"/>
        <v>42441.25</v>
      </c>
      <c r="N529" t="b">
        <v>0</v>
      </c>
      <c r="O529" t="b">
        <v>0</v>
      </c>
      <c r="P529" t="s">
        <v>71</v>
      </c>
      <c r="Q529" s="7">
        <f t="shared" si="35"/>
        <v>0.99619450317124736</v>
      </c>
      <c r="R529" s="9">
        <f t="shared" si="34"/>
        <v>31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 s="5">
        <v>9000</v>
      </c>
      <c r="E530" s="5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2">
        <f t="shared" si="32"/>
        <v>41601.25</v>
      </c>
      <c r="L530">
        <v>1389074400</v>
      </c>
      <c r="M530" s="12">
        <f t="shared" si="33"/>
        <v>41646.25</v>
      </c>
      <c r="N530" t="b">
        <v>0</v>
      </c>
      <c r="O530" t="b">
        <v>0</v>
      </c>
      <c r="P530" t="s">
        <v>60</v>
      </c>
      <c r="Q530" s="7">
        <f t="shared" si="35"/>
        <v>0.80300000000000005</v>
      </c>
      <c r="R530" s="9">
        <f t="shared" si="34"/>
        <v>90.337500000000006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 s="5">
        <v>5100</v>
      </c>
      <c r="E531" s="5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2">
        <f t="shared" si="32"/>
        <v>41769.208333333336</v>
      </c>
      <c r="L531">
        <v>1402117200</v>
      </c>
      <c r="M531" s="12">
        <f t="shared" si="33"/>
        <v>41797.208333333336</v>
      </c>
      <c r="N531" t="b">
        <v>0</v>
      </c>
      <c r="O531" t="b">
        <v>0</v>
      </c>
      <c r="P531" t="s">
        <v>89</v>
      </c>
      <c r="Q531" s="7">
        <f t="shared" si="35"/>
        <v>0.11254901960784314</v>
      </c>
      <c r="R531" s="9">
        <f t="shared" si="34"/>
        <v>63.777777777777779</v>
      </c>
      <c r="S531" t="s">
        <v>2050</v>
      </c>
      <c r="T531" t="s">
        <v>2051</v>
      </c>
    </row>
    <row r="532" spans="1:20" ht="31.2" x14ac:dyDescent="0.3">
      <c r="A532">
        <v>530</v>
      </c>
      <c r="B532" t="s">
        <v>1105</v>
      </c>
      <c r="C532" s="3" t="s">
        <v>1106</v>
      </c>
      <c r="D532" s="5">
        <v>105000</v>
      </c>
      <c r="E532" s="5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2">
        <f t="shared" si="32"/>
        <v>40421.208333333336</v>
      </c>
      <c r="L532">
        <v>1284440400</v>
      </c>
      <c r="M532" s="12">
        <f t="shared" si="33"/>
        <v>40435.208333333336</v>
      </c>
      <c r="N532" t="b">
        <v>0</v>
      </c>
      <c r="O532" t="b">
        <v>1</v>
      </c>
      <c r="P532" t="s">
        <v>119</v>
      </c>
      <c r="Q532" s="7">
        <f t="shared" si="35"/>
        <v>0.91740952380952379</v>
      </c>
      <c r="R532" s="9">
        <f t="shared" si="34"/>
        <v>53.995515695067262</v>
      </c>
      <c r="S532" t="s">
        <v>2047</v>
      </c>
      <c r="T532" t="s">
        <v>2053</v>
      </c>
    </row>
    <row r="533" spans="1:20" ht="31.2" x14ac:dyDescent="0.3">
      <c r="A533">
        <v>531</v>
      </c>
      <c r="B533" t="s">
        <v>1107</v>
      </c>
      <c r="C533" s="3" t="s">
        <v>1108</v>
      </c>
      <c r="D533" s="5">
        <v>186700</v>
      </c>
      <c r="E533" s="5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2">
        <f t="shared" si="32"/>
        <v>41589.25</v>
      </c>
      <c r="L533">
        <v>1388988000</v>
      </c>
      <c r="M533" s="12">
        <f t="shared" si="33"/>
        <v>41645.25</v>
      </c>
      <c r="N533" t="b">
        <v>0</v>
      </c>
      <c r="O533" t="b">
        <v>0</v>
      </c>
      <c r="P533" t="s">
        <v>89</v>
      </c>
      <c r="Q533" s="7">
        <f t="shared" si="35"/>
        <v>0.95521156936261387</v>
      </c>
      <c r="R533" s="9">
        <f t="shared" si="34"/>
        <v>48.993956043956047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 s="5">
        <v>1600</v>
      </c>
      <c r="E534" s="5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2">
        <f t="shared" si="32"/>
        <v>43125.25</v>
      </c>
      <c r="L534">
        <v>1516946400</v>
      </c>
      <c r="M534" s="12">
        <f t="shared" si="33"/>
        <v>43126.25</v>
      </c>
      <c r="N534" t="b">
        <v>0</v>
      </c>
      <c r="O534" t="b">
        <v>0</v>
      </c>
      <c r="P534" t="s">
        <v>33</v>
      </c>
      <c r="Q534" s="7">
        <f t="shared" si="35"/>
        <v>5.0287499999999996</v>
      </c>
      <c r="R534" s="9">
        <f t="shared" si="34"/>
        <v>63.857142857142854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 s="5">
        <v>115600</v>
      </c>
      <c r="E535" s="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2">
        <f t="shared" si="32"/>
        <v>41479.208333333336</v>
      </c>
      <c r="L535">
        <v>1377752400</v>
      </c>
      <c r="M535" s="12">
        <f t="shared" si="33"/>
        <v>41515.208333333336</v>
      </c>
      <c r="N535" t="b">
        <v>0</v>
      </c>
      <c r="O535" t="b">
        <v>0</v>
      </c>
      <c r="P535" t="s">
        <v>60</v>
      </c>
      <c r="Q535" s="7">
        <f t="shared" si="35"/>
        <v>1.5924394463667819</v>
      </c>
      <c r="R535" s="9">
        <f t="shared" si="34"/>
        <v>82.996393146979258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 s="5">
        <v>89100</v>
      </c>
      <c r="E536" s="5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2">
        <f t="shared" si="32"/>
        <v>43329.208333333328</v>
      </c>
      <c r="L536">
        <v>1534568400</v>
      </c>
      <c r="M536" s="12">
        <f t="shared" si="33"/>
        <v>43330.208333333328</v>
      </c>
      <c r="N536" t="b">
        <v>0</v>
      </c>
      <c r="O536" t="b">
        <v>1</v>
      </c>
      <c r="P536" t="s">
        <v>53</v>
      </c>
      <c r="Q536" s="7">
        <f t="shared" si="35"/>
        <v>0.15022446689113356</v>
      </c>
      <c r="R536" s="9">
        <f t="shared" si="34"/>
        <v>55.08230452674897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 s="5">
        <v>2600</v>
      </c>
      <c r="E537" s="5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2">
        <f t="shared" si="32"/>
        <v>43259.208333333328</v>
      </c>
      <c r="L537">
        <v>1528606800</v>
      </c>
      <c r="M537" s="12">
        <f t="shared" si="33"/>
        <v>43261.208333333328</v>
      </c>
      <c r="N537" t="b">
        <v>0</v>
      </c>
      <c r="O537" t="b">
        <v>1</v>
      </c>
      <c r="P537" t="s">
        <v>33</v>
      </c>
      <c r="Q537" s="7">
        <f t="shared" si="35"/>
        <v>4.820384615384615</v>
      </c>
      <c r="R537" s="9">
        <f t="shared" si="34"/>
        <v>62.044554455445542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 s="5">
        <v>9800</v>
      </c>
      <c r="E538" s="5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2">
        <f t="shared" si="32"/>
        <v>40414.208333333336</v>
      </c>
      <c r="L538">
        <v>1284872400</v>
      </c>
      <c r="M538" s="12">
        <f t="shared" si="33"/>
        <v>40440.208333333336</v>
      </c>
      <c r="N538" t="b">
        <v>0</v>
      </c>
      <c r="O538" t="b">
        <v>0</v>
      </c>
      <c r="P538" t="s">
        <v>119</v>
      </c>
      <c r="Q538" s="7">
        <f t="shared" si="35"/>
        <v>1.4996938775510205</v>
      </c>
      <c r="R538" s="9">
        <f t="shared" si="34"/>
        <v>104.97857142857143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 s="5">
        <v>84400</v>
      </c>
      <c r="E539" s="5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2">
        <f t="shared" si="32"/>
        <v>43342.208333333328</v>
      </c>
      <c r="L539">
        <v>1537592400</v>
      </c>
      <c r="M539" s="12">
        <f t="shared" si="33"/>
        <v>43365.208333333328</v>
      </c>
      <c r="N539" t="b">
        <v>1</v>
      </c>
      <c r="O539" t="b">
        <v>1</v>
      </c>
      <c r="P539" t="s">
        <v>42</v>
      </c>
      <c r="Q539" s="7">
        <f t="shared" si="35"/>
        <v>1.1722156398104266</v>
      </c>
      <c r="R539" s="9">
        <f t="shared" si="34"/>
        <v>94.044676806083643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 s="5">
        <v>151300</v>
      </c>
      <c r="E540" s="5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2">
        <f t="shared" si="32"/>
        <v>41539.208333333336</v>
      </c>
      <c r="L540">
        <v>1381208400</v>
      </c>
      <c r="M540" s="12">
        <f t="shared" si="33"/>
        <v>41555.208333333336</v>
      </c>
      <c r="N540" t="b">
        <v>0</v>
      </c>
      <c r="O540" t="b">
        <v>0</v>
      </c>
      <c r="P540" t="s">
        <v>292</v>
      </c>
      <c r="Q540" s="7">
        <f t="shared" si="35"/>
        <v>0.37695968274950431</v>
      </c>
      <c r="R540" s="9">
        <f t="shared" si="34"/>
        <v>44.007716049382715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 s="5">
        <v>9800</v>
      </c>
      <c r="E541" s="5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2">
        <f t="shared" si="32"/>
        <v>43647.208333333328</v>
      </c>
      <c r="L541">
        <v>1562475600</v>
      </c>
      <c r="M541" s="12">
        <f t="shared" si="33"/>
        <v>43653.208333333328</v>
      </c>
      <c r="N541" t="b">
        <v>0</v>
      </c>
      <c r="O541" t="b">
        <v>1</v>
      </c>
      <c r="P541" t="s">
        <v>17</v>
      </c>
      <c r="Q541" s="7">
        <f t="shared" si="35"/>
        <v>0.72653061224489801</v>
      </c>
      <c r="R541" s="9">
        <f t="shared" si="34"/>
        <v>92.467532467532465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 s="5">
        <v>5300</v>
      </c>
      <c r="E542" s="5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2">
        <f t="shared" si="32"/>
        <v>43225.208333333328</v>
      </c>
      <c r="L542">
        <v>1527397200</v>
      </c>
      <c r="M542" s="12">
        <f t="shared" si="33"/>
        <v>43247.208333333328</v>
      </c>
      <c r="N542" t="b">
        <v>0</v>
      </c>
      <c r="O542" t="b">
        <v>0</v>
      </c>
      <c r="P542" t="s">
        <v>122</v>
      </c>
      <c r="Q542" s="7">
        <f t="shared" si="35"/>
        <v>2.6598113207547169</v>
      </c>
      <c r="R542" s="9">
        <f t="shared" si="34"/>
        <v>57.072874493927124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 s="5">
        <v>178000</v>
      </c>
      <c r="E543" s="5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2">
        <f t="shared" si="32"/>
        <v>42165.208333333328</v>
      </c>
      <c r="L543">
        <v>1436158800</v>
      </c>
      <c r="M543" s="12">
        <f t="shared" si="33"/>
        <v>42191.208333333328</v>
      </c>
      <c r="N543" t="b">
        <v>0</v>
      </c>
      <c r="O543" t="b">
        <v>0</v>
      </c>
      <c r="P543" t="s">
        <v>292</v>
      </c>
      <c r="Q543" s="7">
        <f t="shared" si="35"/>
        <v>0.24205617977528091</v>
      </c>
      <c r="R543" s="9">
        <f t="shared" si="34"/>
        <v>109.07848101265823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 s="5">
        <v>77000</v>
      </c>
      <c r="E544" s="5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2">
        <f t="shared" si="32"/>
        <v>42391.25</v>
      </c>
      <c r="L544">
        <v>1456034400</v>
      </c>
      <c r="M544" s="12">
        <f t="shared" si="33"/>
        <v>42421.25</v>
      </c>
      <c r="N544" t="b">
        <v>0</v>
      </c>
      <c r="O544" t="b">
        <v>0</v>
      </c>
      <c r="P544" t="s">
        <v>60</v>
      </c>
      <c r="Q544" s="7">
        <f t="shared" si="35"/>
        <v>2.5064935064935064E-2</v>
      </c>
      <c r="R544" s="9">
        <f t="shared" si="34"/>
        <v>39.387755102040813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 s="5">
        <v>84900</v>
      </c>
      <c r="E545" s="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2">
        <f t="shared" si="32"/>
        <v>41528.208333333336</v>
      </c>
      <c r="L545">
        <v>1380171600</v>
      </c>
      <c r="M545" s="12">
        <f t="shared" si="33"/>
        <v>41543.208333333336</v>
      </c>
      <c r="N545" t="b">
        <v>0</v>
      </c>
      <c r="O545" t="b">
        <v>0</v>
      </c>
      <c r="P545" t="s">
        <v>89</v>
      </c>
      <c r="Q545" s="7">
        <f t="shared" si="35"/>
        <v>0.1632979976442874</v>
      </c>
      <c r="R545" s="9">
        <f t="shared" si="34"/>
        <v>77.022222222222226</v>
      </c>
      <c r="S545" t="s">
        <v>2050</v>
      </c>
      <c r="T545" t="s">
        <v>2051</v>
      </c>
    </row>
    <row r="546" spans="1:20" ht="31.2" x14ac:dyDescent="0.3">
      <c r="A546">
        <v>544</v>
      </c>
      <c r="B546" t="s">
        <v>1133</v>
      </c>
      <c r="C546" s="3" t="s">
        <v>1134</v>
      </c>
      <c r="D546" s="5">
        <v>2800</v>
      </c>
      <c r="E546" s="5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2">
        <f t="shared" si="32"/>
        <v>42377.25</v>
      </c>
      <c r="L546">
        <v>1453356000</v>
      </c>
      <c r="M546" s="12">
        <f t="shared" si="33"/>
        <v>42390.25</v>
      </c>
      <c r="N546" t="b">
        <v>0</v>
      </c>
      <c r="O546" t="b">
        <v>0</v>
      </c>
      <c r="P546" t="s">
        <v>23</v>
      </c>
      <c r="Q546" s="7">
        <f t="shared" si="35"/>
        <v>2.7650000000000001</v>
      </c>
      <c r="R546" s="9">
        <f t="shared" si="34"/>
        <v>92.166666666666671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 s="5">
        <v>184800</v>
      </c>
      <c r="E547" s="5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2">
        <f t="shared" si="32"/>
        <v>43824.25</v>
      </c>
      <c r="L547">
        <v>1578981600</v>
      </c>
      <c r="M547" s="12">
        <f t="shared" si="33"/>
        <v>43844.25</v>
      </c>
      <c r="N547" t="b">
        <v>0</v>
      </c>
      <c r="O547" t="b">
        <v>0</v>
      </c>
      <c r="P547" t="s">
        <v>33</v>
      </c>
      <c r="Q547" s="7">
        <f t="shared" si="35"/>
        <v>0.88803571428571426</v>
      </c>
      <c r="R547" s="9">
        <f t="shared" si="34"/>
        <v>61.007063197026021</v>
      </c>
      <c r="S547" t="s">
        <v>2039</v>
      </c>
      <c r="T547" t="s">
        <v>2040</v>
      </c>
    </row>
    <row r="548" spans="1:20" ht="31.2" x14ac:dyDescent="0.3">
      <c r="A548">
        <v>546</v>
      </c>
      <c r="B548" t="s">
        <v>1137</v>
      </c>
      <c r="C548" s="3" t="s">
        <v>1138</v>
      </c>
      <c r="D548" s="5">
        <v>4200</v>
      </c>
      <c r="E548" s="5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2">
        <f t="shared" si="32"/>
        <v>43360.208333333328</v>
      </c>
      <c r="L548">
        <v>1537419600</v>
      </c>
      <c r="M548" s="12">
        <f t="shared" si="33"/>
        <v>43363.208333333328</v>
      </c>
      <c r="N548" t="b">
        <v>0</v>
      </c>
      <c r="O548" t="b">
        <v>1</v>
      </c>
      <c r="P548" t="s">
        <v>33</v>
      </c>
      <c r="Q548" s="7">
        <f t="shared" si="35"/>
        <v>1.6357142857142857</v>
      </c>
      <c r="R548" s="9">
        <f t="shared" si="34"/>
        <v>78.068181818181813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 s="5">
        <v>1300</v>
      </c>
      <c r="E549" s="5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2">
        <f t="shared" si="32"/>
        <v>42029.25</v>
      </c>
      <c r="L549">
        <v>1423202400</v>
      </c>
      <c r="M549" s="12">
        <f t="shared" si="33"/>
        <v>42041.25</v>
      </c>
      <c r="N549" t="b">
        <v>0</v>
      </c>
      <c r="O549" t="b">
        <v>0</v>
      </c>
      <c r="P549" t="s">
        <v>53</v>
      </c>
      <c r="Q549" s="7">
        <f t="shared" si="35"/>
        <v>9.69</v>
      </c>
      <c r="R549" s="9">
        <f t="shared" si="34"/>
        <v>80.75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 s="5">
        <v>66100</v>
      </c>
      <c r="E550" s="5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2">
        <f t="shared" si="32"/>
        <v>42461.208333333328</v>
      </c>
      <c r="L550">
        <v>1460610000</v>
      </c>
      <c r="M550" s="12">
        <f t="shared" si="33"/>
        <v>42474.208333333328</v>
      </c>
      <c r="N550" t="b">
        <v>0</v>
      </c>
      <c r="O550" t="b">
        <v>0</v>
      </c>
      <c r="P550" t="s">
        <v>33</v>
      </c>
      <c r="Q550" s="7">
        <f t="shared" si="35"/>
        <v>2.7091376701966716</v>
      </c>
      <c r="R550" s="9">
        <f t="shared" si="34"/>
        <v>59.991289782244557</v>
      </c>
      <c r="S550" t="s">
        <v>2039</v>
      </c>
      <c r="T550" t="s">
        <v>2040</v>
      </c>
    </row>
    <row r="551" spans="1:20" ht="31.2" x14ac:dyDescent="0.3">
      <c r="A551">
        <v>549</v>
      </c>
      <c r="B551" t="s">
        <v>1143</v>
      </c>
      <c r="C551" s="3" t="s">
        <v>1144</v>
      </c>
      <c r="D551" s="5">
        <v>29500</v>
      </c>
      <c r="E551" s="5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2">
        <f t="shared" si="32"/>
        <v>41422.208333333336</v>
      </c>
      <c r="L551">
        <v>1370494800</v>
      </c>
      <c r="M551" s="12">
        <f t="shared" si="33"/>
        <v>41431.208333333336</v>
      </c>
      <c r="N551" t="b">
        <v>0</v>
      </c>
      <c r="O551" t="b">
        <v>0</v>
      </c>
      <c r="P551" t="s">
        <v>65</v>
      </c>
      <c r="Q551" s="7">
        <f t="shared" si="35"/>
        <v>2.8421355932203389</v>
      </c>
      <c r="R551" s="9">
        <f t="shared" si="34"/>
        <v>110.03018372703411</v>
      </c>
      <c r="S551" t="s">
        <v>2037</v>
      </c>
      <c r="T551" t="s">
        <v>2046</v>
      </c>
    </row>
    <row r="552" spans="1:20" ht="31.2" x14ac:dyDescent="0.3">
      <c r="A552">
        <v>550</v>
      </c>
      <c r="B552" t="s">
        <v>1145</v>
      </c>
      <c r="C552" s="3" t="s">
        <v>1146</v>
      </c>
      <c r="D552" s="5">
        <v>100</v>
      </c>
      <c r="E552" s="5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2">
        <f t="shared" si="32"/>
        <v>40968.25</v>
      </c>
      <c r="L552">
        <v>1332306000</v>
      </c>
      <c r="M552" s="12">
        <f t="shared" si="33"/>
        <v>40989.208333333336</v>
      </c>
      <c r="N552" t="b">
        <v>0</v>
      </c>
      <c r="O552" t="b">
        <v>0</v>
      </c>
      <c r="P552" t="s">
        <v>60</v>
      </c>
      <c r="Q552" s="7">
        <f t="shared" si="35"/>
        <v>0.04</v>
      </c>
      <c r="R552" s="9">
        <f t="shared" si="34"/>
        <v>4</v>
      </c>
      <c r="S552" t="s">
        <v>2035</v>
      </c>
      <c r="T552" t="s">
        <v>2045</v>
      </c>
    </row>
    <row r="553" spans="1:20" ht="31.2" x14ac:dyDescent="0.3">
      <c r="A553">
        <v>551</v>
      </c>
      <c r="B553" t="s">
        <v>1147</v>
      </c>
      <c r="C553" s="3" t="s">
        <v>1148</v>
      </c>
      <c r="D553" s="5">
        <v>180100</v>
      </c>
      <c r="E553" s="5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2">
        <f t="shared" si="32"/>
        <v>41993.25</v>
      </c>
      <c r="L553">
        <v>1422511200</v>
      </c>
      <c r="M553" s="12">
        <f t="shared" si="33"/>
        <v>42033.25</v>
      </c>
      <c r="N553" t="b">
        <v>0</v>
      </c>
      <c r="O553" t="b">
        <v>1</v>
      </c>
      <c r="P553" t="s">
        <v>28</v>
      </c>
      <c r="Q553" s="7">
        <f t="shared" si="35"/>
        <v>0.58632981676846196</v>
      </c>
      <c r="R553" s="9">
        <f t="shared" si="34"/>
        <v>37.99856063332134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 s="5">
        <v>9000</v>
      </c>
      <c r="E554" s="5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2">
        <f t="shared" si="32"/>
        <v>42700.25</v>
      </c>
      <c r="L554">
        <v>1480312800</v>
      </c>
      <c r="M554" s="12">
        <f t="shared" si="33"/>
        <v>42702.25</v>
      </c>
      <c r="N554" t="b">
        <v>0</v>
      </c>
      <c r="O554" t="b">
        <v>0</v>
      </c>
      <c r="P554" t="s">
        <v>33</v>
      </c>
      <c r="Q554" s="7">
        <f t="shared" si="35"/>
        <v>0.98511111111111116</v>
      </c>
      <c r="R554" s="9">
        <f t="shared" si="34"/>
        <v>96.369565217391298</v>
      </c>
      <c r="S554" t="s">
        <v>2039</v>
      </c>
      <c r="T554" t="s">
        <v>2040</v>
      </c>
    </row>
    <row r="555" spans="1:20" ht="31.2" x14ac:dyDescent="0.3">
      <c r="A555">
        <v>553</v>
      </c>
      <c r="B555" t="s">
        <v>1151</v>
      </c>
      <c r="C555" s="3" t="s">
        <v>1152</v>
      </c>
      <c r="D555" s="5">
        <v>170600</v>
      </c>
      <c r="E555" s="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2">
        <f t="shared" si="32"/>
        <v>40545.25</v>
      </c>
      <c r="L555">
        <v>1294034400</v>
      </c>
      <c r="M555" s="12">
        <f t="shared" si="33"/>
        <v>40546.25</v>
      </c>
      <c r="N555" t="b">
        <v>0</v>
      </c>
      <c r="O555" t="b">
        <v>0</v>
      </c>
      <c r="P555" t="s">
        <v>23</v>
      </c>
      <c r="Q555" s="7">
        <f t="shared" si="35"/>
        <v>0.43975381008206332</v>
      </c>
      <c r="R555" s="9">
        <f t="shared" si="34"/>
        <v>72.978599221789878</v>
      </c>
      <c r="S555" t="s">
        <v>2035</v>
      </c>
      <c r="T555" t="s">
        <v>2036</v>
      </c>
    </row>
    <row r="556" spans="1:20" ht="31.2" x14ac:dyDescent="0.3">
      <c r="A556">
        <v>554</v>
      </c>
      <c r="B556" t="s">
        <v>1153</v>
      </c>
      <c r="C556" s="3" t="s">
        <v>1154</v>
      </c>
      <c r="D556" s="5">
        <v>9500</v>
      </c>
      <c r="E556" s="5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2">
        <f t="shared" si="32"/>
        <v>42723.25</v>
      </c>
      <c r="L556">
        <v>1482645600</v>
      </c>
      <c r="M556" s="12">
        <f t="shared" si="33"/>
        <v>42729.25</v>
      </c>
      <c r="N556" t="b">
        <v>0</v>
      </c>
      <c r="O556" t="b">
        <v>0</v>
      </c>
      <c r="P556" t="s">
        <v>60</v>
      </c>
      <c r="Q556" s="7">
        <f t="shared" si="35"/>
        <v>1.5166315789473683</v>
      </c>
      <c r="R556" s="9">
        <f t="shared" si="34"/>
        <v>26.007220216606498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 s="5">
        <v>6300</v>
      </c>
      <c r="E557" s="5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2">
        <f t="shared" si="32"/>
        <v>41731.208333333336</v>
      </c>
      <c r="L557">
        <v>1399093200</v>
      </c>
      <c r="M557" s="12">
        <f t="shared" si="33"/>
        <v>41762.208333333336</v>
      </c>
      <c r="N557" t="b">
        <v>0</v>
      </c>
      <c r="O557" t="b">
        <v>0</v>
      </c>
      <c r="P557" t="s">
        <v>23</v>
      </c>
      <c r="Q557" s="7">
        <f t="shared" si="35"/>
        <v>2.2363492063492063</v>
      </c>
      <c r="R557" s="9">
        <f t="shared" si="34"/>
        <v>104.36296296296297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 s="5">
        <v>5200</v>
      </c>
      <c r="E558" s="5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2">
        <f t="shared" si="32"/>
        <v>40792.208333333336</v>
      </c>
      <c r="L558">
        <v>1315890000</v>
      </c>
      <c r="M558" s="12">
        <f t="shared" si="33"/>
        <v>40799.208333333336</v>
      </c>
      <c r="N558" t="b">
        <v>0</v>
      </c>
      <c r="O558" t="b">
        <v>1</v>
      </c>
      <c r="P558" t="s">
        <v>206</v>
      </c>
      <c r="Q558" s="7">
        <f t="shared" si="35"/>
        <v>2.3975</v>
      </c>
      <c r="R558" s="9">
        <f t="shared" si="34"/>
        <v>102.18852459016394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 s="5">
        <v>6000</v>
      </c>
      <c r="E559" s="5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2">
        <f t="shared" si="32"/>
        <v>42279.208333333328</v>
      </c>
      <c r="L559">
        <v>1444021200</v>
      </c>
      <c r="M559" s="12">
        <f t="shared" si="33"/>
        <v>42282.208333333328</v>
      </c>
      <c r="N559" t="b">
        <v>0</v>
      </c>
      <c r="O559" t="b">
        <v>1</v>
      </c>
      <c r="P559" t="s">
        <v>474</v>
      </c>
      <c r="Q559" s="7">
        <f t="shared" si="35"/>
        <v>1.9933333333333334</v>
      </c>
      <c r="R559" s="9">
        <f t="shared" si="34"/>
        <v>54.117647058823529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 s="5">
        <v>5800</v>
      </c>
      <c r="E560" s="5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2">
        <f t="shared" si="32"/>
        <v>42424.25</v>
      </c>
      <c r="L560">
        <v>1460005200</v>
      </c>
      <c r="M560" s="12">
        <f t="shared" si="33"/>
        <v>42467.208333333328</v>
      </c>
      <c r="N560" t="b">
        <v>0</v>
      </c>
      <c r="O560" t="b">
        <v>0</v>
      </c>
      <c r="P560" t="s">
        <v>33</v>
      </c>
      <c r="Q560" s="7">
        <f t="shared" si="35"/>
        <v>1.373448275862069</v>
      </c>
      <c r="R560" s="9">
        <f t="shared" si="34"/>
        <v>63.222222222222221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 s="5">
        <v>105300</v>
      </c>
      <c r="E561" s="5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2">
        <f t="shared" si="32"/>
        <v>42584.208333333328</v>
      </c>
      <c r="L561">
        <v>1470718800</v>
      </c>
      <c r="M561" s="12">
        <f t="shared" si="33"/>
        <v>42591.208333333328</v>
      </c>
      <c r="N561" t="b">
        <v>0</v>
      </c>
      <c r="O561" t="b">
        <v>0</v>
      </c>
      <c r="P561" t="s">
        <v>33</v>
      </c>
      <c r="Q561" s="7">
        <f t="shared" si="35"/>
        <v>1.009696106362773</v>
      </c>
      <c r="R561" s="9">
        <f t="shared" si="34"/>
        <v>104.03228962818004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 s="5">
        <v>20000</v>
      </c>
      <c r="E562" s="5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2">
        <f t="shared" si="32"/>
        <v>40865.25</v>
      </c>
      <c r="L562">
        <v>1325052000</v>
      </c>
      <c r="M562" s="12">
        <f t="shared" si="33"/>
        <v>40905.25</v>
      </c>
      <c r="N562" t="b">
        <v>0</v>
      </c>
      <c r="O562" t="b">
        <v>0</v>
      </c>
      <c r="P562" t="s">
        <v>71</v>
      </c>
      <c r="Q562" s="7">
        <f t="shared" si="35"/>
        <v>7.9416000000000002</v>
      </c>
      <c r="R562" s="9">
        <f t="shared" si="34"/>
        <v>49.994334277620396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 s="5">
        <v>3000</v>
      </c>
      <c r="E563" s="5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2">
        <f t="shared" si="32"/>
        <v>40833.208333333336</v>
      </c>
      <c r="L563">
        <v>1319000400</v>
      </c>
      <c r="M563" s="12">
        <f t="shared" si="33"/>
        <v>40835.208333333336</v>
      </c>
      <c r="N563" t="b">
        <v>0</v>
      </c>
      <c r="O563" t="b">
        <v>0</v>
      </c>
      <c r="P563" t="s">
        <v>33</v>
      </c>
      <c r="Q563" s="7">
        <f t="shared" si="35"/>
        <v>3.6970000000000001</v>
      </c>
      <c r="R563" s="9">
        <f t="shared" si="34"/>
        <v>56.015151515151516</v>
      </c>
      <c r="S563" t="s">
        <v>2039</v>
      </c>
      <c r="T563" t="s">
        <v>2040</v>
      </c>
    </row>
    <row r="564" spans="1:20" ht="31.2" x14ac:dyDescent="0.3">
      <c r="A564">
        <v>562</v>
      </c>
      <c r="B564" t="s">
        <v>1168</v>
      </c>
      <c r="C564" s="3" t="s">
        <v>1169</v>
      </c>
      <c r="D564" s="5">
        <v>9900</v>
      </c>
      <c r="E564" s="5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2">
        <f t="shared" si="32"/>
        <v>43536.208333333328</v>
      </c>
      <c r="L564">
        <v>1552539600</v>
      </c>
      <c r="M564" s="12">
        <f t="shared" si="33"/>
        <v>43538.208333333328</v>
      </c>
      <c r="N564" t="b">
        <v>0</v>
      </c>
      <c r="O564" t="b">
        <v>0</v>
      </c>
      <c r="P564" t="s">
        <v>23</v>
      </c>
      <c r="Q564" s="7">
        <f t="shared" si="35"/>
        <v>0.12818181818181817</v>
      </c>
      <c r="R564" s="9">
        <f t="shared" si="34"/>
        <v>48.807692307692307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 s="5">
        <v>3700</v>
      </c>
      <c r="E565" s="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2">
        <f t="shared" si="32"/>
        <v>43417.25</v>
      </c>
      <c r="L565">
        <v>1543816800</v>
      </c>
      <c r="M565" s="12">
        <f t="shared" si="33"/>
        <v>43437.25</v>
      </c>
      <c r="N565" t="b">
        <v>0</v>
      </c>
      <c r="O565" t="b">
        <v>0</v>
      </c>
      <c r="P565" t="s">
        <v>42</v>
      </c>
      <c r="Q565" s="7">
        <f t="shared" si="35"/>
        <v>1.3802702702702703</v>
      </c>
      <c r="R565" s="9">
        <f t="shared" si="34"/>
        <v>60.082352941176474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 s="5">
        <v>168700</v>
      </c>
      <c r="E566" s="5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2">
        <f t="shared" si="32"/>
        <v>42078.208333333328</v>
      </c>
      <c r="L566">
        <v>1427086800</v>
      </c>
      <c r="M566" s="12">
        <f t="shared" si="33"/>
        <v>42086.208333333328</v>
      </c>
      <c r="N566" t="b">
        <v>0</v>
      </c>
      <c r="O566" t="b">
        <v>0</v>
      </c>
      <c r="P566" t="s">
        <v>33</v>
      </c>
      <c r="Q566" s="7">
        <f t="shared" si="35"/>
        <v>0.83813278008298753</v>
      </c>
      <c r="R566" s="9">
        <f t="shared" si="34"/>
        <v>78.990502793296088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 s="5">
        <v>94900</v>
      </c>
      <c r="E567" s="5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2">
        <f t="shared" si="32"/>
        <v>40862.25</v>
      </c>
      <c r="L567">
        <v>1323064800</v>
      </c>
      <c r="M567" s="12">
        <f t="shared" si="33"/>
        <v>40882.25</v>
      </c>
      <c r="N567" t="b">
        <v>0</v>
      </c>
      <c r="O567" t="b">
        <v>0</v>
      </c>
      <c r="P567" t="s">
        <v>33</v>
      </c>
      <c r="Q567" s="7">
        <f t="shared" si="35"/>
        <v>2.0460063224446787</v>
      </c>
      <c r="R567" s="9">
        <f t="shared" si="34"/>
        <v>53.99499443826474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 s="5">
        <v>9300</v>
      </c>
      <c r="E568" s="5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2">
        <f t="shared" si="32"/>
        <v>42424.25</v>
      </c>
      <c r="L568">
        <v>1458277200</v>
      </c>
      <c r="M568" s="12">
        <f t="shared" si="33"/>
        <v>42447.208333333328</v>
      </c>
      <c r="N568" t="b">
        <v>0</v>
      </c>
      <c r="O568" t="b">
        <v>1</v>
      </c>
      <c r="P568" t="s">
        <v>50</v>
      </c>
      <c r="Q568" s="7">
        <f t="shared" si="35"/>
        <v>0.44344086021505374</v>
      </c>
      <c r="R568" s="9">
        <f t="shared" si="34"/>
        <v>111.45945945945945</v>
      </c>
      <c r="S568" t="s">
        <v>2035</v>
      </c>
      <c r="T568" t="s">
        <v>2043</v>
      </c>
    </row>
    <row r="569" spans="1:20" ht="31.2" x14ac:dyDescent="0.3">
      <c r="A569">
        <v>567</v>
      </c>
      <c r="B569" t="s">
        <v>1178</v>
      </c>
      <c r="C569" s="3" t="s">
        <v>1179</v>
      </c>
      <c r="D569" s="5">
        <v>6800</v>
      </c>
      <c r="E569" s="5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2">
        <f t="shared" si="32"/>
        <v>41830.208333333336</v>
      </c>
      <c r="L569">
        <v>1405141200</v>
      </c>
      <c r="M569" s="12">
        <f t="shared" si="33"/>
        <v>41832.208333333336</v>
      </c>
      <c r="N569" t="b">
        <v>0</v>
      </c>
      <c r="O569" t="b">
        <v>0</v>
      </c>
      <c r="P569" t="s">
        <v>23</v>
      </c>
      <c r="Q569" s="7">
        <f t="shared" si="35"/>
        <v>2.1860294117647059</v>
      </c>
      <c r="R569" s="9">
        <f t="shared" si="34"/>
        <v>60.922131147540981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 s="5">
        <v>72400</v>
      </c>
      <c r="E570" s="5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2">
        <f t="shared" si="32"/>
        <v>40374.208333333336</v>
      </c>
      <c r="L570">
        <v>1283058000</v>
      </c>
      <c r="M570" s="12">
        <f t="shared" si="33"/>
        <v>40419.208333333336</v>
      </c>
      <c r="N570" t="b">
        <v>0</v>
      </c>
      <c r="O570" t="b">
        <v>0</v>
      </c>
      <c r="P570" t="s">
        <v>33</v>
      </c>
      <c r="Q570" s="7">
        <f t="shared" si="35"/>
        <v>1.8603314917127072</v>
      </c>
      <c r="R570" s="9">
        <f t="shared" si="34"/>
        <v>26.0015444015444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 s="5">
        <v>20100</v>
      </c>
      <c r="E571" s="5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2">
        <f t="shared" si="32"/>
        <v>40554.25</v>
      </c>
      <c r="L571">
        <v>1295762400</v>
      </c>
      <c r="M571" s="12">
        <f t="shared" si="33"/>
        <v>40566.25</v>
      </c>
      <c r="N571" t="b">
        <v>0</v>
      </c>
      <c r="O571" t="b">
        <v>0</v>
      </c>
      <c r="P571" t="s">
        <v>71</v>
      </c>
      <c r="Q571" s="7">
        <f t="shared" si="35"/>
        <v>2.3733830845771142</v>
      </c>
      <c r="R571" s="9">
        <f t="shared" si="34"/>
        <v>80.993208828522924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 s="5">
        <v>31200</v>
      </c>
      <c r="E572" s="5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2">
        <f t="shared" si="32"/>
        <v>41993.25</v>
      </c>
      <c r="L572">
        <v>1419573600</v>
      </c>
      <c r="M572" s="12">
        <f t="shared" si="33"/>
        <v>41999.25</v>
      </c>
      <c r="N572" t="b">
        <v>0</v>
      </c>
      <c r="O572" t="b">
        <v>1</v>
      </c>
      <c r="P572" t="s">
        <v>23</v>
      </c>
      <c r="Q572" s="7">
        <f t="shared" si="35"/>
        <v>3.0565384615384614</v>
      </c>
      <c r="R572" s="9">
        <f t="shared" si="34"/>
        <v>34.995963302752294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 s="5">
        <v>3500</v>
      </c>
      <c r="E573" s="5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2">
        <f t="shared" si="32"/>
        <v>42174.208333333328</v>
      </c>
      <c r="L573">
        <v>1438750800</v>
      </c>
      <c r="M573" s="12">
        <f t="shared" si="33"/>
        <v>42221.208333333328</v>
      </c>
      <c r="N573" t="b">
        <v>0</v>
      </c>
      <c r="O573" t="b">
        <v>0</v>
      </c>
      <c r="P573" t="s">
        <v>100</v>
      </c>
      <c r="Q573" s="7">
        <f t="shared" si="35"/>
        <v>0.94142857142857139</v>
      </c>
      <c r="R573" s="9">
        <f t="shared" si="34"/>
        <v>94.142857142857139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 s="5">
        <v>9000</v>
      </c>
      <c r="E574" s="5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2">
        <f t="shared" si="32"/>
        <v>42275.208333333328</v>
      </c>
      <c r="L574">
        <v>1444798800</v>
      </c>
      <c r="M574" s="12">
        <f t="shared" si="33"/>
        <v>42291.208333333328</v>
      </c>
      <c r="N574" t="b">
        <v>0</v>
      </c>
      <c r="O574" t="b">
        <v>1</v>
      </c>
      <c r="P574" t="s">
        <v>23</v>
      </c>
      <c r="Q574" s="7">
        <f t="shared" si="35"/>
        <v>0.54400000000000004</v>
      </c>
      <c r="R574" s="9">
        <f t="shared" si="34"/>
        <v>52.085106382978722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 s="5">
        <v>6700</v>
      </c>
      <c r="E575" s="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2">
        <f t="shared" si="32"/>
        <v>41761.208333333336</v>
      </c>
      <c r="L575">
        <v>1399179600</v>
      </c>
      <c r="M575" s="12">
        <f t="shared" si="33"/>
        <v>41763.208333333336</v>
      </c>
      <c r="N575" t="b">
        <v>0</v>
      </c>
      <c r="O575" t="b">
        <v>0</v>
      </c>
      <c r="P575" t="s">
        <v>1029</v>
      </c>
      <c r="Q575" s="7">
        <f t="shared" si="35"/>
        <v>1.1188059701492536</v>
      </c>
      <c r="R575" s="9">
        <f t="shared" si="34"/>
        <v>24.986666666666668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 s="5">
        <v>2700</v>
      </c>
      <c r="E576" s="5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2">
        <f t="shared" si="32"/>
        <v>43806.25</v>
      </c>
      <c r="L576">
        <v>1576562400</v>
      </c>
      <c r="M576" s="12">
        <f t="shared" si="33"/>
        <v>43816.25</v>
      </c>
      <c r="N576" t="b">
        <v>0</v>
      </c>
      <c r="O576" t="b">
        <v>1</v>
      </c>
      <c r="P576" t="s">
        <v>17</v>
      </c>
      <c r="Q576" s="7">
        <f t="shared" si="35"/>
        <v>3.6914814814814814</v>
      </c>
      <c r="R576" s="9">
        <f t="shared" si="34"/>
        <v>69.215277777777771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 s="5">
        <v>83300</v>
      </c>
      <c r="E577" s="5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2">
        <f t="shared" si="32"/>
        <v>41779.208333333336</v>
      </c>
      <c r="L577">
        <v>1400821200</v>
      </c>
      <c r="M577" s="12">
        <f t="shared" si="33"/>
        <v>41782.208333333336</v>
      </c>
      <c r="N577" t="b">
        <v>0</v>
      </c>
      <c r="O577" t="b">
        <v>1</v>
      </c>
      <c r="P577" t="s">
        <v>33</v>
      </c>
      <c r="Q577" s="7">
        <f t="shared" si="35"/>
        <v>0.62930372148859548</v>
      </c>
      <c r="R577" s="9">
        <f t="shared" si="34"/>
        <v>93.944444444444443</v>
      </c>
      <c r="S577" t="s">
        <v>2039</v>
      </c>
      <c r="T577" t="s">
        <v>2040</v>
      </c>
    </row>
    <row r="578" spans="1:20" ht="31.2" x14ac:dyDescent="0.3">
      <c r="A578">
        <v>576</v>
      </c>
      <c r="B578" t="s">
        <v>1196</v>
      </c>
      <c r="C578" s="3" t="s">
        <v>1197</v>
      </c>
      <c r="D578" s="5">
        <v>9700</v>
      </c>
      <c r="E578" s="5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2">
        <f t="shared" si="32"/>
        <v>43040.208333333328</v>
      </c>
      <c r="L578">
        <v>1510984800</v>
      </c>
      <c r="M578" s="12">
        <f t="shared" si="33"/>
        <v>43057.25</v>
      </c>
      <c r="N578" t="b">
        <v>0</v>
      </c>
      <c r="O578" t="b">
        <v>0</v>
      </c>
      <c r="P578" t="s">
        <v>33</v>
      </c>
      <c r="Q578" s="7">
        <f t="shared" si="35"/>
        <v>0.6492783505154639</v>
      </c>
      <c r="R578" s="9">
        <f t="shared" si="34"/>
        <v>98.40625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 s="5">
        <v>8200</v>
      </c>
      <c r="E579" s="5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2">
        <f t="shared" ref="K579:K642" si="36">(((J579/60)/60)/24)+DATE(1970,1,1)</f>
        <v>40613.25</v>
      </c>
      <c r="L579">
        <v>1302066000</v>
      </c>
      <c r="M579" s="12">
        <f t="shared" ref="M579:M642" si="37">(((L579/60)/60)/24)+DATE(1970,1,1)</f>
        <v>40639.208333333336</v>
      </c>
      <c r="N579" t="b">
        <v>0</v>
      </c>
      <c r="O579" t="b">
        <v>0</v>
      </c>
      <c r="P579" t="s">
        <v>159</v>
      </c>
      <c r="Q579" s="7">
        <f t="shared" si="35"/>
        <v>0.18853658536585366</v>
      </c>
      <c r="R579" s="9">
        <f t="shared" ref="R579:R642" si="38">E579/G579</f>
        <v>41.783783783783782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 s="5">
        <v>96500</v>
      </c>
      <c r="E580" s="5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2">
        <f t="shared" si="36"/>
        <v>40878.25</v>
      </c>
      <c r="L580">
        <v>1322978400</v>
      </c>
      <c r="M580" s="12">
        <f t="shared" si="37"/>
        <v>40881.25</v>
      </c>
      <c r="N580" t="b">
        <v>0</v>
      </c>
      <c r="O580" t="b">
        <v>0</v>
      </c>
      <c r="P580" t="s">
        <v>474</v>
      </c>
      <c r="Q580" s="7">
        <f t="shared" ref="Q580:Q643" si="39">E580/D580</f>
        <v>0.1675440414507772</v>
      </c>
      <c r="R580" s="9">
        <f t="shared" si="38"/>
        <v>65.991836734693877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 s="5">
        <v>6200</v>
      </c>
      <c r="E581" s="5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2">
        <f t="shared" si="36"/>
        <v>40762.208333333336</v>
      </c>
      <c r="L581">
        <v>1313730000</v>
      </c>
      <c r="M581" s="12">
        <f t="shared" si="37"/>
        <v>40774.208333333336</v>
      </c>
      <c r="N581" t="b">
        <v>0</v>
      </c>
      <c r="O581" t="b">
        <v>0</v>
      </c>
      <c r="P581" t="s">
        <v>159</v>
      </c>
      <c r="Q581" s="7">
        <f t="shared" si="39"/>
        <v>1.0111290322580646</v>
      </c>
      <c r="R581" s="9">
        <f t="shared" si="38"/>
        <v>72.05747126436782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 s="5">
        <v>43800</v>
      </c>
      <c r="E582" s="5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2">
        <f t="shared" si="36"/>
        <v>41696.25</v>
      </c>
      <c r="L582">
        <v>1394085600</v>
      </c>
      <c r="M582" s="12">
        <f t="shared" si="37"/>
        <v>41704.25</v>
      </c>
      <c r="N582" t="b">
        <v>0</v>
      </c>
      <c r="O582" t="b">
        <v>0</v>
      </c>
      <c r="P582" t="s">
        <v>33</v>
      </c>
      <c r="Q582" s="7">
        <f t="shared" si="39"/>
        <v>3.4150228310502282</v>
      </c>
      <c r="R582" s="9">
        <f t="shared" si="38"/>
        <v>48.003209242618745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 s="5">
        <v>6000</v>
      </c>
      <c r="E583" s="5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2">
        <f t="shared" si="36"/>
        <v>40662.208333333336</v>
      </c>
      <c r="L583">
        <v>1305349200</v>
      </c>
      <c r="M583" s="12">
        <f t="shared" si="37"/>
        <v>40677.208333333336</v>
      </c>
      <c r="N583" t="b">
        <v>0</v>
      </c>
      <c r="O583" t="b">
        <v>0</v>
      </c>
      <c r="P583" t="s">
        <v>28</v>
      </c>
      <c r="Q583" s="7">
        <f t="shared" si="39"/>
        <v>0.64016666666666666</v>
      </c>
      <c r="R583" s="9">
        <f t="shared" si="38"/>
        <v>54.098591549295776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 s="5">
        <v>8700</v>
      </c>
      <c r="E584" s="5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2">
        <f t="shared" si="36"/>
        <v>42165.208333333328</v>
      </c>
      <c r="L584">
        <v>1434344400</v>
      </c>
      <c r="M584" s="12">
        <f t="shared" si="37"/>
        <v>42170.208333333328</v>
      </c>
      <c r="N584" t="b">
        <v>0</v>
      </c>
      <c r="O584" t="b">
        <v>1</v>
      </c>
      <c r="P584" t="s">
        <v>89</v>
      </c>
      <c r="Q584" s="7">
        <f t="shared" si="39"/>
        <v>0.5208045977011494</v>
      </c>
      <c r="R584" s="9">
        <f t="shared" si="38"/>
        <v>107.88095238095238</v>
      </c>
      <c r="S584" t="s">
        <v>2050</v>
      </c>
      <c r="T584" t="s">
        <v>2051</v>
      </c>
    </row>
    <row r="585" spans="1:20" ht="31.2" x14ac:dyDescent="0.3">
      <c r="A585">
        <v>583</v>
      </c>
      <c r="B585" t="s">
        <v>1209</v>
      </c>
      <c r="C585" s="3" t="s">
        <v>1210</v>
      </c>
      <c r="D585" s="5">
        <v>18900</v>
      </c>
      <c r="E585" s="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2">
        <f t="shared" si="36"/>
        <v>40959.25</v>
      </c>
      <c r="L585">
        <v>1331186400</v>
      </c>
      <c r="M585" s="12">
        <f t="shared" si="37"/>
        <v>40976.25</v>
      </c>
      <c r="N585" t="b">
        <v>0</v>
      </c>
      <c r="O585" t="b">
        <v>0</v>
      </c>
      <c r="P585" t="s">
        <v>42</v>
      </c>
      <c r="Q585" s="7">
        <f t="shared" si="39"/>
        <v>3.2240211640211642</v>
      </c>
      <c r="R585" s="9">
        <f t="shared" si="38"/>
        <v>67.034103410341032</v>
      </c>
      <c r="S585" t="s">
        <v>2041</v>
      </c>
      <c r="T585" t="s">
        <v>2042</v>
      </c>
    </row>
    <row r="586" spans="1:20" ht="31.2" x14ac:dyDescent="0.3">
      <c r="A586">
        <v>584</v>
      </c>
      <c r="B586" t="s">
        <v>45</v>
      </c>
      <c r="C586" s="3" t="s">
        <v>1211</v>
      </c>
      <c r="D586" s="5">
        <v>86400</v>
      </c>
      <c r="E586" s="5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2">
        <f t="shared" si="36"/>
        <v>41024.208333333336</v>
      </c>
      <c r="L586">
        <v>1336539600</v>
      </c>
      <c r="M586" s="12">
        <f t="shared" si="37"/>
        <v>41038.208333333336</v>
      </c>
      <c r="N586" t="b">
        <v>0</v>
      </c>
      <c r="O586" t="b">
        <v>0</v>
      </c>
      <c r="P586" t="s">
        <v>28</v>
      </c>
      <c r="Q586" s="7">
        <f t="shared" si="39"/>
        <v>1.1950810185185186</v>
      </c>
      <c r="R586" s="9">
        <f t="shared" si="38"/>
        <v>64.01425914445133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 s="5">
        <v>8900</v>
      </c>
      <c r="E587" s="5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2">
        <f t="shared" si="36"/>
        <v>40255.208333333336</v>
      </c>
      <c r="L587">
        <v>1269752400</v>
      </c>
      <c r="M587" s="12">
        <f t="shared" si="37"/>
        <v>40265.208333333336</v>
      </c>
      <c r="N587" t="b">
        <v>0</v>
      </c>
      <c r="O587" t="b">
        <v>0</v>
      </c>
      <c r="P587" t="s">
        <v>206</v>
      </c>
      <c r="Q587" s="7">
        <f t="shared" si="39"/>
        <v>1.4679775280898877</v>
      </c>
      <c r="R587" s="9">
        <f t="shared" si="38"/>
        <v>96.066176470588232</v>
      </c>
      <c r="S587" t="s">
        <v>2047</v>
      </c>
      <c r="T587" t="s">
        <v>2059</v>
      </c>
    </row>
    <row r="588" spans="1:20" ht="31.2" x14ac:dyDescent="0.3">
      <c r="A588">
        <v>586</v>
      </c>
      <c r="B588" t="s">
        <v>1214</v>
      </c>
      <c r="C588" s="3" t="s">
        <v>1215</v>
      </c>
      <c r="D588" s="5">
        <v>700</v>
      </c>
      <c r="E588" s="5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2">
        <f t="shared" si="36"/>
        <v>40499.25</v>
      </c>
      <c r="L588">
        <v>1291615200</v>
      </c>
      <c r="M588" s="12">
        <f t="shared" si="37"/>
        <v>40518.25</v>
      </c>
      <c r="N588" t="b">
        <v>0</v>
      </c>
      <c r="O588" t="b">
        <v>0</v>
      </c>
      <c r="P588" t="s">
        <v>23</v>
      </c>
      <c r="Q588" s="7">
        <f t="shared" si="39"/>
        <v>9.5057142857142853</v>
      </c>
      <c r="R588" s="9">
        <f t="shared" si="38"/>
        <v>51.184615384615384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 s="5">
        <v>9400</v>
      </c>
      <c r="E589" s="5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2">
        <f t="shared" si="36"/>
        <v>43484.25</v>
      </c>
      <c r="L589">
        <v>1552366800</v>
      </c>
      <c r="M589" s="12">
        <f t="shared" si="37"/>
        <v>43536.208333333328</v>
      </c>
      <c r="N589" t="b">
        <v>0</v>
      </c>
      <c r="O589" t="b">
        <v>1</v>
      </c>
      <c r="P589" t="s">
        <v>17</v>
      </c>
      <c r="Q589" s="7">
        <f t="shared" si="39"/>
        <v>0.72893617021276591</v>
      </c>
      <c r="R589" s="9">
        <f t="shared" si="38"/>
        <v>43.92307692307692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 s="5">
        <v>157600</v>
      </c>
      <c r="E590" s="5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2">
        <f t="shared" si="36"/>
        <v>40262.208333333336</v>
      </c>
      <c r="L590">
        <v>1272171600</v>
      </c>
      <c r="M590" s="12">
        <f t="shared" si="37"/>
        <v>40293.208333333336</v>
      </c>
      <c r="N590" t="b">
        <v>0</v>
      </c>
      <c r="O590" t="b">
        <v>0</v>
      </c>
      <c r="P590" t="s">
        <v>33</v>
      </c>
      <c r="Q590" s="7">
        <f t="shared" si="39"/>
        <v>0.7900824873096447</v>
      </c>
      <c r="R590" s="9">
        <f t="shared" si="38"/>
        <v>91.021198830409361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 s="5">
        <v>7900</v>
      </c>
      <c r="E591" s="5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2">
        <f t="shared" si="36"/>
        <v>42190.208333333328</v>
      </c>
      <c r="L591">
        <v>1436677200</v>
      </c>
      <c r="M591" s="12">
        <f t="shared" si="37"/>
        <v>42197.208333333328</v>
      </c>
      <c r="N591" t="b">
        <v>0</v>
      </c>
      <c r="O591" t="b">
        <v>0</v>
      </c>
      <c r="P591" t="s">
        <v>42</v>
      </c>
      <c r="Q591" s="7">
        <f t="shared" si="39"/>
        <v>0.64721518987341775</v>
      </c>
      <c r="R591" s="9">
        <f t="shared" si="38"/>
        <v>50.127450980392155</v>
      </c>
      <c r="S591" t="s">
        <v>2041</v>
      </c>
      <c r="T591" t="s">
        <v>2042</v>
      </c>
    </row>
    <row r="592" spans="1:20" ht="31.2" x14ac:dyDescent="0.3">
      <c r="A592">
        <v>590</v>
      </c>
      <c r="B592" t="s">
        <v>1222</v>
      </c>
      <c r="C592" s="3" t="s">
        <v>1223</v>
      </c>
      <c r="D592" s="5">
        <v>7100</v>
      </c>
      <c r="E592" s="5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2">
        <f t="shared" si="36"/>
        <v>41994.25</v>
      </c>
      <c r="L592">
        <v>1420092000</v>
      </c>
      <c r="M592" s="12">
        <f t="shared" si="37"/>
        <v>42005.25</v>
      </c>
      <c r="N592" t="b">
        <v>0</v>
      </c>
      <c r="O592" t="b">
        <v>0</v>
      </c>
      <c r="P592" t="s">
        <v>133</v>
      </c>
      <c r="Q592" s="7">
        <f t="shared" si="39"/>
        <v>0.82028169014084507</v>
      </c>
      <c r="R592" s="9">
        <f t="shared" si="38"/>
        <v>67.720930232558146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 s="5">
        <v>600</v>
      </c>
      <c r="E593" s="5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2">
        <f t="shared" si="36"/>
        <v>40373.208333333336</v>
      </c>
      <c r="L593">
        <v>1279947600</v>
      </c>
      <c r="M593" s="12">
        <f t="shared" si="37"/>
        <v>40383.208333333336</v>
      </c>
      <c r="N593" t="b">
        <v>0</v>
      </c>
      <c r="O593" t="b">
        <v>0</v>
      </c>
      <c r="P593" t="s">
        <v>89</v>
      </c>
      <c r="Q593" s="7">
        <f t="shared" si="39"/>
        <v>10.376666666666667</v>
      </c>
      <c r="R593" s="9">
        <f t="shared" si="38"/>
        <v>61.03921568627451</v>
      </c>
      <c r="S593" t="s">
        <v>2050</v>
      </c>
      <c r="T593" t="s">
        <v>2051</v>
      </c>
    </row>
    <row r="594" spans="1:20" ht="31.2" x14ac:dyDescent="0.3">
      <c r="A594">
        <v>592</v>
      </c>
      <c r="B594" t="s">
        <v>1226</v>
      </c>
      <c r="C594" s="3" t="s">
        <v>1227</v>
      </c>
      <c r="D594" s="5">
        <v>156800</v>
      </c>
      <c r="E594" s="5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2">
        <f t="shared" si="36"/>
        <v>41789.208333333336</v>
      </c>
      <c r="L594">
        <v>1402203600</v>
      </c>
      <c r="M594" s="12">
        <f t="shared" si="37"/>
        <v>41798.208333333336</v>
      </c>
      <c r="N594" t="b">
        <v>0</v>
      </c>
      <c r="O594" t="b">
        <v>0</v>
      </c>
      <c r="P594" t="s">
        <v>33</v>
      </c>
      <c r="Q594" s="7">
        <f t="shared" si="39"/>
        <v>0.12910076530612244</v>
      </c>
      <c r="R594" s="9">
        <f t="shared" si="38"/>
        <v>80.011857707509876</v>
      </c>
      <c r="S594" t="s">
        <v>2039</v>
      </c>
      <c r="T594" t="s">
        <v>2040</v>
      </c>
    </row>
    <row r="595" spans="1:20" ht="31.2" x14ac:dyDescent="0.3">
      <c r="A595">
        <v>593</v>
      </c>
      <c r="B595" t="s">
        <v>1228</v>
      </c>
      <c r="C595" s="3" t="s">
        <v>1229</v>
      </c>
      <c r="D595" s="5">
        <v>121600</v>
      </c>
      <c r="E595" s="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2">
        <f t="shared" si="36"/>
        <v>41724.208333333336</v>
      </c>
      <c r="L595">
        <v>1396933200</v>
      </c>
      <c r="M595" s="12">
        <f t="shared" si="37"/>
        <v>41737.208333333336</v>
      </c>
      <c r="N595" t="b">
        <v>0</v>
      </c>
      <c r="O595" t="b">
        <v>0</v>
      </c>
      <c r="P595" t="s">
        <v>71</v>
      </c>
      <c r="Q595" s="7">
        <f t="shared" si="39"/>
        <v>1.5484210526315789</v>
      </c>
      <c r="R595" s="9">
        <f t="shared" si="38"/>
        <v>47.001497753369947</v>
      </c>
      <c r="S595" t="s">
        <v>2041</v>
      </c>
      <c r="T595" t="s">
        <v>2049</v>
      </c>
    </row>
    <row r="596" spans="1:20" ht="31.2" x14ac:dyDescent="0.3">
      <c r="A596">
        <v>594</v>
      </c>
      <c r="B596" t="s">
        <v>1230</v>
      </c>
      <c r="C596" s="3" t="s">
        <v>1231</v>
      </c>
      <c r="D596" s="5">
        <v>157300</v>
      </c>
      <c r="E596" s="5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2">
        <f t="shared" si="36"/>
        <v>42548.208333333328</v>
      </c>
      <c r="L596">
        <v>1467262800</v>
      </c>
      <c r="M596" s="12">
        <f t="shared" si="37"/>
        <v>42551.208333333328</v>
      </c>
      <c r="N596" t="b">
        <v>0</v>
      </c>
      <c r="O596" t="b">
        <v>1</v>
      </c>
      <c r="P596" t="s">
        <v>33</v>
      </c>
      <c r="Q596" s="7">
        <f t="shared" si="39"/>
        <v>7.0991735537190084E-2</v>
      </c>
      <c r="R596" s="9">
        <f t="shared" si="38"/>
        <v>71.127388535031841</v>
      </c>
      <c r="S596" t="s">
        <v>2039</v>
      </c>
      <c r="T596" t="s">
        <v>2040</v>
      </c>
    </row>
    <row r="597" spans="1:20" ht="31.2" x14ac:dyDescent="0.3">
      <c r="A597">
        <v>595</v>
      </c>
      <c r="B597" t="s">
        <v>1232</v>
      </c>
      <c r="C597" s="3" t="s">
        <v>1233</v>
      </c>
      <c r="D597" s="5">
        <v>70300</v>
      </c>
      <c r="E597" s="5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2">
        <f t="shared" si="36"/>
        <v>40253.208333333336</v>
      </c>
      <c r="L597">
        <v>1270530000</v>
      </c>
      <c r="M597" s="12">
        <f t="shared" si="37"/>
        <v>40274.208333333336</v>
      </c>
      <c r="N597" t="b">
        <v>0</v>
      </c>
      <c r="O597" t="b">
        <v>1</v>
      </c>
      <c r="P597" t="s">
        <v>33</v>
      </c>
      <c r="Q597" s="7">
        <f t="shared" si="39"/>
        <v>2.0852773826458035</v>
      </c>
      <c r="R597" s="9">
        <f t="shared" si="38"/>
        <v>89.99079189686924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 s="5">
        <v>7900</v>
      </c>
      <c r="E598" s="5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2">
        <f t="shared" si="36"/>
        <v>42434.25</v>
      </c>
      <c r="L598">
        <v>1457762400</v>
      </c>
      <c r="M598" s="12">
        <f t="shared" si="37"/>
        <v>42441.25</v>
      </c>
      <c r="N598" t="b">
        <v>0</v>
      </c>
      <c r="O598" t="b">
        <v>1</v>
      </c>
      <c r="P598" t="s">
        <v>53</v>
      </c>
      <c r="Q598" s="7">
        <f t="shared" si="39"/>
        <v>0.99683544303797467</v>
      </c>
      <c r="R598" s="9">
        <f t="shared" si="38"/>
        <v>43.032786885245905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 s="5">
        <v>73800</v>
      </c>
      <c r="E599" s="5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2">
        <f t="shared" si="36"/>
        <v>43786.25</v>
      </c>
      <c r="L599">
        <v>1575525600</v>
      </c>
      <c r="M599" s="12">
        <f t="shared" si="37"/>
        <v>43804.25</v>
      </c>
      <c r="N599" t="b">
        <v>0</v>
      </c>
      <c r="O599" t="b">
        <v>0</v>
      </c>
      <c r="P599" t="s">
        <v>33</v>
      </c>
      <c r="Q599" s="7">
        <f t="shared" si="39"/>
        <v>2.0159756097560977</v>
      </c>
      <c r="R599" s="9">
        <f t="shared" si="38"/>
        <v>67.997714808043881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 s="5">
        <v>108500</v>
      </c>
      <c r="E600" s="5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2">
        <f t="shared" si="36"/>
        <v>40344.208333333336</v>
      </c>
      <c r="L600">
        <v>1279083600</v>
      </c>
      <c r="M600" s="12">
        <f t="shared" si="37"/>
        <v>40373.208333333336</v>
      </c>
      <c r="N600" t="b">
        <v>0</v>
      </c>
      <c r="O600" t="b">
        <v>0</v>
      </c>
      <c r="P600" t="s">
        <v>23</v>
      </c>
      <c r="Q600" s="7">
        <f t="shared" si="39"/>
        <v>1.6209032258064515</v>
      </c>
      <c r="R600" s="9">
        <f t="shared" si="38"/>
        <v>73.004566210045667</v>
      </c>
      <c r="S600" t="s">
        <v>2035</v>
      </c>
      <c r="T600" t="s">
        <v>2036</v>
      </c>
    </row>
    <row r="601" spans="1:20" ht="31.2" x14ac:dyDescent="0.3">
      <c r="A601">
        <v>599</v>
      </c>
      <c r="B601" t="s">
        <v>1240</v>
      </c>
      <c r="C601" s="3" t="s">
        <v>1241</v>
      </c>
      <c r="D601" s="5">
        <v>140300</v>
      </c>
      <c r="E601" s="5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2">
        <f t="shared" si="36"/>
        <v>42047.25</v>
      </c>
      <c r="L601">
        <v>1424412000</v>
      </c>
      <c r="M601" s="12">
        <f t="shared" si="37"/>
        <v>42055.25</v>
      </c>
      <c r="N601" t="b">
        <v>0</v>
      </c>
      <c r="O601" t="b">
        <v>0</v>
      </c>
      <c r="P601" t="s">
        <v>42</v>
      </c>
      <c r="Q601" s="7">
        <f t="shared" si="39"/>
        <v>3.6436208125445471E-2</v>
      </c>
      <c r="R601" s="9">
        <f t="shared" si="38"/>
        <v>62.341463414634148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 s="5">
        <v>100</v>
      </c>
      <c r="E602" s="5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2">
        <f t="shared" si="36"/>
        <v>41485.208333333336</v>
      </c>
      <c r="L602">
        <v>1376197200</v>
      </c>
      <c r="M602" s="12">
        <f t="shared" si="37"/>
        <v>41497.208333333336</v>
      </c>
      <c r="N602" t="b">
        <v>0</v>
      </c>
      <c r="O602" t="b">
        <v>0</v>
      </c>
      <c r="P602" t="s">
        <v>17</v>
      </c>
      <c r="Q602" s="7">
        <f t="shared" si="39"/>
        <v>0.05</v>
      </c>
      <c r="R602" s="9">
        <f t="shared" si="38"/>
        <v>5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 s="5">
        <v>6300</v>
      </c>
      <c r="E603" s="5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2">
        <f t="shared" si="36"/>
        <v>41789.208333333336</v>
      </c>
      <c r="L603">
        <v>1402894800</v>
      </c>
      <c r="M603" s="12">
        <f t="shared" si="37"/>
        <v>41806.208333333336</v>
      </c>
      <c r="N603" t="b">
        <v>1</v>
      </c>
      <c r="O603" t="b">
        <v>0</v>
      </c>
      <c r="P603" t="s">
        <v>65</v>
      </c>
      <c r="Q603" s="7">
        <f t="shared" si="39"/>
        <v>2.0663492063492064</v>
      </c>
      <c r="R603" s="9">
        <f t="shared" si="38"/>
        <v>67.103092783505161</v>
      </c>
      <c r="S603" t="s">
        <v>2037</v>
      </c>
      <c r="T603" t="s">
        <v>2046</v>
      </c>
    </row>
    <row r="604" spans="1:20" ht="31.2" x14ac:dyDescent="0.3">
      <c r="A604">
        <v>602</v>
      </c>
      <c r="B604" t="s">
        <v>1246</v>
      </c>
      <c r="C604" s="3" t="s">
        <v>1247</v>
      </c>
      <c r="D604" s="5">
        <v>71100</v>
      </c>
      <c r="E604" s="5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2">
        <f t="shared" si="36"/>
        <v>42160.208333333328</v>
      </c>
      <c r="L604">
        <v>1434430800</v>
      </c>
      <c r="M604" s="12">
        <f t="shared" si="37"/>
        <v>42171.208333333328</v>
      </c>
      <c r="N604" t="b">
        <v>0</v>
      </c>
      <c r="O604" t="b">
        <v>0</v>
      </c>
      <c r="P604" t="s">
        <v>33</v>
      </c>
      <c r="Q604" s="7">
        <f t="shared" si="39"/>
        <v>1.2823628691983122</v>
      </c>
      <c r="R604" s="9">
        <f t="shared" si="38"/>
        <v>79.978947368421046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 s="5">
        <v>5300</v>
      </c>
      <c r="E605" s="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2">
        <f t="shared" si="36"/>
        <v>43573.208333333328</v>
      </c>
      <c r="L605">
        <v>1557896400</v>
      </c>
      <c r="M605" s="12">
        <f t="shared" si="37"/>
        <v>43600.208333333328</v>
      </c>
      <c r="N605" t="b">
        <v>0</v>
      </c>
      <c r="O605" t="b">
        <v>0</v>
      </c>
      <c r="P605" t="s">
        <v>33</v>
      </c>
      <c r="Q605" s="7">
        <f t="shared" si="39"/>
        <v>1.1966037735849056</v>
      </c>
      <c r="R605" s="9">
        <f t="shared" si="38"/>
        <v>62.176470588235297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 s="5">
        <v>88700</v>
      </c>
      <c r="E606" s="5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2">
        <f t="shared" si="36"/>
        <v>40565.25</v>
      </c>
      <c r="L606">
        <v>1297490400</v>
      </c>
      <c r="M606" s="12">
        <f t="shared" si="37"/>
        <v>40586.25</v>
      </c>
      <c r="N606" t="b">
        <v>0</v>
      </c>
      <c r="O606" t="b">
        <v>0</v>
      </c>
      <c r="P606" t="s">
        <v>33</v>
      </c>
      <c r="Q606" s="7">
        <f t="shared" si="39"/>
        <v>1.7073055242390078</v>
      </c>
      <c r="R606" s="9">
        <f t="shared" si="38"/>
        <v>53.005950297514879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 s="5">
        <v>3300</v>
      </c>
      <c r="E607" s="5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2">
        <f t="shared" si="36"/>
        <v>42280.208333333328</v>
      </c>
      <c r="L607">
        <v>1447394400</v>
      </c>
      <c r="M607" s="12">
        <f t="shared" si="37"/>
        <v>42321.25</v>
      </c>
      <c r="N607" t="b">
        <v>0</v>
      </c>
      <c r="O607" t="b">
        <v>0</v>
      </c>
      <c r="P607" t="s">
        <v>68</v>
      </c>
      <c r="Q607" s="7">
        <f t="shared" si="39"/>
        <v>1.8721212121212121</v>
      </c>
      <c r="R607" s="9">
        <f t="shared" si="38"/>
        <v>57.738317757009348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 s="5">
        <v>3400</v>
      </c>
      <c r="E608" s="5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2">
        <f t="shared" si="36"/>
        <v>42436.25</v>
      </c>
      <c r="L608">
        <v>1458277200</v>
      </c>
      <c r="M608" s="12">
        <f t="shared" si="37"/>
        <v>42447.208333333328</v>
      </c>
      <c r="N608" t="b">
        <v>0</v>
      </c>
      <c r="O608" t="b">
        <v>0</v>
      </c>
      <c r="P608" t="s">
        <v>23</v>
      </c>
      <c r="Q608" s="7">
        <f t="shared" si="39"/>
        <v>1.8838235294117647</v>
      </c>
      <c r="R608" s="9">
        <f t="shared" si="38"/>
        <v>40.03125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 s="5">
        <v>137600</v>
      </c>
      <c r="E609" s="5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2">
        <f t="shared" si="36"/>
        <v>41721.208333333336</v>
      </c>
      <c r="L609">
        <v>1395723600</v>
      </c>
      <c r="M609" s="12">
        <f t="shared" si="37"/>
        <v>41723.208333333336</v>
      </c>
      <c r="N609" t="b">
        <v>0</v>
      </c>
      <c r="O609" t="b">
        <v>0</v>
      </c>
      <c r="P609" t="s">
        <v>17</v>
      </c>
      <c r="Q609" s="7">
        <f t="shared" si="39"/>
        <v>1.3129869186046512</v>
      </c>
      <c r="R609" s="9">
        <f t="shared" si="38"/>
        <v>81.016591928251117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 s="5">
        <v>3900</v>
      </c>
      <c r="E610" s="5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2">
        <f t="shared" si="36"/>
        <v>43530.25</v>
      </c>
      <c r="L610">
        <v>1552197600</v>
      </c>
      <c r="M610" s="12">
        <f t="shared" si="37"/>
        <v>43534.25</v>
      </c>
      <c r="N610" t="b">
        <v>0</v>
      </c>
      <c r="O610" t="b">
        <v>1</v>
      </c>
      <c r="P610" t="s">
        <v>159</v>
      </c>
      <c r="Q610" s="7">
        <f t="shared" si="39"/>
        <v>2.8397435897435899</v>
      </c>
      <c r="R610" s="9">
        <f t="shared" si="38"/>
        <v>35.047468354430379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 s="5">
        <v>10000</v>
      </c>
      <c r="E611" s="5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2">
        <f t="shared" si="36"/>
        <v>43481.25</v>
      </c>
      <c r="L611">
        <v>1549087200</v>
      </c>
      <c r="M611" s="12">
        <f t="shared" si="37"/>
        <v>43498.25</v>
      </c>
      <c r="N611" t="b">
        <v>0</v>
      </c>
      <c r="O611" t="b">
        <v>0</v>
      </c>
      <c r="P611" t="s">
        <v>474</v>
      </c>
      <c r="Q611" s="7">
        <f t="shared" si="39"/>
        <v>1.2041999999999999</v>
      </c>
      <c r="R611" s="9">
        <f t="shared" si="38"/>
        <v>102.92307692307692</v>
      </c>
      <c r="S611" t="s">
        <v>2041</v>
      </c>
      <c r="T611" t="s">
        <v>2063</v>
      </c>
    </row>
    <row r="612" spans="1:20" ht="31.2" x14ac:dyDescent="0.3">
      <c r="A612">
        <v>610</v>
      </c>
      <c r="B612" t="s">
        <v>1262</v>
      </c>
      <c r="C612" s="3" t="s">
        <v>1263</v>
      </c>
      <c r="D612" s="5">
        <v>42800</v>
      </c>
      <c r="E612" s="5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2">
        <f t="shared" si="36"/>
        <v>41259.25</v>
      </c>
      <c r="L612">
        <v>1356847200</v>
      </c>
      <c r="M612" s="12">
        <f t="shared" si="37"/>
        <v>41273.25</v>
      </c>
      <c r="N612" t="b">
        <v>0</v>
      </c>
      <c r="O612" t="b">
        <v>0</v>
      </c>
      <c r="P612" t="s">
        <v>33</v>
      </c>
      <c r="Q612" s="7">
        <f t="shared" si="39"/>
        <v>4.1905607476635511</v>
      </c>
      <c r="R612" s="9">
        <f t="shared" si="38"/>
        <v>27.998126756166094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 s="5">
        <v>8200</v>
      </c>
      <c r="E613" s="5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2">
        <f t="shared" si="36"/>
        <v>41480.208333333336</v>
      </c>
      <c r="L613">
        <v>1375765200</v>
      </c>
      <c r="M613" s="12">
        <f t="shared" si="37"/>
        <v>41492.208333333336</v>
      </c>
      <c r="N613" t="b">
        <v>0</v>
      </c>
      <c r="O613" t="b">
        <v>0</v>
      </c>
      <c r="P613" t="s">
        <v>33</v>
      </c>
      <c r="Q613" s="7">
        <f t="shared" si="39"/>
        <v>0.13853658536585367</v>
      </c>
      <c r="R613" s="9">
        <f t="shared" si="38"/>
        <v>75.733333333333334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 s="5">
        <v>6200</v>
      </c>
      <c r="E614" s="5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2">
        <f t="shared" si="36"/>
        <v>40474.208333333336</v>
      </c>
      <c r="L614">
        <v>1289800800</v>
      </c>
      <c r="M614" s="12">
        <f t="shared" si="37"/>
        <v>40497.25</v>
      </c>
      <c r="N614" t="b">
        <v>0</v>
      </c>
      <c r="O614" t="b">
        <v>0</v>
      </c>
      <c r="P614" t="s">
        <v>50</v>
      </c>
      <c r="Q614" s="7">
        <f t="shared" si="39"/>
        <v>1.3943548387096774</v>
      </c>
      <c r="R614" s="9">
        <f t="shared" si="38"/>
        <v>45.026041666666664</v>
      </c>
      <c r="S614" t="s">
        <v>2035</v>
      </c>
      <c r="T614" t="s">
        <v>2043</v>
      </c>
    </row>
    <row r="615" spans="1:20" ht="31.2" x14ac:dyDescent="0.3">
      <c r="A615">
        <v>613</v>
      </c>
      <c r="B615" t="s">
        <v>1268</v>
      </c>
      <c r="C615" s="3" t="s">
        <v>1269</v>
      </c>
      <c r="D615" s="5">
        <v>1100</v>
      </c>
      <c r="E615" s="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2">
        <f t="shared" si="36"/>
        <v>42973.208333333328</v>
      </c>
      <c r="L615">
        <v>1504501200</v>
      </c>
      <c r="M615" s="12">
        <f t="shared" si="37"/>
        <v>42982.208333333328</v>
      </c>
      <c r="N615" t="b">
        <v>0</v>
      </c>
      <c r="O615" t="b">
        <v>0</v>
      </c>
      <c r="P615" t="s">
        <v>33</v>
      </c>
      <c r="Q615" s="7">
        <f t="shared" si="39"/>
        <v>1.74</v>
      </c>
      <c r="R615" s="9">
        <f t="shared" si="38"/>
        <v>73.615384615384613</v>
      </c>
      <c r="S615" t="s">
        <v>2039</v>
      </c>
      <c r="T615" t="s">
        <v>2040</v>
      </c>
    </row>
    <row r="616" spans="1:20" ht="31.2" x14ac:dyDescent="0.3">
      <c r="A616">
        <v>614</v>
      </c>
      <c r="B616" t="s">
        <v>1270</v>
      </c>
      <c r="C616" s="3" t="s">
        <v>1271</v>
      </c>
      <c r="D616" s="5">
        <v>26500</v>
      </c>
      <c r="E616" s="5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2">
        <f t="shared" si="36"/>
        <v>42746.25</v>
      </c>
      <c r="L616">
        <v>1485669600</v>
      </c>
      <c r="M616" s="12">
        <f t="shared" si="37"/>
        <v>42764.25</v>
      </c>
      <c r="N616" t="b">
        <v>0</v>
      </c>
      <c r="O616" t="b">
        <v>0</v>
      </c>
      <c r="P616" t="s">
        <v>33</v>
      </c>
      <c r="Q616" s="7">
        <f t="shared" si="39"/>
        <v>1.5549056603773586</v>
      </c>
      <c r="R616" s="9">
        <f t="shared" si="38"/>
        <v>56.991701244813278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 s="5">
        <v>8500</v>
      </c>
      <c r="E617" s="5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2">
        <f t="shared" si="36"/>
        <v>42489.208333333328</v>
      </c>
      <c r="L617">
        <v>1462770000</v>
      </c>
      <c r="M617" s="12">
        <f t="shared" si="37"/>
        <v>42499.208333333328</v>
      </c>
      <c r="N617" t="b">
        <v>0</v>
      </c>
      <c r="O617" t="b">
        <v>0</v>
      </c>
      <c r="P617" t="s">
        <v>33</v>
      </c>
      <c r="Q617" s="7">
        <f t="shared" si="39"/>
        <v>1.7044705882352942</v>
      </c>
      <c r="R617" s="9">
        <f t="shared" si="38"/>
        <v>85.223529411764702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 s="5">
        <v>6400</v>
      </c>
      <c r="E618" s="5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2">
        <f t="shared" si="36"/>
        <v>41537.208333333336</v>
      </c>
      <c r="L618">
        <v>1379739600</v>
      </c>
      <c r="M618" s="12">
        <f t="shared" si="37"/>
        <v>41538.208333333336</v>
      </c>
      <c r="N618" t="b">
        <v>0</v>
      </c>
      <c r="O618" t="b">
        <v>1</v>
      </c>
      <c r="P618" t="s">
        <v>60</v>
      </c>
      <c r="Q618" s="7">
        <f t="shared" si="39"/>
        <v>1.8951562500000001</v>
      </c>
      <c r="R618" s="9">
        <f t="shared" si="38"/>
        <v>50.962184873949582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 s="5">
        <v>1400</v>
      </c>
      <c r="E619" s="5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2">
        <f t="shared" si="36"/>
        <v>41794.208333333336</v>
      </c>
      <c r="L619">
        <v>1402722000</v>
      </c>
      <c r="M619" s="12">
        <f t="shared" si="37"/>
        <v>41804.208333333336</v>
      </c>
      <c r="N619" t="b">
        <v>0</v>
      </c>
      <c r="O619" t="b">
        <v>0</v>
      </c>
      <c r="P619" t="s">
        <v>33</v>
      </c>
      <c r="Q619" s="7">
        <f t="shared" si="39"/>
        <v>2.4971428571428573</v>
      </c>
      <c r="R619" s="9">
        <f t="shared" si="38"/>
        <v>63.563636363636363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 s="5">
        <v>198600</v>
      </c>
      <c r="E620" s="5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2">
        <f t="shared" si="36"/>
        <v>41396.208333333336</v>
      </c>
      <c r="L620">
        <v>1369285200</v>
      </c>
      <c r="M620" s="12">
        <f t="shared" si="37"/>
        <v>41417.208333333336</v>
      </c>
      <c r="N620" t="b">
        <v>0</v>
      </c>
      <c r="O620" t="b">
        <v>0</v>
      </c>
      <c r="P620" t="s">
        <v>68</v>
      </c>
      <c r="Q620" s="7">
        <f t="shared" si="39"/>
        <v>0.48860523665659616</v>
      </c>
      <c r="R620" s="9">
        <f t="shared" si="38"/>
        <v>80.999165275459092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 s="5">
        <v>195900</v>
      </c>
      <c r="E621" s="5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2">
        <f t="shared" si="36"/>
        <v>40669.208333333336</v>
      </c>
      <c r="L621">
        <v>1304744400</v>
      </c>
      <c r="M621" s="12">
        <f t="shared" si="37"/>
        <v>40670.208333333336</v>
      </c>
      <c r="N621" t="b">
        <v>1</v>
      </c>
      <c r="O621" t="b">
        <v>1</v>
      </c>
      <c r="P621" t="s">
        <v>33</v>
      </c>
      <c r="Q621" s="7">
        <f t="shared" si="39"/>
        <v>0.28461970393057684</v>
      </c>
      <c r="R621" s="9">
        <f t="shared" si="38"/>
        <v>86.044753086419746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 s="5">
        <v>4300</v>
      </c>
      <c r="E622" s="5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2">
        <f t="shared" si="36"/>
        <v>42559.208333333328</v>
      </c>
      <c r="L622">
        <v>1468299600</v>
      </c>
      <c r="M622" s="12">
        <f t="shared" si="37"/>
        <v>42563.208333333328</v>
      </c>
      <c r="N622" t="b">
        <v>0</v>
      </c>
      <c r="O622" t="b">
        <v>0</v>
      </c>
      <c r="P622" t="s">
        <v>122</v>
      </c>
      <c r="Q622" s="7">
        <f t="shared" si="39"/>
        <v>2.6802325581395348</v>
      </c>
      <c r="R622" s="9">
        <f t="shared" si="38"/>
        <v>90.0390625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 s="5">
        <v>25600</v>
      </c>
      <c r="E623" s="5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2">
        <f t="shared" si="36"/>
        <v>42626.208333333328</v>
      </c>
      <c r="L623">
        <v>1474174800</v>
      </c>
      <c r="M623" s="12">
        <f t="shared" si="37"/>
        <v>42631.208333333328</v>
      </c>
      <c r="N623" t="b">
        <v>0</v>
      </c>
      <c r="O623" t="b">
        <v>0</v>
      </c>
      <c r="P623" t="s">
        <v>33</v>
      </c>
      <c r="Q623" s="7">
        <f t="shared" si="39"/>
        <v>6.1980078125000002</v>
      </c>
      <c r="R623" s="9">
        <f t="shared" si="38"/>
        <v>74.006063432835816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 s="5">
        <v>189000</v>
      </c>
      <c r="E624" s="5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2">
        <f t="shared" si="36"/>
        <v>43205.208333333328</v>
      </c>
      <c r="L624">
        <v>1526014800</v>
      </c>
      <c r="M624" s="12">
        <f t="shared" si="37"/>
        <v>43231.208333333328</v>
      </c>
      <c r="N624" t="b">
        <v>0</v>
      </c>
      <c r="O624" t="b">
        <v>0</v>
      </c>
      <c r="P624" t="s">
        <v>60</v>
      </c>
      <c r="Q624" s="7">
        <f t="shared" si="39"/>
        <v>3.1301587301587303E-2</v>
      </c>
      <c r="R624" s="9">
        <f t="shared" si="38"/>
        <v>92.4375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 s="5">
        <v>94300</v>
      </c>
      <c r="E625" s="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2">
        <f t="shared" si="36"/>
        <v>42201.208333333328</v>
      </c>
      <c r="L625">
        <v>1437454800</v>
      </c>
      <c r="M625" s="12">
        <f t="shared" si="37"/>
        <v>42206.208333333328</v>
      </c>
      <c r="N625" t="b">
        <v>0</v>
      </c>
      <c r="O625" t="b">
        <v>0</v>
      </c>
      <c r="P625" t="s">
        <v>33</v>
      </c>
      <c r="Q625" s="7">
        <f t="shared" si="39"/>
        <v>1.5992152704135738</v>
      </c>
      <c r="R625" s="9">
        <f t="shared" si="38"/>
        <v>55.999257333828446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 s="5">
        <v>5100</v>
      </c>
      <c r="E626" s="5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2">
        <f t="shared" si="36"/>
        <v>42029.25</v>
      </c>
      <c r="L626">
        <v>1422684000</v>
      </c>
      <c r="M626" s="12">
        <f t="shared" si="37"/>
        <v>42035.25</v>
      </c>
      <c r="N626" t="b">
        <v>0</v>
      </c>
      <c r="O626" t="b">
        <v>0</v>
      </c>
      <c r="P626" t="s">
        <v>122</v>
      </c>
      <c r="Q626" s="7">
        <f t="shared" si="39"/>
        <v>2.793921568627451</v>
      </c>
      <c r="R626" s="9">
        <f t="shared" si="38"/>
        <v>32.983796296296298</v>
      </c>
      <c r="S626" t="s">
        <v>2054</v>
      </c>
      <c r="T626" t="s">
        <v>2055</v>
      </c>
    </row>
    <row r="627" spans="1:20" ht="31.2" x14ac:dyDescent="0.3">
      <c r="A627">
        <v>625</v>
      </c>
      <c r="B627" t="s">
        <v>1292</v>
      </c>
      <c r="C627" s="3" t="s">
        <v>1293</v>
      </c>
      <c r="D627" s="5">
        <v>7500</v>
      </c>
      <c r="E627" s="5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2">
        <f t="shared" si="36"/>
        <v>43857.25</v>
      </c>
      <c r="L627">
        <v>1581314400</v>
      </c>
      <c r="M627" s="12">
        <f t="shared" si="37"/>
        <v>43871.25</v>
      </c>
      <c r="N627" t="b">
        <v>0</v>
      </c>
      <c r="O627" t="b">
        <v>0</v>
      </c>
      <c r="P627" t="s">
        <v>33</v>
      </c>
      <c r="Q627" s="7">
        <f t="shared" si="39"/>
        <v>0.77373333333333338</v>
      </c>
      <c r="R627" s="9">
        <f t="shared" si="38"/>
        <v>93.596774193548384</v>
      </c>
      <c r="S627" t="s">
        <v>2039</v>
      </c>
      <c r="T627" t="s">
        <v>2040</v>
      </c>
    </row>
    <row r="628" spans="1:20" ht="31.2" x14ac:dyDescent="0.3">
      <c r="A628">
        <v>626</v>
      </c>
      <c r="B628" t="s">
        <v>1294</v>
      </c>
      <c r="C628" s="3" t="s">
        <v>1295</v>
      </c>
      <c r="D628" s="5">
        <v>6400</v>
      </c>
      <c r="E628" s="5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2">
        <f t="shared" si="36"/>
        <v>40449.208333333336</v>
      </c>
      <c r="L628">
        <v>1286427600</v>
      </c>
      <c r="M628" s="12">
        <f t="shared" si="37"/>
        <v>40458.208333333336</v>
      </c>
      <c r="N628" t="b">
        <v>0</v>
      </c>
      <c r="O628" t="b">
        <v>1</v>
      </c>
      <c r="P628" t="s">
        <v>33</v>
      </c>
      <c r="Q628" s="7">
        <f t="shared" si="39"/>
        <v>2.0632812500000002</v>
      </c>
      <c r="R628" s="9">
        <f t="shared" si="38"/>
        <v>69.867724867724874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 s="5">
        <v>1600</v>
      </c>
      <c r="E629" s="5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2">
        <f t="shared" si="36"/>
        <v>40345.208333333336</v>
      </c>
      <c r="L629">
        <v>1278738000</v>
      </c>
      <c r="M629" s="12">
        <f t="shared" si="37"/>
        <v>40369.208333333336</v>
      </c>
      <c r="N629" t="b">
        <v>1</v>
      </c>
      <c r="O629" t="b">
        <v>0</v>
      </c>
      <c r="P629" t="s">
        <v>17</v>
      </c>
      <c r="Q629" s="7">
        <f t="shared" si="39"/>
        <v>6.9424999999999999</v>
      </c>
      <c r="R629" s="9">
        <f t="shared" si="38"/>
        <v>72.129870129870127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 s="5">
        <v>1900</v>
      </c>
      <c r="E630" s="5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2">
        <f t="shared" si="36"/>
        <v>40455.208333333336</v>
      </c>
      <c r="L630">
        <v>1286427600</v>
      </c>
      <c r="M630" s="12">
        <f t="shared" si="37"/>
        <v>40458.208333333336</v>
      </c>
      <c r="N630" t="b">
        <v>0</v>
      </c>
      <c r="O630" t="b">
        <v>0</v>
      </c>
      <c r="P630" t="s">
        <v>60</v>
      </c>
      <c r="Q630" s="7">
        <f t="shared" si="39"/>
        <v>1.5178947368421052</v>
      </c>
      <c r="R630" s="9">
        <f t="shared" si="38"/>
        <v>30.041666666666668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 s="5">
        <v>85900</v>
      </c>
      <c r="E631" s="5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2">
        <f t="shared" si="36"/>
        <v>42557.208333333328</v>
      </c>
      <c r="L631">
        <v>1467954000</v>
      </c>
      <c r="M631" s="12">
        <f t="shared" si="37"/>
        <v>42559.208333333328</v>
      </c>
      <c r="N631" t="b">
        <v>0</v>
      </c>
      <c r="O631" t="b">
        <v>1</v>
      </c>
      <c r="P631" t="s">
        <v>33</v>
      </c>
      <c r="Q631" s="7">
        <f t="shared" si="39"/>
        <v>0.64582072176949945</v>
      </c>
      <c r="R631" s="9">
        <f t="shared" si="38"/>
        <v>73.968000000000004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 s="5">
        <v>9500</v>
      </c>
      <c r="E632" s="5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2">
        <f t="shared" si="36"/>
        <v>43586.208333333328</v>
      </c>
      <c r="L632">
        <v>1557637200</v>
      </c>
      <c r="M632" s="12">
        <f t="shared" si="37"/>
        <v>43597.208333333328</v>
      </c>
      <c r="N632" t="b">
        <v>0</v>
      </c>
      <c r="O632" t="b">
        <v>1</v>
      </c>
      <c r="P632" t="s">
        <v>33</v>
      </c>
      <c r="Q632" s="7">
        <f t="shared" si="39"/>
        <v>0.62873684210526315</v>
      </c>
      <c r="R632" s="9">
        <f t="shared" si="38"/>
        <v>68.65517241379311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 s="5">
        <v>59200</v>
      </c>
      <c r="E633" s="5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2">
        <f t="shared" si="36"/>
        <v>43550.208333333328</v>
      </c>
      <c r="L633">
        <v>1553922000</v>
      </c>
      <c r="M633" s="12">
        <f t="shared" si="37"/>
        <v>43554.208333333328</v>
      </c>
      <c r="N633" t="b">
        <v>0</v>
      </c>
      <c r="O633" t="b">
        <v>0</v>
      </c>
      <c r="P633" t="s">
        <v>33</v>
      </c>
      <c r="Q633" s="7">
        <f t="shared" si="39"/>
        <v>3.1039864864864866</v>
      </c>
      <c r="R633" s="9">
        <f t="shared" si="38"/>
        <v>59.992164544564154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 s="5">
        <v>72100</v>
      </c>
      <c r="E634" s="5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2">
        <f t="shared" si="36"/>
        <v>41945.208333333336</v>
      </c>
      <c r="L634">
        <v>1416463200</v>
      </c>
      <c r="M634" s="12">
        <f t="shared" si="37"/>
        <v>41963.25</v>
      </c>
      <c r="N634" t="b">
        <v>0</v>
      </c>
      <c r="O634" t="b">
        <v>0</v>
      </c>
      <c r="P634" t="s">
        <v>33</v>
      </c>
      <c r="Q634" s="7">
        <f t="shared" si="39"/>
        <v>0.42859916782246882</v>
      </c>
      <c r="R634" s="9">
        <f t="shared" si="38"/>
        <v>111.15827338129496</v>
      </c>
      <c r="S634" t="s">
        <v>2039</v>
      </c>
      <c r="T634" t="s">
        <v>2040</v>
      </c>
    </row>
    <row r="635" spans="1:20" ht="31.2" x14ac:dyDescent="0.3">
      <c r="A635">
        <v>633</v>
      </c>
      <c r="B635" t="s">
        <v>1308</v>
      </c>
      <c r="C635" s="3" t="s">
        <v>1309</v>
      </c>
      <c r="D635" s="5">
        <v>6700</v>
      </c>
      <c r="E635" s="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2">
        <f t="shared" si="36"/>
        <v>42315.25</v>
      </c>
      <c r="L635">
        <v>1447221600</v>
      </c>
      <c r="M635" s="12">
        <f t="shared" si="37"/>
        <v>42319.25</v>
      </c>
      <c r="N635" t="b">
        <v>0</v>
      </c>
      <c r="O635" t="b">
        <v>0</v>
      </c>
      <c r="P635" t="s">
        <v>71</v>
      </c>
      <c r="Q635" s="7">
        <f t="shared" si="39"/>
        <v>0.83119402985074631</v>
      </c>
      <c r="R635" s="9">
        <f t="shared" si="38"/>
        <v>53.038095238095238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 s="5">
        <v>118200</v>
      </c>
      <c r="E636" s="5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2">
        <f t="shared" si="36"/>
        <v>42819.208333333328</v>
      </c>
      <c r="L636">
        <v>1491627600</v>
      </c>
      <c r="M636" s="12">
        <f t="shared" si="37"/>
        <v>42833.208333333328</v>
      </c>
      <c r="N636" t="b">
        <v>0</v>
      </c>
      <c r="O636" t="b">
        <v>0</v>
      </c>
      <c r="P636" t="s">
        <v>269</v>
      </c>
      <c r="Q636" s="7">
        <f t="shared" si="39"/>
        <v>0.78531302876480547</v>
      </c>
      <c r="R636" s="9">
        <f t="shared" si="38"/>
        <v>55.985524728588658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 s="5">
        <v>139000</v>
      </c>
      <c r="E637" s="5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2">
        <f t="shared" si="36"/>
        <v>41314.25</v>
      </c>
      <c r="L637">
        <v>1363150800</v>
      </c>
      <c r="M637" s="12">
        <f t="shared" si="37"/>
        <v>41346.208333333336</v>
      </c>
      <c r="N637" t="b">
        <v>0</v>
      </c>
      <c r="O637" t="b">
        <v>0</v>
      </c>
      <c r="P637" t="s">
        <v>269</v>
      </c>
      <c r="Q637" s="7">
        <f t="shared" si="39"/>
        <v>1.1409352517985611</v>
      </c>
      <c r="R637" s="9">
        <f t="shared" si="38"/>
        <v>69.986760812003524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 s="5">
        <v>197700</v>
      </c>
      <c r="E638" s="5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2">
        <f t="shared" si="36"/>
        <v>40926.25</v>
      </c>
      <c r="L638">
        <v>1330754400</v>
      </c>
      <c r="M638" s="12">
        <f t="shared" si="37"/>
        <v>40971.25</v>
      </c>
      <c r="N638" t="b">
        <v>0</v>
      </c>
      <c r="O638" t="b">
        <v>1</v>
      </c>
      <c r="P638" t="s">
        <v>71</v>
      </c>
      <c r="Q638" s="7">
        <f t="shared" si="39"/>
        <v>0.64537683358624176</v>
      </c>
      <c r="R638" s="9">
        <f t="shared" si="38"/>
        <v>48.998079877112133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 s="5">
        <v>8500</v>
      </c>
      <c r="E639" s="5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2">
        <f t="shared" si="36"/>
        <v>42688.25</v>
      </c>
      <c r="L639">
        <v>1479794400</v>
      </c>
      <c r="M639" s="12">
        <f t="shared" si="37"/>
        <v>42696.25</v>
      </c>
      <c r="N639" t="b">
        <v>0</v>
      </c>
      <c r="O639" t="b">
        <v>0</v>
      </c>
      <c r="P639" t="s">
        <v>33</v>
      </c>
      <c r="Q639" s="7">
        <f t="shared" si="39"/>
        <v>0.79411764705882348</v>
      </c>
      <c r="R639" s="9">
        <f t="shared" si="38"/>
        <v>103.84615384615384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 s="5">
        <v>81600</v>
      </c>
      <c r="E640" s="5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2">
        <f t="shared" si="36"/>
        <v>40386.208333333336</v>
      </c>
      <c r="L640">
        <v>1281243600</v>
      </c>
      <c r="M640" s="12">
        <f t="shared" si="37"/>
        <v>40398.208333333336</v>
      </c>
      <c r="N640" t="b">
        <v>0</v>
      </c>
      <c r="O640" t="b">
        <v>1</v>
      </c>
      <c r="P640" t="s">
        <v>33</v>
      </c>
      <c r="Q640" s="7">
        <f t="shared" si="39"/>
        <v>0.11419117647058824</v>
      </c>
      <c r="R640" s="9">
        <f t="shared" si="38"/>
        <v>99.127659574468083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 s="5">
        <v>8600</v>
      </c>
      <c r="E641" s="5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2">
        <f t="shared" si="36"/>
        <v>43309.208333333328</v>
      </c>
      <c r="L641">
        <v>1532754000</v>
      </c>
      <c r="M641" s="12">
        <f t="shared" si="37"/>
        <v>43309.208333333328</v>
      </c>
      <c r="N641" t="b">
        <v>0</v>
      </c>
      <c r="O641" t="b">
        <v>1</v>
      </c>
      <c r="P641" t="s">
        <v>53</v>
      </c>
      <c r="Q641" s="7">
        <f t="shared" si="39"/>
        <v>0.56186046511627907</v>
      </c>
      <c r="R641" s="9">
        <f t="shared" si="38"/>
        <v>107.37777777777778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 s="5">
        <v>119800</v>
      </c>
      <c r="E642" s="5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2">
        <f t="shared" si="36"/>
        <v>42387.25</v>
      </c>
      <c r="L642">
        <v>1453356000</v>
      </c>
      <c r="M642" s="12">
        <f t="shared" si="37"/>
        <v>42390.25</v>
      </c>
      <c r="N642" t="b">
        <v>0</v>
      </c>
      <c r="O642" t="b">
        <v>0</v>
      </c>
      <c r="P642" t="s">
        <v>33</v>
      </c>
      <c r="Q642" s="7">
        <f t="shared" si="39"/>
        <v>0.16501669449081802</v>
      </c>
      <c r="R642" s="9">
        <f t="shared" si="38"/>
        <v>76.922178988326849</v>
      </c>
      <c r="S642" t="s">
        <v>2039</v>
      </c>
      <c r="T642" t="s">
        <v>2040</v>
      </c>
    </row>
    <row r="643" spans="1:20" ht="31.2" x14ac:dyDescent="0.3">
      <c r="A643">
        <v>641</v>
      </c>
      <c r="B643" t="s">
        <v>1324</v>
      </c>
      <c r="C643" s="3" t="s">
        <v>1325</v>
      </c>
      <c r="D643" s="5">
        <v>9400</v>
      </c>
      <c r="E643" s="5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2">
        <f t="shared" ref="K643:K706" si="40">(((J643/60)/60)/24)+DATE(1970,1,1)</f>
        <v>42786.25</v>
      </c>
      <c r="L643">
        <v>1489986000</v>
      </c>
      <c r="M643" s="12">
        <f t="shared" ref="M643:M706" si="41">(((L643/60)/60)/24)+DATE(1970,1,1)</f>
        <v>42814.208333333328</v>
      </c>
      <c r="N643" t="b">
        <v>0</v>
      </c>
      <c r="O643" t="b">
        <v>0</v>
      </c>
      <c r="P643" t="s">
        <v>33</v>
      </c>
      <c r="Q643" s="7">
        <f t="shared" si="39"/>
        <v>1.1996808510638297</v>
      </c>
      <c r="R643" s="9">
        <f t="shared" ref="R643:R706" si="42">E643/G643</f>
        <v>58.128865979381445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 s="5">
        <v>9200</v>
      </c>
      <c r="E644" s="5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2">
        <f t="shared" si="40"/>
        <v>43451.25</v>
      </c>
      <c r="L644">
        <v>1545804000</v>
      </c>
      <c r="M644" s="12">
        <f t="shared" si="41"/>
        <v>43460.25</v>
      </c>
      <c r="N644" t="b">
        <v>0</v>
      </c>
      <c r="O644" t="b">
        <v>0</v>
      </c>
      <c r="P644" t="s">
        <v>65</v>
      </c>
      <c r="Q644" s="7">
        <f t="shared" ref="Q644:Q707" si="43">E644/D644</f>
        <v>1.4545652173913044</v>
      </c>
      <c r="R644" s="9">
        <f t="shared" si="42"/>
        <v>103.73643410852713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 s="5">
        <v>14900</v>
      </c>
      <c r="E645" s="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2">
        <f t="shared" si="40"/>
        <v>42795.25</v>
      </c>
      <c r="L645">
        <v>1489899600</v>
      </c>
      <c r="M645" s="12">
        <f t="shared" si="41"/>
        <v>42813.208333333328</v>
      </c>
      <c r="N645" t="b">
        <v>0</v>
      </c>
      <c r="O645" t="b">
        <v>0</v>
      </c>
      <c r="P645" t="s">
        <v>33</v>
      </c>
      <c r="Q645" s="7">
        <f t="shared" si="43"/>
        <v>2.2138255033557046</v>
      </c>
      <c r="R645" s="9">
        <f t="shared" si="42"/>
        <v>87.962666666666664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 s="5">
        <v>169400</v>
      </c>
      <c r="E646" s="5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2">
        <f t="shared" si="40"/>
        <v>43452.25</v>
      </c>
      <c r="L646">
        <v>1546495200</v>
      </c>
      <c r="M646" s="12">
        <f t="shared" si="41"/>
        <v>43468.25</v>
      </c>
      <c r="N646" t="b">
        <v>0</v>
      </c>
      <c r="O646" t="b">
        <v>0</v>
      </c>
      <c r="P646" t="s">
        <v>33</v>
      </c>
      <c r="Q646" s="7">
        <f t="shared" si="43"/>
        <v>0.48396694214876035</v>
      </c>
      <c r="R646" s="9">
        <f t="shared" si="42"/>
        <v>28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 s="5">
        <v>192100</v>
      </c>
      <c r="E647" s="5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2">
        <f t="shared" si="40"/>
        <v>43369.208333333328</v>
      </c>
      <c r="L647">
        <v>1539752400</v>
      </c>
      <c r="M647" s="12">
        <f t="shared" si="41"/>
        <v>43390.208333333328</v>
      </c>
      <c r="N647" t="b">
        <v>0</v>
      </c>
      <c r="O647" t="b">
        <v>1</v>
      </c>
      <c r="P647" t="s">
        <v>23</v>
      </c>
      <c r="Q647" s="7">
        <f t="shared" si="43"/>
        <v>0.92911504424778757</v>
      </c>
      <c r="R647" s="9">
        <f t="shared" si="42"/>
        <v>37.999361294443261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 s="5">
        <v>98700</v>
      </c>
      <c r="E648" s="5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2">
        <f t="shared" si="40"/>
        <v>41346.208333333336</v>
      </c>
      <c r="L648">
        <v>1364101200</v>
      </c>
      <c r="M648" s="12">
        <f t="shared" si="41"/>
        <v>41357.208333333336</v>
      </c>
      <c r="N648" t="b">
        <v>0</v>
      </c>
      <c r="O648" t="b">
        <v>0</v>
      </c>
      <c r="P648" t="s">
        <v>89</v>
      </c>
      <c r="Q648" s="7">
        <f t="shared" si="43"/>
        <v>0.88599797365754818</v>
      </c>
      <c r="R648" s="9">
        <f t="shared" si="42"/>
        <v>29.999313893653515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 s="5">
        <v>4500</v>
      </c>
      <c r="E649" s="5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2">
        <f t="shared" si="40"/>
        <v>43199.208333333328</v>
      </c>
      <c r="L649">
        <v>1525323600</v>
      </c>
      <c r="M649" s="12">
        <f t="shared" si="41"/>
        <v>43223.208333333328</v>
      </c>
      <c r="N649" t="b">
        <v>0</v>
      </c>
      <c r="O649" t="b">
        <v>0</v>
      </c>
      <c r="P649" t="s">
        <v>206</v>
      </c>
      <c r="Q649" s="7">
        <f t="shared" si="43"/>
        <v>0.41399999999999998</v>
      </c>
      <c r="R649" s="9">
        <f t="shared" si="42"/>
        <v>103.5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 s="5">
        <v>98600</v>
      </c>
      <c r="E650" s="5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2">
        <f t="shared" si="40"/>
        <v>42922.208333333328</v>
      </c>
      <c r="L650">
        <v>1500872400</v>
      </c>
      <c r="M650" s="12">
        <f t="shared" si="41"/>
        <v>42940.208333333328</v>
      </c>
      <c r="N650" t="b">
        <v>1</v>
      </c>
      <c r="O650" t="b">
        <v>0</v>
      </c>
      <c r="P650" t="s">
        <v>17</v>
      </c>
      <c r="Q650" s="7">
        <f t="shared" si="43"/>
        <v>0.63056795131845844</v>
      </c>
      <c r="R650" s="9">
        <f t="shared" si="42"/>
        <v>85.994467496542185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 s="5">
        <v>121700</v>
      </c>
      <c r="E651" s="5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2">
        <f t="shared" si="40"/>
        <v>40471.208333333336</v>
      </c>
      <c r="L651">
        <v>1288501200</v>
      </c>
      <c r="M651" s="12">
        <f t="shared" si="41"/>
        <v>40482.208333333336</v>
      </c>
      <c r="N651" t="b">
        <v>1</v>
      </c>
      <c r="O651" t="b">
        <v>1</v>
      </c>
      <c r="P651" t="s">
        <v>33</v>
      </c>
      <c r="Q651" s="7">
        <f t="shared" si="43"/>
        <v>0.48482333607230893</v>
      </c>
      <c r="R651" s="9">
        <f t="shared" si="42"/>
        <v>98.011627906976742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 s="5">
        <v>100</v>
      </c>
      <c r="E652" s="5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2">
        <f t="shared" si="40"/>
        <v>41828.208333333336</v>
      </c>
      <c r="L652">
        <v>1407128400</v>
      </c>
      <c r="M652" s="12">
        <f t="shared" si="41"/>
        <v>41855.208333333336</v>
      </c>
      <c r="N652" t="b">
        <v>0</v>
      </c>
      <c r="O652" t="b">
        <v>0</v>
      </c>
      <c r="P652" t="s">
        <v>159</v>
      </c>
      <c r="Q652" s="7">
        <f t="shared" si="43"/>
        <v>0.02</v>
      </c>
      <c r="R652" s="9">
        <f t="shared" si="42"/>
        <v>2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 s="5">
        <v>196700</v>
      </c>
      <c r="E653" s="5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2">
        <f t="shared" si="40"/>
        <v>41692.25</v>
      </c>
      <c r="L653">
        <v>1394344800</v>
      </c>
      <c r="M653" s="12">
        <f t="shared" si="41"/>
        <v>41707.25</v>
      </c>
      <c r="N653" t="b">
        <v>0</v>
      </c>
      <c r="O653" t="b">
        <v>0</v>
      </c>
      <c r="P653" t="s">
        <v>100</v>
      </c>
      <c r="Q653" s="7">
        <f t="shared" si="43"/>
        <v>0.88479410269445857</v>
      </c>
      <c r="R653" s="9">
        <f t="shared" si="42"/>
        <v>44.994570837642193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 s="5">
        <v>10000</v>
      </c>
      <c r="E654" s="5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2">
        <f t="shared" si="40"/>
        <v>42587.208333333328</v>
      </c>
      <c r="L654">
        <v>1474088400</v>
      </c>
      <c r="M654" s="12">
        <f t="shared" si="41"/>
        <v>42630.208333333328</v>
      </c>
      <c r="N654" t="b">
        <v>0</v>
      </c>
      <c r="O654" t="b">
        <v>0</v>
      </c>
      <c r="P654" t="s">
        <v>28</v>
      </c>
      <c r="Q654" s="7">
        <f t="shared" si="43"/>
        <v>1.2684</v>
      </c>
      <c r="R654" s="9">
        <f t="shared" si="42"/>
        <v>31.012224938875306</v>
      </c>
      <c r="S654" t="s">
        <v>2037</v>
      </c>
      <c r="T654" t="s">
        <v>2038</v>
      </c>
    </row>
    <row r="655" spans="1:20" ht="31.2" x14ac:dyDescent="0.3">
      <c r="A655">
        <v>653</v>
      </c>
      <c r="B655" t="s">
        <v>1348</v>
      </c>
      <c r="C655" s="3" t="s">
        <v>1349</v>
      </c>
      <c r="D655" s="5">
        <v>600</v>
      </c>
      <c r="E655" s="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2">
        <f t="shared" si="40"/>
        <v>42468.208333333328</v>
      </c>
      <c r="L655">
        <v>1460264400</v>
      </c>
      <c r="M655" s="12">
        <f t="shared" si="41"/>
        <v>42470.208333333328</v>
      </c>
      <c r="N655" t="b">
        <v>0</v>
      </c>
      <c r="O655" t="b">
        <v>0</v>
      </c>
      <c r="P655" t="s">
        <v>28</v>
      </c>
      <c r="Q655" s="7">
        <f t="shared" si="43"/>
        <v>23.388333333333332</v>
      </c>
      <c r="R655" s="9">
        <f t="shared" si="42"/>
        <v>59.970085470085472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 s="5">
        <v>35000</v>
      </c>
      <c r="E656" s="5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2">
        <f t="shared" si="40"/>
        <v>42240.208333333328</v>
      </c>
      <c r="L656">
        <v>1440824400</v>
      </c>
      <c r="M656" s="12">
        <f t="shared" si="41"/>
        <v>42245.208333333328</v>
      </c>
      <c r="N656" t="b">
        <v>0</v>
      </c>
      <c r="O656" t="b">
        <v>0</v>
      </c>
      <c r="P656" t="s">
        <v>148</v>
      </c>
      <c r="Q656" s="7">
        <f t="shared" si="43"/>
        <v>5.0838857142857146</v>
      </c>
      <c r="R656" s="9">
        <f t="shared" si="42"/>
        <v>58.9973474801061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 s="5">
        <v>6900</v>
      </c>
      <c r="E657" s="5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2">
        <f t="shared" si="40"/>
        <v>42796.25</v>
      </c>
      <c r="L657">
        <v>1489554000</v>
      </c>
      <c r="M657" s="12">
        <f t="shared" si="41"/>
        <v>42809.208333333328</v>
      </c>
      <c r="N657" t="b">
        <v>1</v>
      </c>
      <c r="O657" t="b">
        <v>0</v>
      </c>
      <c r="P657" t="s">
        <v>122</v>
      </c>
      <c r="Q657" s="7">
        <f t="shared" si="43"/>
        <v>1.9147826086956521</v>
      </c>
      <c r="R657" s="9">
        <f t="shared" si="42"/>
        <v>50.045454545454547</v>
      </c>
      <c r="S657" t="s">
        <v>2054</v>
      </c>
      <c r="T657" t="s">
        <v>2055</v>
      </c>
    </row>
    <row r="658" spans="1:20" ht="31.2" x14ac:dyDescent="0.3">
      <c r="A658">
        <v>656</v>
      </c>
      <c r="B658" t="s">
        <v>1354</v>
      </c>
      <c r="C658" s="3" t="s">
        <v>1355</v>
      </c>
      <c r="D658" s="5">
        <v>118400</v>
      </c>
      <c r="E658" s="5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2">
        <f t="shared" si="40"/>
        <v>43097.25</v>
      </c>
      <c r="L658">
        <v>1514872800</v>
      </c>
      <c r="M658" s="12">
        <f t="shared" si="41"/>
        <v>43102.25</v>
      </c>
      <c r="N658" t="b">
        <v>0</v>
      </c>
      <c r="O658" t="b">
        <v>0</v>
      </c>
      <c r="P658" t="s">
        <v>17</v>
      </c>
      <c r="Q658" s="7">
        <f t="shared" si="43"/>
        <v>0.42127533783783783</v>
      </c>
      <c r="R658" s="9">
        <f t="shared" si="42"/>
        <v>98.966269841269835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 s="5">
        <v>10000</v>
      </c>
      <c r="E659" s="5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2">
        <f t="shared" si="40"/>
        <v>43096.25</v>
      </c>
      <c r="L659">
        <v>1515736800</v>
      </c>
      <c r="M659" s="12">
        <f t="shared" si="41"/>
        <v>43112.25</v>
      </c>
      <c r="N659" t="b">
        <v>0</v>
      </c>
      <c r="O659" t="b">
        <v>0</v>
      </c>
      <c r="P659" t="s">
        <v>474</v>
      </c>
      <c r="Q659" s="7">
        <f t="shared" si="43"/>
        <v>8.2400000000000001E-2</v>
      </c>
      <c r="R659" s="9">
        <f t="shared" si="42"/>
        <v>58.857142857142854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 s="5">
        <v>52600</v>
      </c>
      <c r="E660" s="5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2">
        <f t="shared" si="40"/>
        <v>42246.208333333328</v>
      </c>
      <c r="L660">
        <v>1442898000</v>
      </c>
      <c r="M660" s="12">
        <f t="shared" si="41"/>
        <v>42269.208333333328</v>
      </c>
      <c r="N660" t="b">
        <v>0</v>
      </c>
      <c r="O660" t="b">
        <v>0</v>
      </c>
      <c r="P660" t="s">
        <v>23</v>
      </c>
      <c r="Q660" s="7">
        <f t="shared" si="43"/>
        <v>0.60064638783269964</v>
      </c>
      <c r="R660" s="9">
        <f t="shared" si="42"/>
        <v>81.010256410256417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 s="5">
        <v>120700</v>
      </c>
      <c r="E661" s="5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2">
        <f t="shared" si="40"/>
        <v>40570.25</v>
      </c>
      <c r="L661">
        <v>1296194400</v>
      </c>
      <c r="M661" s="12">
        <f t="shared" si="41"/>
        <v>40571.25</v>
      </c>
      <c r="N661" t="b">
        <v>0</v>
      </c>
      <c r="O661" t="b">
        <v>0</v>
      </c>
      <c r="P661" t="s">
        <v>42</v>
      </c>
      <c r="Q661" s="7">
        <f t="shared" si="43"/>
        <v>0.47232808616404309</v>
      </c>
      <c r="R661" s="9">
        <f t="shared" si="42"/>
        <v>76.013333333333335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 s="5">
        <v>9100</v>
      </c>
      <c r="E662" s="5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2">
        <f t="shared" si="40"/>
        <v>42237.208333333328</v>
      </c>
      <c r="L662">
        <v>1440910800</v>
      </c>
      <c r="M662" s="12">
        <f t="shared" si="41"/>
        <v>42246.208333333328</v>
      </c>
      <c r="N662" t="b">
        <v>1</v>
      </c>
      <c r="O662" t="b">
        <v>0</v>
      </c>
      <c r="P662" t="s">
        <v>33</v>
      </c>
      <c r="Q662" s="7">
        <f t="shared" si="43"/>
        <v>0.81736263736263737</v>
      </c>
      <c r="R662" s="9">
        <f t="shared" si="42"/>
        <v>96.597402597402592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 s="5">
        <v>106800</v>
      </c>
      <c r="E663" s="5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2">
        <f t="shared" si="40"/>
        <v>40996.208333333336</v>
      </c>
      <c r="L663">
        <v>1335502800</v>
      </c>
      <c r="M663" s="12">
        <f t="shared" si="41"/>
        <v>41026.208333333336</v>
      </c>
      <c r="N663" t="b">
        <v>0</v>
      </c>
      <c r="O663" t="b">
        <v>0</v>
      </c>
      <c r="P663" t="s">
        <v>159</v>
      </c>
      <c r="Q663" s="7">
        <f t="shared" si="43"/>
        <v>0.54187265917603</v>
      </c>
      <c r="R663" s="9">
        <f t="shared" si="42"/>
        <v>76.957446808510639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 s="5">
        <v>9100</v>
      </c>
      <c r="E664" s="5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2">
        <f t="shared" si="40"/>
        <v>43443.25</v>
      </c>
      <c r="L664">
        <v>1544680800</v>
      </c>
      <c r="M664" s="12">
        <f t="shared" si="41"/>
        <v>43447.25</v>
      </c>
      <c r="N664" t="b">
        <v>0</v>
      </c>
      <c r="O664" t="b">
        <v>0</v>
      </c>
      <c r="P664" t="s">
        <v>33</v>
      </c>
      <c r="Q664" s="7">
        <f t="shared" si="43"/>
        <v>0.97868131868131869</v>
      </c>
      <c r="R664" s="9">
        <f t="shared" si="42"/>
        <v>67.984732824427482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 s="5">
        <v>10000</v>
      </c>
      <c r="E665" s="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2">
        <f t="shared" si="40"/>
        <v>40458.208333333336</v>
      </c>
      <c r="L665">
        <v>1288414800</v>
      </c>
      <c r="M665" s="12">
        <f t="shared" si="41"/>
        <v>40481.208333333336</v>
      </c>
      <c r="N665" t="b">
        <v>0</v>
      </c>
      <c r="O665" t="b">
        <v>0</v>
      </c>
      <c r="P665" t="s">
        <v>33</v>
      </c>
      <c r="Q665" s="7">
        <f t="shared" si="43"/>
        <v>0.77239999999999998</v>
      </c>
      <c r="R665" s="9">
        <f t="shared" si="42"/>
        <v>88.781609195402297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 s="5">
        <v>79400</v>
      </c>
      <c r="E666" s="5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2">
        <f t="shared" si="40"/>
        <v>40959.25</v>
      </c>
      <c r="L666">
        <v>1330581600</v>
      </c>
      <c r="M666" s="12">
        <f t="shared" si="41"/>
        <v>40969.25</v>
      </c>
      <c r="N666" t="b">
        <v>0</v>
      </c>
      <c r="O666" t="b">
        <v>0</v>
      </c>
      <c r="P666" t="s">
        <v>159</v>
      </c>
      <c r="Q666" s="7">
        <f t="shared" si="43"/>
        <v>0.33464735516372796</v>
      </c>
      <c r="R666" s="9">
        <f t="shared" si="42"/>
        <v>24.99623706491063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 s="5">
        <v>5100</v>
      </c>
      <c r="E667" s="5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2">
        <f t="shared" si="40"/>
        <v>40733.208333333336</v>
      </c>
      <c r="L667">
        <v>1311397200</v>
      </c>
      <c r="M667" s="12">
        <f t="shared" si="41"/>
        <v>40747.208333333336</v>
      </c>
      <c r="N667" t="b">
        <v>0</v>
      </c>
      <c r="O667" t="b">
        <v>1</v>
      </c>
      <c r="P667" t="s">
        <v>42</v>
      </c>
      <c r="Q667" s="7">
        <f t="shared" si="43"/>
        <v>2.3958823529411766</v>
      </c>
      <c r="R667" s="9">
        <f t="shared" si="42"/>
        <v>44.922794117647058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 s="5">
        <v>3100</v>
      </c>
      <c r="E668" s="5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2">
        <f t="shared" si="40"/>
        <v>41516.208333333336</v>
      </c>
      <c r="L668">
        <v>1378357200</v>
      </c>
      <c r="M668" s="12">
        <f t="shared" si="41"/>
        <v>41522.208333333336</v>
      </c>
      <c r="N668" t="b">
        <v>0</v>
      </c>
      <c r="O668" t="b">
        <v>1</v>
      </c>
      <c r="P668" t="s">
        <v>33</v>
      </c>
      <c r="Q668" s="7">
        <f t="shared" si="43"/>
        <v>0.64032258064516134</v>
      </c>
      <c r="R668" s="9">
        <f t="shared" si="42"/>
        <v>79.400000000000006</v>
      </c>
      <c r="S668" t="s">
        <v>2039</v>
      </c>
      <c r="T668" t="s">
        <v>2040</v>
      </c>
    </row>
    <row r="669" spans="1:20" ht="31.2" x14ac:dyDescent="0.3">
      <c r="A669">
        <v>667</v>
      </c>
      <c r="B669" t="s">
        <v>1375</v>
      </c>
      <c r="C669" s="3" t="s">
        <v>1376</v>
      </c>
      <c r="D669" s="5">
        <v>6900</v>
      </c>
      <c r="E669" s="5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2">
        <f t="shared" si="40"/>
        <v>41892.208333333336</v>
      </c>
      <c r="L669">
        <v>1411102800</v>
      </c>
      <c r="M669" s="12">
        <f t="shared" si="41"/>
        <v>41901.208333333336</v>
      </c>
      <c r="N669" t="b">
        <v>0</v>
      </c>
      <c r="O669" t="b">
        <v>0</v>
      </c>
      <c r="P669" t="s">
        <v>1029</v>
      </c>
      <c r="Q669" s="7">
        <f t="shared" si="43"/>
        <v>1.7615942028985507</v>
      </c>
      <c r="R669" s="9">
        <f t="shared" si="42"/>
        <v>29.009546539379475</v>
      </c>
      <c r="S669" t="s">
        <v>2064</v>
      </c>
      <c r="T669" t="s">
        <v>2065</v>
      </c>
    </row>
    <row r="670" spans="1:20" ht="31.2" x14ac:dyDescent="0.3">
      <c r="A670">
        <v>668</v>
      </c>
      <c r="B670" t="s">
        <v>1377</v>
      </c>
      <c r="C670" s="3" t="s">
        <v>1378</v>
      </c>
      <c r="D670" s="5">
        <v>27500</v>
      </c>
      <c r="E670" s="5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2">
        <f t="shared" si="40"/>
        <v>41122.208333333336</v>
      </c>
      <c r="L670">
        <v>1344834000</v>
      </c>
      <c r="M670" s="12">
        <f t="shared" si="41"/>
        <v>41134.208333333336</v>
      </c>
      <c r="N670" t="b">
        <v>0</v>
      </c>
      <c r="O670" t="b">
        <v>0</v>
      </c>
      <c r="P670" t="s">
        <v>33</v>
      </c>
      <c r="Q670" s="7">
        <f t="shared" si="43"/>
        <v>0.20338181818181819</v>
      </c>
      <c r="R670" s="9">
        <f t="shared" si="42"/>
        <v>73.59210526315789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 s="5">
        <v>48800</v>
      </c>
      <c r="E671" s="5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2">
        <f t="shared" si="40"/>
        <v>42912.208333333328</v>
      </c>
      <c r="L671">
        <v>1499230800</v>
      </c>
      <c r="M671" s="12">
        <f t="shared" si="41"/>
        <v>42921.208333333328</v>
      </c>
      <c r="N671" t="b">
        <v>0</v>
      </c>
      <c r="O671" t="b">
        <v>0</v>
      </c>
      <c r="P671" t="s">
        <v>33</v>
      </c>
      <c r="Q671" s="7">
        <f t="shared" si="43"/>
        <v>3.5864754098360656</v>
      </c>
      <c r="R671" s="9">
        <f t="shared" si="42"/>
        <v>107.97038864898211</v>
      </c>
      <c r="S671" t="s">
        <v>2039</v>
      </c>
      <c r="T671" t="s">
        <v>2040</v>
      </c>
    </row>
    <row r="672" spans="1:20" ht="31.2" x14ac:dyDescent="0.3">
      <c r="A672">
        <v>670</v>
      </c>
      <c r="B672" t="s">
        <v>1334</v>
      </c>
      <c r="C672" s="3" t="s">
        <v>1381</v>
      </c>
      <c r="D672" s="5">
        <v>16200</v>
      </c>
      <c r="E672" s="5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2">
        <f t="shared" si="40"/>
        <v>42425.25</v>
      </c>
      <c r="L672">
        <v>1457416800</v>
      </c>
      <c r="M672" s="12">
        <f t="shared" si="41"/>
        <v>42437.25</v>
      </c>
      <c r="N672" t="b">
        <v>0</v>
      </c>
      <c r="O672" t="b">
        <v>0</v>
      </c>
      <c r="P672" t="s">
        <v>60</v>
      </c>
      <c r="Q672" s="7">
        <f t="shared" si="43"/>
        <v>4.6885802469135802</v>
      </c>
      <c r="R672" s="9">
        <f t="shared" si="42"/>
        <v>68.987284287011803</v>
      </c>
      <c r="S672" t="s">
        <v>2035</v>
      </c>
      <c r="T672" t="s">
        <v>2045</v>
      </c>
    </row>
    <row r="673" spans="1:20" ht="31.2" x14ac:dyDescent="0.3">
      <c r="A673">
        <v>671</v>
      </c>
      <c r="B673" t="s">
        <v>1382</v>
      </c>
      <c r="C673" s="3" t="s">
        <v>1383</v>
      </c>
      <c r="D673" s="5">
        <v>97600</v>
      </c>
      <c r="E673" s="5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2">
        <f t="shared" si="40"/>
        <v>40390.208333333336</v>
      </c>
      <c r="L673">
        <v>1280898000</v>
      </c>
      <c r="M673" s="12">
        <f t="shared" si="41"/>
        <v>40394.208333333336</v>
      </c>
      <c r="N673" t="b">
        <v>0</v>
      </c>
      <c r="O673" t="b">
        <v>1</v>
      </c>
      <c r="P673" t="s">
        <v>33</v>
      </c>
      <c r="Q673" s="7">
        <f t="shared" si="43"/>
        <v>1.220563524590164</v>
      </c>
      <c r="R673" s="9">
        <f t="shared" si="42"/>
        <v>111.02236719478098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 s="5">
        <v>197900</v>
      </c>
      <c r="E674" s="5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2">
        <f t="shared" si="40"/>
        <v>43180.208333333328</v>
      </c>
      <c r="L674">
        <v>1522472400</v>
      </c>
      <c r="M674" s="12">
        <f t="shared" si="41"/>
        <v>43190.208333333328</v>
      </c>
      <c r="N674" t="b">
        <v>0</v>
      </c>
      <c r="O674" t="b">
        <v>0</v>
      </c>
      <c r="P674" t="s">
        <v>33</v>
      </c>
      <c r="Q674" s="7">
        <f t="shared" si="43"/>
        <v>0.55931783729156137</v>
      </c>
      <c r="R674" s="9">
        <f t="shared" si="42"/>
        <v>24.997515808491418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 s="5">
        <v>5600</v>
      </c>
      <c r="E675" s="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2">
        <f t="shared" si="40"/>
        <v>42475.208333333328</v>
      </c>
      <c r="L675">
        <v>1462510800</v>
      </c>
      <c r="M675" s="12">
        <f t="shared" si="41"/>
        <v>42496.208333333328</v>
      </c>
      <c r="N675" t="b">
        <v>0</v>
      </c>
      <c r="O675" t="b">
        <v>0</v>
      </c>
      <c r="P675" t="s">
        <v>60</v>
      </c>
      <c r="Q675" s="7">
        <f t="shared" si="43"/>
        <v>0.43660714285714286</v>
      </c>
      <c r="R675" s="9">
        <f t="shared" si="42"/>
        <v>42.155172413793103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 s="5">
        <v>170700</v>
      </c>
      <c r="E676" s="5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2">
        <f t="shared" si="40"/>
        <v>40774.208333333336</v>
      </c>
      <c r="L676">
        <v>1317790800</v>
      </c>
      <c r="M676" s="12">
        <f t="shared" si="41"/>
        <v>40821.208333333336</v>
      </c>
      <c r="N676" t="b">
        <v>0</v>
      </c>
      <c r="O676" t="b">
        <v>0</v>
      </c>
      <c r="P676" t="s">
        <v>122</v>
      </c>
      <c r="Q676" s="7">
        <f t="shared" si="43"/>
        <v>0.33538371411833628</v>
      </c>
      <c r="R676" s="9">
        <f t="shared" si="42"/>
        <v>47.003284072249592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 s="5">
        <v>9700</v>
      </c>
      <c r="E677" s="5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2">
        <f t="shared" si="40"/>
        <v>43719.208333333328</v>
      </c>
      <c r="L677">
        <v>1568782800</v>
      </c>
      <c r="M677" s="12">
        <f t="shared" si="41"/>
        <v>43726.208333333328</v>
      </c>
      <c r="N677" t="b">
        <v>0</v>
      </c>
      <c r="O677" t="b">
        <v>0</v>
      </c>
      <c r="P677" t="s">
        <v>1029</v>
      </c>
      <c r="Q677" s="7">
        <f t="shared" si="43"/>
        <v>1.2297938144329896</v>
      </c>
      <c r="R677" s="9">
        <f t="shared" si="42"/>
        <v>36.0392749244713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 s="5">
        <v>62300</v>
      </c>
      <c r="E678" s="5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2">
        <f t="shared" si="40"/>
        <v>41178.208333333336</v>
      </c>
      <c r="L678">
        <v>1349413200</v>
      </c>
      <c r="M678" s="12">
        <f t="shared" si="41"/>
        <v>41187.208333333336</v>
      </c>
      <c r="N678" t="b">
        <v>0</v>
      </c>
      <c r="O678" t="b">
        <v>0</v>
      </c>
      <c r="P678" t="s">
        <v>122</v>
      </c>
      <c r="Q678" s="7">
        <f t="shared" si="43"/>
        <v>1.8974959871589085</v>
      </c>
      <c r="R678" s="9">
        <f t="shared" si="42"/>
        <v>101.03760683760684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 s="5">
        <v>5300</v>
      </c>
      <c r="E679" s="5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2">
        <f t="shared" si="40"/>
        <v>42561.208333333328</v>
      </c>
      <c r="L679">
        <v>1472446800</v>
      </c>
      <c r="M679" s="12">
        <f t="shared" si="41"/>
        <v>42611.208333333328</v>
      </c>
      <c r="N679" t="b">
        <v>0</v>
      </c>
      <c r="O679" t="b">
        <v>0</v>
      </c>
      <c r="P679" t="s">
        <v>119</v>
      </c>
      <c r="Q679" s="7">
        <f t="shared" si="43"/>
        <v>0.83622641509433959</v>
      </c>
      <c r="R679" s="9">
        <f t="shared" si="42"/>
        <v>39.927927927927925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 s="5">
        <v>99500</v>
      </c>
      <c r="E680" s="5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2">
        <f t="shared" si="40"/>
        <v>43484.25</v>
      </c>
      <c r="L680">
        <v>1548050400</v>
      </c>
      <c r="M680" s="12">
        <f t="shared" si="41"/>
        <v>43486.25</v>
      </c>
      <c r="N680" t="b">
        <v>0</v>
      </c>
      <c r="O680" t="b">
        <v>0</v>
      </c>
      <c r="P680" t="s">
        <v>53</v>
      </c>
      <c r="Q680" s="7">
        <f t="shared" si="43"/>
        <v>0.17968844221105529</v>
      </c>
      <c r="R680" s="9">
        <f t="shared" si="42"/>
        <v>83.158139534883716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 s="5">
        <v>1400</v>
      </c>
      <c r="E681" s="5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2">
        <f t="shared" si="40"/>
        <v>43756.208333333328</v>
      </c>
      <c r="L681">
        <v>1571806800</v>
      </c>
      <c r="M681" s="12">
        <f t="shared" si="41"/>
        <v>43761.208333333328</v>
      </c>
      <c r="N681" t="b">
        <v>0</v>
      </c>
      <c r="O681" t="b">
        <v>1</v>
      </c>
      <c r="P681" t="s">
        <v>17</v>
      </c>
      <c r="Q681" s="7">
        <f t="shared" si="43"/>
        <v>10.365</v>
      </c>
      <c r="R681" s="9">
        <f t="shared" si="42"/>
        <v>39.97520661157025</v>
      </c>
      <c r="S681" t="s">
        <v>2033</v>
      </c>
      <c r="T681" t="s">
        <v>2034</v>
      </c>
    </row>
    <row r="682" spans="1:20" ht="31.2" x14ac:dyDescent="0.3">
      <c r="A682">
        <v>680</v>
      </c>
      <c r="B682" t="s">
        <v>1399</v>
      </c>
      <c r="C682" s="3" t="s">
        <v>1400</v>
      </c>
      <c r="D682" s="5">
        <v>145600</v>
      </c>
      <c r="E682" s="5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2">
        <f t="shared" si="40"/>
        <v>43813.25</v>
      </c>
      <c r="L682">
        <v>1576476000</v>
      </c>
      <c r="M682" s="12">
        <f t="shared" si="41"/>
        <v>43815.25</v>
      </c>
      <c r="N682" t="b">
        <v>0</v>
      </c>
      <c r="O682" t="b">
        <v>1</v>
      </c>
      <c r="P682" t="s">
        <v>292</v>
      </c>
      <c r="Q682" s="7">
        <f t="shared" si="43"/>
        <v>0.97405219780219776</v>
      </c>
      <c r="R682" s="9">
        <f t="shared" si="42"/>
        <v>47.993908629441627</v>
      </c>
      <c r="S682" t="s">
        <v>2050</v>
      </c>
      <c r="T682" t="s">
        <v>2061</v>
      </c>
    </row>
    <row r="683" spans="1:20" ht="31.2" x14ac:dyDescent="0.3">
      <c r="A683">
        <v>681</v>
      </c>
      <c r="B683" t="s">
        <v>1401</v>
      </c>
      <c r="C683" s="3" t="s">
        <v>1402</v>
      </c>
      <c r="D683" s="5">
        <v>184100</v>
      </c>
      <c r="E683" s="5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2">
        <f t="shared" si="40"/>
        <v>40898.25</v>
      </c>
      <c r="L683">
        <v>1324965600</v>
      </c>
      <c r="M683" s="12">
        <f t="shared" si="41"/>
        <v>40904.25</v>
      </c>
      <c r="N683" t="b">
        <v>0</v>
      </c>
      <c r="O683" t="b">
        <v>0</v>
      </c>
      <c r="P683" t="s">
        <v>33</v>
      </c>
      <c r="Q683" s="7">
        <f t="shared" si="43"/>
        <v>0.86386203150461705</v>
      </c>
      <c r="R683" s="9">
        <f t="shared" si="42"/>
        <v>95.978877489438744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 s="5">
        <v>5400</v>
      </c>
      <c r="E684" s="5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2">
        <f t="shared" si="40"/>
        <v>41619.25</v>
      </c>
      <c r="L684">
        <v>1387519200</v>
      </c>
      <c r="M684" s="12">
        <f t="shared" si="41"/>
        <v>41628.25</v>
      </c>
      <c r="N684" t="b">
        <v>0</v>
      </c>
      <c r="O684" t="b">
        <v>0</v>
      </c>
      <c r="P684" t="s">
        <v>33</v>
      </c>
      <c r="Q684" s="7">
        <f t="shared" si="43"/>
        <v>1.5016666666666667</v>
      </c>
      <c r="R684" s="9">
        <f t="shared" si="42"/>
        <v>78.728155339805824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 s="5">
        <v>2300</v>
      </c>
      <c r="E685" s="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2">
        <f t="shared" si="40"/>
        <v>43359.208333333328</v>
      </c>
      <c r="L685">
        <v>1537246800</v>
      </c>
      <c r="M685" s="12">
        <f t="shared" si="41"/>
        <v>43361.208333333328</v>
      </c>
      <c r="N685" t="b">
        <v>0</v>
      </c>
      <c r="O685" t="b">
        <v>0</v>
      </c>
      <c r="P685" t="s">
        <v>33</v>
      </c>
      <c r="Q685" s="7">
        <f t="shared" si="43"/>
        <v>3.5843478260869563</v>
      </c>
      <c r="R685" s="9">
        <f t="shared" si="42"/>
        <v>56.081632653061227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 s="5">
        <v>1400</v>
      </c>
      <c r="E686" s="5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2">
        <f t="shared" si="40"/>
        <v>40358.208333333336</v>
      </c>
      <c r="L686">
        <v>1279515600</v>
      </c>
      <c r="M686" s="12">
        <f t="shared" si="41"/>
        <v>40378.208333333336</v>
      </c>
      <c r="N686" t="b">
        <v>0</v>
      </c>
      <c r="O686" t="b">
        <v>0</v>
      </c>
      <c r="P686" t="s">
        <v>68</v>
      </c>
      <c r="Q686" s="7">
        <f t="shared" si="43"/>
        <v>5.4285714285714288</v>
      </c>
      <c r="R686" s="9">
        <f t="shared" si="42"/>
        <v>69.090909090909093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 s="5">
        <v>140000</v>
      </c>
      <c r="E687" s="5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2">
        <f t="shared" si="40"/>
        <v>42239.208333333328</v>
      </c>
      <c r="L687">
        <v>1442379600</v>
      </c>
      <c r="M687" s="12">
        <f t="shared" si="41"/>
        <v>42263.208333333328</v>
      </c>
      <c r="N687" t="b">
        <v>0</v>
      </c>
      <c r="O687" t="b">
        <v>0</v>
      </c>
      <c r="P687" t="s">
        <v>33</v>
      </c>
      <c r="Q687" s="7">
        <f t="shared" si="43"/>
        <v>0.67500714285714281</v>
      </c>
      <c r="R687" s="9">
        <f t="shared" si="42"/>
        <v>102.05291576673866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 s="5">
        <v>7500</v>
      </c>
      <c r="E688" s="5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2">
        <f t="shared" si="40"/>
        <v>43186.208333333328</v>
      </c>
      <c r="L688">
        <v>1523077200</v>
      </c>
      <c r="M688" s="12">
        <f t="shared" si="41"/>
        <v>43197.208333333328</v>
      </c>
      <c r="N688" t="b">
        <v>0</v>
      </c>
      <c r="O688" t="b">
        <v>0</v>
      </c>
      <c r="P688" t="s">
        <v>65</v>
      </c>
      <c r="Q688" s="7">
        <f t="shared" si="43"/>
        <v>1.9174666666666667</v>
      </c>
      <c r="R688" s="9">
        <f t="shared" si="42"/>
        <v>107.32089552238806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 s="5">
        <v>1500</v>
      </c>
      <c r="E689" s="5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2">
        <f t="shared" si="40"/>
        <v>42806.25</v>
      </c>
      <c r="L689">
        <v>1489554000</v>
      </c>
      <c r="M689" s="12">
        <f t="shared" si="41"/>
        <v>42809.208333333328</v>
      </c>
      <c r="N689" t="b">
        <v>0</v>
      </c>
      <c r="O689" t="b">
        <v>0</v>
      </c>
      <c r="P689" t="s">
        <v>33</v>
      </c>
      <c r="Q689" s="7">
        <f t="shared" si="43"/>
        <v>9.32</v>
      </c>
      <c r="R689" s="9">
        <f t="shared" si="42"/>
        <v>51.970260223048328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 s="5">
        <v>2900</v>
      </c>
      <c r="E690" s="5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2">
        <f t="shared" si="40"/>
        <v>43475.25</v>
      </c>
      <c r="L690">
        <v>1548482400</v>
      </c>
      <c r="M690" s="12">
        <f t="shared" si="41"/>
        <v>43491.25</v>
      </c>
      <c r="N690" t="b">
        <v>0</v>
      </c>
      <c r="O690" t="b">
        <v>1</v>
      </c>
      <c r="P690" t="s">
        <v>269</v>
      </c>
      <c r="Q690" s="7">
        <f t="shared" si="43"/>
        <v>4.2927586206896553</v>
      </c>
      <c r="R690" s="9">
        <f t="shared" si="42"/>
        <v>71.137142857142862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 s="5">
        <v>7300</v>
      </c>
      <c r="E691" s="5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2">
        <f t="shared" si="40"/>
        <v>41576.208333333336</v>
      </c>
      <c r="L691">
        <v>1384063200</v>
      </c>
      <c r="M691" s="12">
        <f t="shared" si="41"/>
        <v>41588.25</v>
      </c>
      <c r="N691" t="b">
        <v>0</v>
      </c>
      <c r="O691" t="b">
        <v>0</v>
      </c>
      <c r="P691" t="s">
        <v>28</v>
      </c>
      <c r="Q691" s="7">
        <f t="shared" si="43"/>
        <v>1.0065753424657535</v>
      </c>
      <c r="R691" s="9">
        <f t="shared" si="42"/>
        <v>106.49275362318841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 s="5">
        <v>3600</v>
      </c>
      <c r="E692" s="5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2">
        <f t="shared" si="40"/>
        <v>40874.25</v>
      </c>
      <c r="L692">
        <v>1322892000</v>
      </c>
      <c r="M692" s="12">
        <f t="shared" si="41"/>
        <v>40880.25</v>
      </c>
      <c r="N692" t="b">
        <v>0</v>
      </c>
      <c r="O692" t="b">
        <v>1</v>
      </c>
      <c r="P692" t="s">
        <v>42</v>
      </c>
      <c r="Q692" s="7">
        <f t="shared" si="43"/>
        <v>2.266111111111111</v>
      </c>
      <c r="R692" s="9">
        <f t="shared" si="42"/>
        <v>42.93684210526316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 s="5">
        <v>5000</v>
      </c>
      <c r="E693" s="5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2">
        <f t="shared" si="40"/>
        <v>41185.208333333336</v>
      </c>
      <c r="L693">
        <v>1350709200</v>
      </c>
      <c r="M693" s="12">
        <f t="shared" si="41"/>
        <v>41202.208333333336</v>
      </c>
      <c r="N693" t="b">
        <v>1</v>
      </c>
      <c r="O693" t="b">
        <v>1</v>
      </c>
      <c r="P693" t="s">
        <v>42</v>
      </c>
      <c r="Q693" s="7">
        <f t="shared" si="43"/>
        <v>1.4238</v>
      </c>
      <c r="R693" s="9">
        <f t="shared" si="42"/>
        <v>30.037974683544302</v>
      </c>
      <c r="S693" t="s">
        <v>2041</v>
      </c>
      <c r="T693" t="s">
        <v>2042</v>
      </c>
    </row>
    <row r="694" spans="1:20" ht="31.2" x14ac:dyDescent="0.3">
      <c r="A694">
        <v>692</v>
      </c>
      <c r="B694" t="s">
        <v>1423</v>
      </c>
      <c r="C694" s="3" t="s">
        <v>1424</v>
      </c>
      <c r="D694" s="5">
        <v>6000</v>
      </c>
      <c r="E694" s="5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2">
        <f t="shared" si="40"/>
        <v>43655.208333333328</v>
      </c>
      <c r="L694">
        <v>1564203600</v>
      </c>
      <c r="M694" s="12">
        <f t="shared" si="41"/>
        <v>43673.208333333328</v>
      </c>
      <c r="N694" t="b">
        <v>0</v>
      </c>
      <c r="O694" t="b">
        <v>0</v>
      </c>
      <c r="P694" t="s">
        <v>23</v>
      </c>
      <c r="Q694" s="7">
        <f t="shared" si="43"/>
        <v>0.90633333333333332</v>
      </c>
      <c r="R694" s="9">
        <f t="shared" si="42"/>
        <v>70.623376623376629</v>
      </c>
      <c r="S694" t="s">
        <v>2035</v>
      </c>
      <c r="T694" t="s">
        <v>2036</v>
      </c>
    </row>
    <row r="695" spans="1:20" ht="31.2" x14ac:dyDescent="0.3">
      <c r="A695">
        <v>693</v>
      </c>
      <c r="B695" t="s">
        <v>1425</v>
      </c>
      <c r="C695" s="3" t="s">
        <v>1426</v>
      </c>
      <c r="D695" s="5">
        <v>180400</v>
      </c>
      <c r="E695" s="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2">
        <f t="shared" si="40"/>
        <v>43025.208333333328</v>
      </c>
      <c r="L695">
        <v>1509685200</v>
      </c>
      <c r="M695" s="12">
        <f t="shared" si="41"/>
        <v>43042.208333333328</v>
      </c>
      <c r="N695" t="b">
        <v>0</v>
      </c>
      <c r="O695" t="b">
        <v>0</v>
      </c>
      <c r="P695" t="s">
        <v>33</v>
      </c>
      <c r="Q695" s="7">
        <f t="shared" si="43"/>
        <v>0.63966740576496672</v>
      </c>
      <c r="R695" s="9">
        <f t="shared" si="42"/>
        <v>66.016018306636155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 s="5">
        <v>9100</v>
      </c>
      <c r="E696" s="5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2">
        <f t="shared" si="40"/>
        <v>43066.25</v>
      </c>
      <c r="L696">
        <v>1514959200</v>
      </c>
      <c r="M696" s="12">
        <f t="shared" si="41"/>
        <v>43103.25</v>
      </c>
      <c r="N696" t="b">
        <v>0</v>
      </c>
      <c r="O696" t="b">
        <v>0</v>
      </c>
      <c r="P696" t="s">
        <v>33</v>
      </c>
      <c r="Q696" s="7">
        <f t="shared" si="43"/>
        <v>0.84131868131868137</v>
      </c>
      <c r="R696" s="9">
        <f t="shared" si="42"/>
        <v>96.911392405063296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 s="5">
        <v>9200</v>
      </c>
      <c r="E697" s="5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2">
        <f t="shared" si="40"/>
        <v>42322.25</v>
      </c>
      <c r="L697">
        <v>1448863200</v>
      </c>
      <c r="M697" s="12">
        <f t="shared" si="41"/>
        <v>42338.25</v>
      </c>
      <c r="N697" t="b">
        <v>1</v>
      </c>
      <c r="O697" t="b">
        <v>0</v>
      </c>
      <c r="P697" t="s">
        <v>23</v>
      </c>
      <c r="Q697" s="7">
        <f t="shared" si="43"/>
        <v>1.3393478260869565</v>
      </c>
      <c r="R697" s="9">
        <f t="shared" si="42"/>
        <v>62.867346938775512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 s="5">
        <v>164100</v>
      </c>
      <c r="E698" s="5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2">
        <f t="shared" si="40"/>
        <v>42114.208333333328</v>
      </c>
      <c r="L698">
        <v>1429592400</v>
      </c>
      <c r="M698" s="12">
        <f t="shared" si="41"/>
        <v>42115.208333333328</v>
      </c>
      <c r="N698" t="b">
        <v>0</v>
      </c>
      <c r="O698" t="b">
        <v>1</v>
      </c>
      <c r="P698" t="s">
        <v>33</v>
      </c>
      <c r="Q698" s="7">
        <f t="shared" si="43"/>
        <v>0.59042047531992692</v>
      </c>
      <c r="R698" s="9">
        <f t="shared" si="42"/>
        <v>108.98537682789652</v>
      </c>
      <c r="S698" t="s">
        <v>2039</v>
      </c>
      <c r="T698" t="s">
        <v>2040</v>
      </c>
    </row>
    <row r="699" spans="1:20" ht="31.2" x14ac:dyDescent="0.3">
      <c r="A699">
        <v>697</v>
      </c>
      <c r="B699" t="s">
        <v>1433</v>
      </c>
      <c r="C699" s="3" t="s">
        <v>1434</v>
      </c>
      <c r="D699" s="5">
        <v>128900</v>
      </c>
      <c r="E699" s="5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2">
        <f t="shared" si="40"/>
        <v>43190.208333333328</v>
      </c>
      <c r="L699">
        <v>1522645200</v>
      </c>
      <c r="M699" s="12">
        <f t="shared" si="41"/>
        <v>43192.208333333328</v>
      </c>
      <c r="N699" t="b">
        <v>0</v>
      </c>
      <c r="O699" t="b">
        <v>0</v>
      </c>
      <c r="P699" t="s">
        <v>50</v>
      </c>
      <c r="Q699" s="7">
        <f t="shared" si="43"/>
        <v>1.5280062063615205</v>
      </c>
      <c r="R699" s="9">
        <f t="shared" si="42"/>
        <v>26.999314599040439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 s="5">
        <v>42100</v>
      </c>
      <c r="E700" s="5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2">
        <f t="shared" si="40"/>
        <v>40871.25</v>
      </c>
      <c r="L700">
        <v>1323324000</v>
      </c>
      <c r="M700" s="12">
        <f t="shared" si="41"/>
        <v>40885.25</v>
      </c>
      <c r="N700" t="b">
        <v>0</v>
      </c>
      <c r="O700" t="b">
        <v>0</v>
      </c>
      <c r="P700" t="s">
        <v>65</v>
      </c>
      <c r="Q700" s="7">
        <f t="shared" si="43"/>
        <v>4.466912114014252</v>
      </c>
      <c r="R700" s="9">
        <f t="shared" si="42"/>
        <v>65.004147943311438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 s="5">
        <v>7400</v>
      </c>
      <c r="E701" s="5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2">
        <f t="shared" si="40"/>
        <v>43641.208333333328</v>
      </c>
      <c r="L701">
        <v>1561525200</v>
      </c>
      <c r="M701" s="12">
        <f t="shared" si="41"/>
        <v>43642.208333333328</v>
      </c>
      <c r="N701" t="b">
        <v>0</v>
      </c>
      <c r="O701" t="b">
        <v>0</v>
      </c>
      <c r="P701" t="s">
        <v>53</v>
      </c>
      <c r="Q701" s="7">
        <f t="shared" si="43"/>
        <v>0.8439189189189189</v>
      </c>
      <c r="R701" s="9">
        <f t="shared" si="42"/>
        <v>111.51785714285714</v>
      </c>
      <c r="S701" t="s">
        <v>2041</v>
      </c>
      <c r="T701" t="s">
        <v>2044</v>
      </c>
    </row>
    <row r="702" spans="1:20" ht="31.2" x14ac:dyDescent="0.3">
      <c r="A702">
        <v>700</v>
      </c>
      <c r="B702" t="s">
        <v>1438</v>
      </c>
      <c r="C702" s="3" t="s">
        <v>1439</v>
      </c>
      <c r="D702" s="5">
        <v>100</v>
      </c>
      <c r="E702" s="5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2">
        <f t="shared" si="40"/>
        <v>40203.25</v>
      </c>
      <c r="L702">
        <v>1265695200</v>
      </c>
      <c r="M702" s="12">
        <f t="shared" si="41"/>
        <v>40218.25</v>
      </c>
      <c r="N702" t="b">
        <v>0</v>
      </c>
      <c r="O702" t="b">
        <v>0</v>
      </c>
      <c r="P702" t="s">
        <v>65</v>
      </c>
      <c r="Q702" s="7">
        <f t="shared" si="43"/>
        <v>0.03</v>
      </c>
      <c r="R702" s="9">
        <f t="shared" si="42"/>
        <v>3</v>
      </c>
      <c r="S702" t="s">
        <v>2037</v>
      </c>
      <c r="T702" t="s">
        <v>2046</v>
      </c>
    </row>
    <row r="703" spans="1:20" ht="31.2" x14ac:dyDescent="0.3">
      <c r="A703">
        <v>701</v>
      </c>
      <c r="B703" t="s">
        <v>1440</v>
      </c>
      <c r="C703" s="3" t="s">
        <v>1441</v>
      </c>
      <c r="D703" s="5">
        <v>52000</v>
      </c>
      <c r="E703" s="5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2">
        <f t="shared" si="40"/>
        <v>40629.208333333336</v>
      </c>
      <c r="L703">
        <v>1301806800</v>
      </c>
      <c r="M703" s="12">
        <f t="shared" si="41"/>
        <v>40636.208333333336</v>
      </c>
      <c r="N703" t="b">
        <v>1</v>
      </c>
      <c r="O703" t="b">
        <v>0</v>
      </c>
      <c r="P703" t="s">
        <v>33</v>
      </c>
      <c r="Q703" s="7">
        <f t="shared" si="43"/>
        <v>1.7502692307692307</v>
      </c>
      <c r="R703" s="9">
        <f t="shared" si="42"/>
        <v>110.99268292682927</v>
      </c>
      <c r="S703" t="s">
        <v>2039</v>
      </c>
      <c r="T703" t="s">
        <v>2040</v>
      </c>
    </row>
    <row r="704" spans="1:20" ht="31.2" x14ac:dyDescent="0.3">
      <c r="A704">
        <v>702</v>
      </c>
      <c r="B704" t="s">
        <v>1442</v>
      </c>
      <c r="C704" s="3" t="s">
        <v>1443</v>
      </c>
      <c r="D704" s="5">
        <v>8700</v>
      </c>
      <c r="E704" s="5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2">
        <f t="shared" si="40"/>
        <v>41477.208333333336</v>
      </c>
      <c r="L704">
        <v>1374901200</v>
      </c>
      <c r="M704" s="12">
        <f t="shared" si="41"/>
        <v>41482.208333333336</v>
      </c>
      <c r="N704" t="b">
        <v>0</v>
      </c>
      <c r="O704" t="b">
        <v>0</v>
      </c>
      <c r="P704" t="s">
        <v>65</v>
      </c>
      <c r="Q704" s="7">
        <f t="shared" si="43"/>
        <v>0.54137931034482756</v>
      </c>
      <c r="R704" s="9">
        <f t="shared" si="42"/>
        <v>56.746987951807228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 s="5">
        <v>63400</v>
      </c>
      <c r="E705" s="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2">
        <f t="shared" si="40"/>
        <v>41020.208333333336</v>
      </c>
      <c r="L705">
        <v>1336453200</v>
      </c>
      <c r="M705" s="12">
        <f t="shared" si="41"/>
        <v>41037.208333333336</v>
      </c>
      <c r="N705" t="b">
        <v>1</v>
      </c>
      <c r="O705" t="b">
        <v>1</v>
      </c>
      <c r="P705" t="s">
        <v>206</v>
      </c>
      <c r="Q705" s="7">
        <f t="shared" si="43"/>
        <v>3.1187381703470032</v>
      </c>
      <c r="R705" s="9">
        <f t="shared" si="42"/>
        <v>97.020608439646708</v>
      </c>
      <c r="S705" t="s">
        <v>2047</v>
      </c>
      <c r="T705" t="s">
        <v>2059</v>
      </c>
    </row>
    <row r="706" spans="1:20" ht="31.2" x14ac:dyDescent="0.3">
      <c r="A706">
        <v>704</v>
      </c>
      <c r="B706" t="s">
        <v>1446</v>
      </c>
      <c r="C706" s="3" t="s">
        <v>1447</v>
      </c>
      <c r="D706" s="5">
        <v>8700</v>
      </c>
      <c r="E706" s="5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2">
        <f t="shared" si="40"/>
        <v>42555.208333333328</v>
      </c>
      <c r="L706">
        <v>1468904400</v>
      </c>
      <c r="M706" s="12">
        <f t="shared" si="41"/>
        <v>42570.208333333328</v>
      </c>
      <c r="N706" t="b">
        <v>0</v>
      </c>
      <c r="O706" t="b">
        <v>0</v>
      </c>
      <c r="P706" t="s">
        <v>71</v>
      </c>
      <c r="Q706" s="7">
        <f t="shared" si="43"/>
        <v>1.2278160919540231</v>
      </c>
      <c r="R706" s="9">
        <f t="shared" si="42"/>
        <v>92.08620689655173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 s="5">
        <v>169700</v>
      </c>
      <c r="E707" s="5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2">
        <f t="shared" ref="K707:K770" si="44">(((J707/60)/60)/24)+DATE(1970,1,1)</f>
        <v>41619.25</v>
      </c>
      <c r="L707">
        <v>1387087200</v>
      </c>
      <c r="M707" s="12">
        <f t="shared" ref="M707:M770" si="45">(((L707/60)/60)/24)+DATE(1970,1,1)</f>
        <v>41623.25</v>
      </c>
      <c r="N707" t="b">
        <v>0</v>
      </c>
      <c r="O707" t="b">
        <v>0</v>
      </c>
      <c r="P707" t="s">
        <v>68</v>
      </c>
      <c r="Q707" s="7">
        <f t="shared" si="43"/>
        <v>0.99026517383618151</v>
      </c>
      <c r="R707" s="9">
        <f t="shared" ref="R707:R770" si="46">E707/G707</f>
        <v>82.986666666666665</v>
      </c>
      <c r="S707" t="s">
        <v>2047</v>
      </c>
      <c r="T707" t="s">
        <v>2048</v>
      </c>
    </row>
    <row r="708" spans="1:20" ht="31.2" x14ac:dyDescent="0.3">
      <c r="A708">
        <v>706</v>
      </c>
      <c r="B708" t="s">
        <v>1450</v>
      </c>
      <c r="C708" s="3" t="s">
        <v>1451</v>
      </c>
      <c r="D708" s="5">
        <v>108400</v>
      </c>
      <c r="E708" s="5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2">
        <f t="shared" si="44"/>
        <v>43471.25</v>
      </c>
      <c r="L708">
        <v>1547445600</v>
      </c>
      <c r="M708" s="12">
        <f t="shared" si="45"/>
        <v>43479.25</v>
      </c>
      <c r="N708" t="b">
        <v>0</v>
      </c>
      <c r="O708" t="b">
        <v>1</v>
      </c>
      <c r="P708" t="s">
        <v>28</v>
      </c>
      <c r="Q708" s="7">
        <f t="shared" ref="Q708:Q771" si="47">E708/D708</f>
        <v>1.278468634686347</v>
      </c>
      <c r="R708" s="9">
        <f t="shared" si="46"/>
        <v>103.03791821561339</v>
      </c>
      <c r="S708" t="s">
        <v>2037</v>
      </c>
      <c r="T708" t="s">
        <v>2038</v>
      </c>
    </row>
    <row r="709" spans="1:20" ht="31.2" x14ac:dyDescent="0.3">
      <c r="A709">
        <v>707</v>
      </c>
      <c r="B709" t="s">
        <v>1452</v>
      </c>
      <c r="C709" s="3" t="s">
        <v>1453</v>
      </c>
      <c r="D709" s="5">
        <v>7300</v>
      </c>
      <c r="E709" s="5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2">
        <f t="shared" si="44"/>
        <v>43442.25</v>
      </c>
      <c r="L709">
        <v>1547359200</v>
      </c>
      <c r="M709" s="12">
        <f t="shared" si="45"/>
        <v>43478.25</v>
      </c>
      <c r="N709" t="b">
        <v>0</v>
      </c>
      <c r="O709" t="b">
        <v>0</v>
      </c>
      <c r="P709" t="s">
        <v>53</v>
      </c>
      <c r="Q709" s="7">
        <f t="shared" si="47"/>
        <v>1.5861643835616439</v>
      </c>
      <c r="R709" s="9">
        <f t="shared" si="46"/>
        <v>68.922619047619051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 s="5">
        <v>1700</v>
      </c>
      <c r="E710" s="5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2">
        <f t="shared" si="44"/>
        <v>42877.208333333328</v>
      </c>
      <c r="L710">
        <v>1496293200</v>
      </c>
      <c r="M710" s="12">
        <f t="shared" si="45"/>
        <v>42887.208333333328</v>
      </c>
      <c r="N710" t="b">
        <v>0</v>
      </c>
      <c r="O710" t="b">
        <v>0</v>
      </c>
      <c r="P710" t="s">
        <v>33</v>
      </c>
      <c r="Q710" s="7">
        <f t="shared" si="47"/>
        <v>7.0705882352941174</v>
      </c>
      <c r="R710" s="9">
        <f t="shared" si="46"/>
        <v>87.737226277372258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 s="5">
        <v>9800</v>
      </c>
      <c r="E711" s="5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2">
        <f t="shared" si="44"/>
        <v>41018.208333333336</v>
      </c>
      <c r="L711">
        <v>1335416400</v>
      </c>
      <c r="M711" s="12">
        <f t="shared" si="45"/>
        <v>41025.208333333336</v>
      </c>
      <c r="N711" t="b">
        <v>0</v>
      </c>
      <c r="O711" t="b">
        <v>0</v>
      </c>
      <c r="P711" t="s">
        <v>33</v>
      </c>
      <c r="Q711" s="7">
        <f t="shared" si="47"/>
        <v>1.4238775510204082</v>
      </c>
      <c r="R711" s="9">
        <f t="shared" si="46"/>
        <v>75.021505376344081</v>
      </c>
      <c r="S711" t="s">
        <v>2039</v>
      </c>
      <c r="T711" t="s">
        <v>2040</v>
      </c>
    </row>
    <row r="712" spans="1:20" ht="31.2" x14ac:dyDescent="0.3">
      <c r="A712">
        <v>710</v>
      </c>
      <c r="B712" t="s">
        <v>1458</v>
      </c>
      <c r="C712" s="3" t="s">
        <v>1459</v>
      </c>
      <c r="D712" s="5">
        <v>4300</v>
      </c>
      <c r="E712" s="5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2">
        <f t="shared" si="44"/>
        <v>43295.208333333328</v>
      </c>
      <c r="L712">
        <v>1532149200</v>
      </c>
      <c r="M712" s="12">
        <f t="shared" si="45"/>
        <v>43302.208333333328</v>
      </c>
      <c r="N712" t="b">
        <v>0</v>
      </c>
      <c r="O712" t="b">
        <v>1</v>
      </c>
      <c r="P712" t="s">
        <v>33</v>
      </c>
      <c r="Q712" s="7">
        <f t="shared" si="47"/>
        <v>1.4786046511627906</v>
      </c>
      <c r="R712" s="9">
        <f t="shared" si="46"/>
        <v>50.863999999999997</v>
      </c>
      <c r="S712" t="s">
        <v>2039</v>
      </c>
      <c r="T712" t="s">
        <v>2040</v>
      </c>
    </row>
    <row r="713" spans="1:20" ht="31.2" x14ac:dyDescent="0.3">
      <c r="A713">
        <v>711</v>
      </c>
      <c r="B713" t="s">
        <v>1460</v>
      </c>
      <c r="C713" s="3" t="s">
        <v>1461</v>
      </c>
      <c r="D713" s="5">
        <v>6200</v>
      </c>
      <c r="E713" s="5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2">
        <f t="shared" si="44"/>
        <v>42393.25</v>
      </c>
      <c r="L713">
        <v>1453788000</v>
      </c>
      <c r="M713" s="12">
        <f t="shared" si="45"/>
        <v>42395.25</v>
      </c>
      <c r="N713" t="b">
        <v>1</v>
      </c>
      <c r="O713" t="b">
        <v>1</v>
      </c>
      <c r="P713" t="s">
        <v>33</v>
      </c>
      <c r="Q713" s="7">
        <f t="shared" si="47"/>
        <v>0.20322580645161289</v>
      </c>
      <c r="R713" s="9">
        <f t="shared" si="46"/>
        <v>90</v>
      </c>
      <c r="S713" t="s">
        <v>2039</v>
      </c>
      <c r="T713" t="s">
        <v>2040</v>
      </c>
    </row>
    <row r="714" spans="1:20" ht="31.2" x14ac:dyDescent="0.3">
      <c r="A714">
        <v>712</v>
      </c>
      <c r="B714" t="s">
        <v>1462</v>
      </c>
      <c r="C714" s="3" t="s">
        <v>1463</v>
      </c>
      <c r="D714" s="5">
        <v>800</v>
      </c>
      <c r="E714" s="5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2">
        <f t="shared" si="44"/>
        <v>42559.208333333328</v>
      </c>
      <c r="L714">
        <v>1471496400</v>
      </c>
      <c r="M714" s="12">
        <f t="shared" si="45"/>
        <v>42600.208333333328</v>
      </c>
      <c r="N714" t="b">
        <v>0</v>
      </c>
      <c r="O714" t="b">
        <v>0</v>
      </c>
      <c r="P714" t="s">
        <v>33</v>
      </c>
      <c r="Q714" s="7">
        <f t="shared" si="47"/>
        <v>18.40625</v>
      </c>
      <c r="R714" s="9">
        <f t="shared" si="46"/>
        <v>72.896039603960389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 s="5">
        <v>6900</v>
      </c>
      <c r="E715" s="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2">
        <f t="shared" si="44"/>
        <v>42604.208333333328</v>
      </c>
      <c r="L715">
        <v>1472878800</v>
      </c>
      <c r="M715" s="12">
        <f t="shared" si="45"/>
        <v>42616.208333333328</v>
      </c>
      <c r="N715" t="b">
        <v>0</v>
      </c>
      <c r="O715" t="b">
        <v>0</v>
      </c>
      <c r="P715" t="s">
        <v>133</v>
      </c>
      <c r="Q715" s="7">
        <f t="shared" si="47"/>
        <v>1.6194202898550725</v>
      </c>
      <c r="R715" s="9">
        <f t="shared" si="46"/>
        <v>108.48543689320388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 s="5">
        <v>38500</v>
      </c>
      <c r="E716" s="5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2">
        <f t="shared" si="44"/>
        <v>41870.208333333336</v>
      </c>
      <c r="L716">
        <v>1408510800</v>
      </c>
      <c r="M716" s="12">
        <f t="shared" si="45"/>
        <v>41871.208333333336</v>
      </c>
      <c r="N716" t="b">
        <v>0</v>
      </c>
      <c r="O716" t="b">
        <v>0</v>
      </c>
      <c r="P716" t="s">
        <v>23</v>
      </c>
      <c r="Q716" s="7">
        <f t="shared" si="47"/>
        <v>4.7282077922077921</v>
      </c>
      <c r="R716" s="9">
        <f t="shared" si="46"/>
        <v>101.98095238095237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 s="5">
        <v>118000</v>
      </c>
      <c r="E717" s="5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2">
        <f t="shared" si="44"/>
        <v>40397.208333333336</v>
      </c>
      <c r="L717">
        <v>1281589200</v>
      </c>
      <c r="M717" s="12">
        <f t="shared" si="45"/>
        <v>40402.208333333336</v>
      </c>
      <c r="N717" t="b">
        <v>0</v>
      </c>
      <c r="O717" t="b">
        <v>0</v>
      </c>
      <c r="P717" t="s">
        <v>292</v>
      </c>
      <c r="Q717" s="7">
        <f t="shared" si="47"/>
        <v>0.24466101694915254</v>
      </c>
      <c r="R717" s="9">
        <f t="shared" si="46"/>
        <v>44.009146341463413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 s="5">
        <v>2000</v>
      </c>
      <c r="E718" s="5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2">
        <f t="shared" si="44"/>
        <v>41465.208333333336</v>
      </c>
      <c r="L718">
        <v>1375851600</v>
      </c>
      <c r="M718" s="12">
        <f t="shared" si="45"/>
        <v>41493.208333333336</v>
      </c>
      <c r="N718" t="b">
        <v>0</v>
      </c>
      <c r="O718" t="b">
        <v>1</v>
      </c>
      <c r="P718" t="s">
        <v>33</v>
      </c>
      <c r="Q718" s="7">
        <f t="shared" si="47"/>
        <v>5.1764999999999999</v>
      </c>
      <c r="R718" s="9">
        <f t="shared" si="46"/>
        <v>65.942675159235662</v>
      </c>
      <c r="S718" t="s">
        <v>2039</v>
      </c>
      <c r="T718" t="s">
        <v>2040</v>
      </c>
    </row>
    <row r="719" spans="1:20" ht="31.2" x14ac:dyDescent="0.3">
      <c r="A719">
        <v>717</v>
      </c>
      <c r="B719" t="s">
        <v>1472</v>
      </c>
      <c r="C719" s="3" t="s">
        <v>1473</v>
      </c>
      <c r="D719" s="5">
        <v>5600</v>
      </c>
      <c r="E719" s="5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2">
        <f t="shared" si="44"/>
        <v>40777.208333333336</v>
      </c>
      <c r="L719">
        <v>1315803600</v>
      </c>
      <c r="M719" s="12">
        <f t="shared" si="45"/>
        <v>40798.208333333336</v>
      </c>
      <c r="N719" t="b">
        <v>0</v>
      </c>
      <c r="O719" t="b">
        <v>0</v>
      </c>
      <c r="P719" t="s">
        <v>42</v>
      </c>
      <c r="Q719" s="7">
        <f t="shared" si="47"/>
        <v>2.4764285714285714</v>
      </c>
      <c r="R719" s="9">
        <f t="shared" si="46"/>
        <v>24.987387387387386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 s="5">
        <v>8300</v>
      </c>
      <c r="E720" s="5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2">
        <f t="shared" si="44"/>
        <v>41442.208333333336</v>
      </c>
      <c r="L720">
        <v>1373691600</v>
      </c>
      <c r="M720" s="12">
        <f t="shared" si="45"/>
        <v>41468.208333333336</v>
      </c>
      <c r="N720" t="b">
        <v>0</v>
      </c>
      <c r="O720" t="b">
        <v>0</v>
      </c>
      <c r="P720" t="s">
        <v>65</v>
      </c>
      <c r="Q720" s="7">
        <f t="shared" si="47"/>
        <v>1.0020481927710843</v>
      </c>
      <c r="R720" s="9">
        <f t="shared" si="46"/>
        <v>28.003367003367003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 s="5">
        <v>6900</v>
      </c>
      <c r="E721" s="5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2">
        <f t="shared" si="44"/>
        <v>41058.208333333336</v>
      </c>
      <c r="L721">
        <v>1339218000</v>
      </c>
      <c r="M721" s="12">
        <f t="shared" si="45"/>
        <v>41069.208333333336</v>
      </c>
      <c r="N721" t="b">
        <v>0</v>
      </c>
      <c r="O721" t="b">
        <v>0</v>
      </c>
      <c r="P721" t="s">
        <v>119</v>
      </c>
      <c r="Q721" s="7">
        <f t="shared" si="47"/>
        <v>1.53</v>
      </c>
      <c r="R721" s="9">
        <f t="shared" si="46"/>
        <v>85.829268292682926</v>
      </c>
      <c r="S721" t="s">
        <v>2047</v>
      </c>
      <c r="T721" t="s">
        <v>2053</v>
      </c>
    </row>
    <row r="722" spans="1:20" ht="31.2" x14ac:dyDescent="0.3">
      <c r="A722">
        <v>720</v>
      </c>
      <c r="B722" t="s">
        <v>1478</v>
      </c>
      <c r="C722" s="3" t="s">
        <v>1479</v>
      </c>
      <c r="D722" s="5">
        <v>8700</v>
      </c>
      <c r="E722" s="5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2">
        <f t="shared" si="44"/>
        <v>43152.25</v>
      </c>
      <c r="L722">
        <v>1520402400</v>
      </c>
      <c r="M722" s="12">
        <f t="shared" si="45"/>
        <v>43166.25</v>
      </c>
      <c r="N722" t="b">
        <v>0</v>
      </c>
      <c r="O722" t="b">
        <v>1</v>
      </c>
      <c r="P722" t="s">
        <v>33</v>
      </c>
      <c r="Q722" s="7">
        <f t="shared" si="47"/>
        <v>0.37091954022988505</v>
      </c>
      <c r="R722" s="9">
        <f t="shared" si="46"/>
        <v>84.921052631578945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 s="5">
        <v>123600</v>
      </c>
      <c r="E723" s="5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2">
        <f t="shared" si="44"/>
        <v>43194.208333333328</v>
      </c>
      <c r="L723">
        <v>1523336400</v>
      </c>
      <c r="M723" s="12">
        <f t="shared" si="45"/>
        <v>43200.208333333328</v>
      </c>
      <c r="N723" t="b">
        <v>0</v>
      </c>
      <c r="O723" t="b">
        <v>0</v>
      </c>
      <c r="P723" t="s">
        <v>23</v>
      </c>
      <c r="Q723" s="7">
        <f t="shared" si="47"/>
        <v>4.3923948220064728E-2</v>
      </c>
      <c r="R723" s="9">
        <f t="shared" si="46"/>
        <v>90.483333333333334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 s="5">
        <v>48500</v>
      </c>
      <c r="E724" s="5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2">
        <f t="shared" si="44"/>
        <v>43045.25</v>
      </c>
      <c r="L724">
        <v>1512280800</v>
      </c>
      <c r="M724" s="12">
        <f t="shared" si="45"/>
        <v>43072.25</v>
      </c>
      <c r="N724" t="b">
        <v>0</v>
      </c>
      <c r="O724" t="b">
        <v>0</v>
      </c>
      <c r="P724" t="s">
        <v>42</v>
      </c>
      <c r="Q724" s="7">
        <f t="shared" si="47"/>
        <v>1.5650721649484536</v>
      </c>
      <c r="R724" s="9">
        <f t="shared" si="46"/>
        <v>25.00197628458498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 s="5">
        <v>4900</v>
      </c>
      <c r="E725" s="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2">
        <f t="shared" si="44"/>
        <v>42431.25</v>
      </c>
      <c r="L725">
        <v>1458709200</v>
      </c>
      <c r="M725" s="12">
        <f t="shared" si="45"/>
        <v>42452.208333333328</v>
      </c>
      <c r="N725" t="b">
        <v>0</v>
      </c>
      <c r="O725" t="b">
        <v>0</v>
      </c>
      <c r="P725" t="s">
        <v>33</v>
      </c>
      <c r="Q725" s="7">
        <f t="shared" si="47"/>
        <v>2.704081632653061</v>
      </c>
      <c r="R725" s="9">
        <f t="shared" si="46"/>
        <v>92.013888888888886</v>
      </c>
      <c r="S725" t="s">
        <v>2039</v>
      </c>
      <c r="T725" t="s">
        <v>2040</v>
      </c>
    </row>
    <row r="726" spans="1:20" ht="31.2" x14ac:dyDescent="0.3">
      <c r="A726">
        <v>724</v>
      </c>
      <c r="B726" t="s">
        <v>1486</v>
      </c>
      <c r="C726" s="3" t="s">
        <v>1487</v>
      </c>
      <c r="D726" s="5">
        <v>8400</v>
      </c>
      <c r="E726" s="5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2">
        <f t="shared" si="44"/>
        <v>41934.208333333336</v>
      </c>
      <c r="L726">
        <v>1414126800</v>
      </c>
      <c r="M726" s="12">
        <f t="shared" si="45"/>
        <v>41936.208333333336</v>
      </c>
      <c r="N726" t="b">
        <v>0</v>
      </c>
      <c r="O726" t="b">
        <v>1</v>
      </c>
      <c r="P726" t="s">
        <v>33</v>
      </c>
      <c r="Q726" s="7">
        <f t="shared" si="47"/>
        <v>1.3405952380952382</v>
      </c>
      <c r="R726" s="9">
        <f t="shared" si="46"/>
        <v>93.066115702479337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 s="5">
        <v>193200</v>
      </c>
      <c r="E727" s="5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2">
        <f t="shared" si="44"/>
        <v>41958.25</v>
      </c>
      <c r="L727">
        <v>1416204000</v>
      </c>
      <c r="M727" s="12">
        <f t="shared" si="45"/>
        <v>41960.25</v>
      </c>
      <c r="N727" t="b">
        <v>0</v>
      </c>
      <c r="O727" t="b">
        <v>0</v>
      </c>
      <c r="P727" t="s">
        <v>292</v>
      </c>
      <c r="Q727" s="7">
        <f t="shared" si="47"/>
        <v>0.50398033126293995</v>
      </c>
      <c r="R727" s="9">
        <f t="shared" si="46"/>
        <v>61.008145363408524</v>
      </c>
      <c r="S727" t="s">
        <v>2050</v>
      </c>
      <c r="T727" t="s">
        <v>2061</v>
      </c>
    </row>
    <row r="728" spans="1:20" ht="31.2" x14ac:dyDescent="0.3">
      <c r="A728">
        <v>726</v>
      </c>
      <c r="B728" t="s">
        <v>1490</v>
      </c>
      <c r="C728" s="3" t="s">
        <v>1491</v>
      </c>
      <c r="D728" s="5">
        <v>54300</v>
      </c>
      <c r="E728" s="5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2">
        <f t="shared" si="44"/>
        <v>40476.208333333336</v>
      </c>
      <c r="L728">
        <v>1288501200</v>
      </c>
      <c r="M728" s="12">
        <f t="shared" si="45"/>
        <v>40482.208333333336</v>
      </c>
      <c r="N728" t="b">
        <v>0</v>
      </c>
      <c r="O728" t="b">
        <v>1</v>
      </c>
      <c r="P728" t="s">
        <v>33</v>
      </c>
      <c r="Q728" s="7">
        <f t="shared" si="47"/>
        <v>0.88815837937384901</v>
      </c>
      <c r="R728" s="9">
        <f t="shared" si="46"/>
        <v>92.036259541984734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 s="5">
        <v>8900</v>
      </c>
      <c r="E729" s="5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2">
        <f t="shared" si="44"/>
        <v>43485.25</v>
      </c>
      <c r="L729">
        <v>1552971600</v>
      </c>
      <c r="M729" s="12">
        <f t="shared" si="45"/>
        <v>43543.208333333328</v>
      </c>
      <c r="N729" t="b">
        <v>0</v>
      </c>
      <c r="O729" t="b">
        <v>0</v>
      </c>
      <c r="P729" t="s">
        <v>28</v>
      </c>
      <c r="Q729" s="7">
        <f t="shared" si="47"/>
        <v>1.65</v>
      </c>
      <c r="R729" s="9">
        <f t="shared" si="46"/>
        <v>81.132596685082873</v>
      </c>
      <c r="S729" t="s">
        <v>2037</v>
      </c>
      <c r="T729" t="s">
        <v>2038</v>
      </c>
    </row>
    <row r="730" spans="1:20" ht="31.2" x14ac:dyDescent="0.3">
      <c r="A730">
        <v>728</v>
      </c>
      <c r="B730" t="s">
        <v>1494</v>
      </c>
      <c r="C730" s="3" t="s">
        <v>1495</v>
      </c>
      <c r="D730" s="5">
        <v>4200</v>
      </c>
      <c r="E730" s="5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2">
        <f t="shared" si="44"/>
        <v>42515.208333333328</v>
      </c>
      <c r="L730">
        <v>1465102800</v>
      </c>
      <c r="M730" s="12">
        <f t="shared" si="45"/>
        <v>42526.208333333328</v>
      </c>
      <c r="N730" t="b">
        <v>0</v>
      </c>
      <c r="O730" t="b">
        <v>0</v>
      </c>
      <c r="P730" t="s">
        <v>33</v>
      </c>
      <c r="Q730" s="7">
        <f t="shared" si="47"/>
        <v>0.17499999999999999</v>
      </c>
      <c r="R730" s="9">
        <f t="shared" si="46"/>
        <v>73.5</v>
      </c>
      <c r="S730" t="s">
        <v>2039</v>
      </c>
      <c r="T730" t="s">
        <v>2040</v>
      </c>
    </row>
    <row r="731" spans="1:20" ht="31.2" x14ac:dyDescent="0.3">
      <c r="A731">
        <v>729</v>
      </c>
      <c r="B731" t="s">
        <v>1496</v>
      </c>
      <c r="C731" s="3" t="s">
        <v>1497</v>
      </c>
      <c r="D731" s="5">
        <v>5600</v>
      </c>
      <c r="E731" s="5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2">
        <f t="shared" si="44"/>
        <v>41309.25</v>
      </c>
      <c r="L731">
        <v>1360130400</v>
      </c>
      <c r="M731" s="12">
        <f t="shared" si="45"/>
        <v>41311.25</v>
      </c>
      <c r="N731" t="b">
        <v>0</v>
      </c>
      <c r="O731" t="b">
        <v>0</v>
      </c>
      <c r="P731" t="s">
        <v>53</v>
      </c>
      <c r="Q731" s="7">
        <f t="shared" si="47"/>
        <v>1.8566071428571429</v>
      </c>
      <c r="R731" s="9">
        <f t="shared" si="46"/>
        <v>85.221311475409834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 s="5">
        <v>28800</v>
      </c>
      <c r="E732" s="5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2">
        <f t="shared" si="44"/>
        <v>42147.208333333328</v>
      </c>
      <c r="L732">
        <v>1432875600</v>
      </c>
      <c r="M732" s="12">
        <f t="shared" si="45"/>
        <v>42153.208333333328</v>
      </c>
      <c r="N732" t="b">
        <v>0</v>
      </c>
      <c r="O732" t="b">
        <v>0</v>
      </c>
      <c r="P732" t="s">
        <v>65</v>
      </c>
      <c r="Q732" s="7">
        <f t="shared" si="47"/>
        <v>4.1266319444444441</v>
      </c>
      <c r="R732" s="9">
        <f t="shared" si="46"/>
        <v>110.96825396825396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 s="5">
        <v>8000</v>
      </c>
      <c r="E733" s="5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2">
        <f t="shared" si="44"/>
        <v>42939.208333333328</v>
      </c>
      <c r="L733">
        <v>1500872400</v>
      </c>
      <c r="M733" s="12">
        <f t="shared" si="45"/>
        <v>42940.208333333328</v>
      </c>
      <c r="N733" t="b">
        <v>0</v>
      </c>
      <c r="O733" t="b">
        <v>0</v>
      </c>
      <c r="P733" t="s">
        <v>28</v>
      </c>
      <c r="Q733" s="7">
        <f t="shared" si="47"/>
        <v>0.90249999999999997</v>
      </c>
      <c r="R733" s="9">
        <f t="shared" si="46"/>
        <v>32.968036529680369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 s="5">
        <v>117000</v>
      </c>
      <c r="E734" s="5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2">
        <f t="shared" si="44"/>
        <v>42816.208333333328</v>
      </c>
      <c r="L734">
        <v>1492146000</v>
      </c>
      <c r="M734" s="12">
        <f t="shared" si="45"/>
        <v>42839.208333333328</v>
      </c>
      <c r="N734" t="b">
        <v>0</v>
      </c>
      <c r="O734" t="b">
        <v>1</v>
      </c>
      <c r="P734" t="s">
        <v>23</v>
      </c>
      <c r="Q734" s="7">
        <f t="shared" si="47"/>
        <v>0.91984615384615387</v>
      </c>
      <c r="R734" s="9">
        <f t="shared" si="46"/>
        <v>96.005352363960753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 s="5">
        <v>15800</v>
      </c>
      <c r="E735" s="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2">
        <f t="shared" si="44"/>
        <v>41844.208333333336</v>
      </c>
      <c r="L735">
        <v>1407301200</v>
      </c>
      <c r="M735" s="12">
        <f t="shared" si="45"/>
        <v>41857.208333333336</v>
      </c>
      <c r="N735" t="b">
        <v>0</v>
      </c>
      <c r="O735" t="b">
        <v>0</v>
      </c>
      <c r="P735" t="s">
        <v>148</v>
      </c>
      <c r="Q735" s="7">
        <f t="shared" si="47"/>
        <v>5.2700632911392402</v>
      </c>
      <c r="R735" s="9">
        <f t="shared" si="46"/>
        <v>84.96632653061225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 s="5">
        <v>4200</v>
      </c>
      <c r="E736" s="5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2">
        <f t="shared" si="44"/>
        <v>42763.25</v>
      </c>
      <c r="L736">
        <v>1486620000</v>
      </c>
      <c r="M736" s="12">
        <f t="shared" si="45"/>
        <v>42775.25</v>
      </c>
      <c r="N736" t="b">
        <v>0</v>
      </c>
      <c r="O736" t="b">
        <v>1</v>
      </c>
      <c r="P736" t="s">
        <v>33</v>
      </c>
      <c r="Q736" s="7">
        <f t="shared" si="47"/>
        <v>3.1914285714285713</v>
      </c>
      <c r="R736" s="9">
        <f t="shared" si="46"/>
        <v>25.007462686567163</v>
      </c>
      <c r="S736" t="s">
        <v>2039</v>
      </c>
      <c r="T736" t="s">
        <v>2040</v>
      </c>
    </row>
    <row r="737" spans="1:20" ht="31.2" x14ac:dyDescent="0.3">
      <c r="A737">
        <v>735</v>
      </c>
      <c r="B737" t="s">
        <v>1508</v>
      </c>
      <c r="C737" s="3" t="s">
        <v>1509</v>
      </c>
      <c r="D737" s="5">
        <v>37100</v>
      </c>
      <c r="E737" s="5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2">
        <f t="shared" si="44"/>
        <v>42459.208333333328</v>
      </c>
      <c r="L737">
        <v>1459918800</v>
      </c>
      <c r="M737" s="12">
        <f t="shared" si="45"/>
        <v>42466.208333333328</v>
      </c>
      <c r="N737" t="b">
        <v>0</v>
      </c>
      <c r="O737" t="b">
        <v>0</v>
      </c>
      <c r="P737" t="s">
        <v>122</v>
      </c>
      <c r="Q737" s="7">
        <f t="shared" si="47"/>
        <v>3.5418867924528303</v>
      </c>
      <c r="R737" s="9">
        <f t="shared" si="46"/>
        <v>65.998995479658461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 s="5">
        <v>7700</v>
      </c>
      <c r="E738" s="5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2">
        <f t="shared" si="44"/>
        <v>42055.25</v>
      </c>
      <c r="L738">
        <v>1424757600</v>
      </c>
      <c r="M738" s="12">
        <f t="shared" si="45"/>
        <v>42059.25</v>
      </c>
      <c r="N738" t="b">
        <v>0</v>
      </c>
      <c r="O738" t="b">
        <v>0</v>
      </c>
      <c r="P738" t="s">
        <v>68</v>
      </c>
      <c r="Q738" s="7">
        <f t="shared" si="47"/>
        <v>0.32896103896103895</v>
      </c>
      <c r="R738" s="9">
        <f t="shared" si="46"/>
        <v>87.34482758620689</v>
      </c>
      <c r="S738" t="s">
        <v>2047</v>
      </c>
      <c r="T738" t="s">
        <v>2048</v>
      </c>
    </row>
    <row r="739" spans="1:20" ht="31.2" x14ac:dyDescent="0.3">
      <c r="A739">
        <v>737</v>
      </c>
      <c r="B739" t="s">
        <v>1512</v>
      </c>
      <c r="C739" s="3" t="s">
        <v>1513</v>
      </c>
      <c r="D739" s="5">
        <v>3700</v>
      </c>
      <c r="E739" s="5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2">
        <f t="shared" si="44"/>
        <v>42685.25</v>
      </c>
      <c r="L739">
        <v>1479880800</v>
      </c>
      <c r="M739" s="12">
        <f t="shared" si="45"/>
        <v>42697.25</v>
      </c>
      <c r="N739" t="b">
        <v>0</v>
      </c>
      <c r="O739" t="b">
        <v>0</v>
      </c>
      <c r="P739" t="s">
        <v>60</v>
      </c>
      <c r="Q739" s="7">
        <f t="shared" si="47"/>
        <v>1.358918918918919</v>
      </c>
      <c r="R739" s="9">
        <f t="shared" si="46"/>
        <v>27.933333333333334</v>
      </c>
      <c r="S739" t="s">
        <v>2035</v>
      </c>
      <c r="T739" t="s">
        <v>2045</v>
      </c>
    </row>
    <row r="740" spans="1:20" ht="31.2" x14ac:dyDescent="0.3">
      <c r="A740">
        <v>738</v>
      </c>
      <c r="B740" t="s">
        <v>1032</v>
      </c>
      <c r="C740" s="3" t="s">
        <v>1514</v>
      </c>
      <c r="D740" s="5">
        <v>74700</v>
      </c>
      <c r="E740" s="5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2">
        <f t="shared" si="44"/>
        <v>41959.25</v>
      </c>
      <c r="L740">
        <v>1418018400</v>
      </c>
      <c r="M740" s="12">
        <f t="shared" si="45"/>
        <v>41981.25</v>
      </c>
      <c r="N740" t="b">
        <v>0</v>
      </c>
      <c r="O740" t="b">
        <v>1</v>
      </c>
      <c r="P740" t="s">
        <v>33</v>
      </c>
      <c r="Q740" s="7">
        <f t="shared" si="47"/>
        <v>2.0843373493975904E-2</v>
      </c>
      <c r="R740" s="9">
        <f t="shared" si="46"/>
        <v>103.8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 s="5">
        <v>10000</v>
      </c>
      <c r="E741" s="5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2">
        <f t="shared" si="44"/>
        <v>41089.208333333336</v>
      </c>
      <c r="L741">
        <v>1341032400</v>
      </c>
      <c r="M741" s="12">
        <f t="shared" si="45"/>
        <v>41090.208333333336</v>
      </c>
      <c r="N741" t="b">
        <v>0</v>
      </c>
      <c r="O741" t="b">
        <v>0</v>
      </c>
      <c r="P741" t="s">
        <v>60</v>
      </c>
      <c r="Q741" s="7">
        <f t="shared" si="47"/>
        <v>0.61</v>
      </c>
      <c r="R741" s="9">
        <f t="shared" si="46"/>
        <v>31.937172774869111</v>
      </c>
      <c r="S741" t="s">
        <v>2035</v>
      </c>
      <c r="T741" t="s">
        <v>2045</v>
      </c>
    </row>
    <row r="742" spans="1:20" ht="31.2" x14ac:dyDescent="0.3">
      <c r="A742">
        <v>740</v>
      </c>
      <c r="B742" t="s">
        <v>1517</v>
      </c>
      <c r="C742" s="3" t="s">
        <v>1518</v>
      </c>
      <c r="D742" s="5">
        <v>5300</v>
      </c>
      <c r="E742" s="5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2">
        <f t="shared" si="44"/>
        <v>42769.25</v>
      </c>
      <c r="L742">
        <v>1486360800</v>
      </c>
      <c r="M742" s="12">
        <f t="shared" si="45"/>
        <v>42772.25</v>
      </c>
      <c r="N742" t="b">
        <v>0</v>
      </c>
      <c r="O742" t="b">
        <v>0</v>
      </c>
      <c r="P742" t="s">
        <v>33</v>
      </c>
      <c r="Q742" s="7">
        <f t="shared" si="47"/>
        <v>0.30037735849056602</v>
      </c>
      <c r="R742" s="9">
        <f t="shared" si="46"/>
        <v>99.5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 s="5">
        <v>1200</v>
      </c>
      <c r="E743" s="5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2">
        <f t="shared" si="44"/>
        <v>40321.208333333336</v>
      </c>
      <c r="L743">
        <v>1274677200</v>
      </c>
      <c r="M743" s="12">
        <f t="shared" si="45"/>
        <v>40322.208333333336</v>
      </c>
      <c r="N743" t="b">
        <v>0</v>
      </c>
      <c r="O743" t="b">
        <v>0</v>
      </c>
      <c r="P743" t="s">
        <v>33</v>
      </c>
      <c r="Q743" s="7">
        <f t="shared" si="47"/>
        <v>11.791666666666666</v>
      </c>
      <c r="R743" s="9">
        <f t="shared" si="46"/>
        <v>108.84615384615384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 s="5">
        <v>1200</v>
      </c>
      <c r="E744" s="5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2">
        <f t="shared" si="44"/>
        <v>40197.25</v>
      </c>
      <c r="L744">
        <v>1267509600</v>
      </c>
      <c r="M744" s="12">
        <f t="shared" si="45"/>
        <v>40239.25</v>
      </c>
      <c r="N744" t="b">
        <v>0</v>
      </c>
      <c r="O744" t="b">
        <v>0</v>
      </c>
      <c r="P744" t="s">
        <v>50</v>
      </c>
      <c r="Q744" s="7">
        <f t="shared" si="47"/>
        <v>11.260833333333334</v>
      </c>
      <c r="R744" s="9">
        <f t="shared" si="46"/>
        <v>110.76229508196721</v>
      </c>
      <c r="S744" t="s">
        <v>2035</v>
      </c>
      <c r="T744" t="s">
        <v>2043</v>
      </c>
    </row>
    <row r="745" spans="1:20" ht="31.2" x14ac:dyDescent="0.3">
      <c r="A745">
        <v>743</v>
      </c>
      <c r="B745" t="s">
        <v>1522</v>
      </c>
      <c r="C745" s="3" t="s">
        <v>1523</v>
      </c>
      <c r="D745" s="5">
        <v>3900</v>
      </c>
      <c r="E745" s="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2">
        <f t="shared" si="44"/>
        <v>42298.208333333328</v>
      </c>
      <c r="L745">
        <v>1445922000</v>
      </c>
      <c r="M745" s="12">
        <f t="shared" si="45"/>
        <v>42304.208333333328</v>
      </c>
      <c r="N745" t="b">
        <v>0</v>
      </c>
      <c r="O745" t="b">
        <v>1</v>
      </c>
      <c r="P745" t="s">
        <v>33</v>
      </c>
      <c r="Q745" s="7">
        <f t="shared" si="47"/>
        <v>0.12923076923076923</v>
      </c>
      <c r="R745" s="9">
        <f t="shared" si="46"/>
        <v>29.647058823529413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 s="5">
        <v>2000</v>
      </c>
      <c r="E746" s="5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2">
        <f t="shared" si="44"/>
        <v>43322.208333333328</v>
      </c>
      <c r="L746">
        <v>1534050000</v>
      </c>
      <c r="M746" s="12">
        <f t="shared" si="45"/>
        <v>43324.208333333328</v>
      </c>
      <c r="N746" t="b">
        <v>0</v>
      </c>
      <c r="O746" t="b">
        <v>1</v>
      </c>
      <c r="P746" t="s">
        <v>33</v>
      </c>
      <c r="Q746" s="7">
        <f t="shared" si="47"/>
        <v>7.12</v>
      </c>
      <c r="R746" s="9">
        <f t="shared" si="46"/>
        <v>101.71428571428571</v>
      </c>
      <c r="S746" t="s">
        <v>2039</v>
      </c>
      <c r="T746" t="s">
        <v>2040</v>
      </c>
    </row>
    <row r="747" spans="1:20" ht="31.2" x14ac:dyDescent="0.3">
      <c r="A747">
        <v>745</v>
      </c>
      <c r="B747" t="s">
        <v>1526</v>
      </c>
      <c r="C747" s="3" t="s">
        <v>1527</v>
      </c>
      <c r="D747" s="5">
        <v>6900</v>
      </c>
      <c r="E747" s="5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2">
        <f t="shared" si="44"/>
        <v>40328.208333333336</v>
      </c>
      <c r="L747">
        <v>1277528400</v>
      </c>
      <c r="M747" s="12">
        <f t="shared" si="45"/>
        <v>40355.208333333336</v>
      </c>
      <c r="N747" t="b">
        <v>0</v>
      </c>
      <c r="O747" t="b">
        <v>0</v>
      </c>
      <c r="P747" t="s">
        <v>65</v>
      </c>
      <c r="Q747" s="7">
        <f t="shared" si="47"/>
        <v>0.30304347826086958</v>
      </c>
      <c r="R747" s="9">
        <f t="shared" si="46"/>
        <v>61.5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 s="5">
        <v>55800</v>
      </c>
      <c r="E748" s="5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2">
        <f t="shared" si="44"/>
        <v>40825.208333333336</v>
      </c>
      <c r="L748">
        <v>1318568400</v>
      </c>
      <c r="M748" s="12">
        <f t="shared" si="45"/>
        <v>40830.208333333336</v>
      </c>
      <c r="N748" t="b">
        <v>0</v>
      </c>
      <c r="O748" t="b">
        <v>0</v>
      </c>
      <c r="P748" t="s">
        <v>28</v>
      </c>
      <c r="Q748" s="7">
        <f t="shared" si="47"/>
        <v>2.1250896057347672</v>
      </c>
      <c r="R748" s="9">
        <f t="shared" si="46"/>
        <v>35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 s="5">
        <v>4900</v>
      </c>
      <c r="E749" s="5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2">
        <f t="shared" si="44"/>
        <v>40423.208333333336</v>
      </c>
      <c r="L749">
        <v>1284354000</v>
      </c>
      <c r="M749" s="12">
        <f t="shared" si="45"/>
        <v>40434.208333333336</v>
      </c>
      <c r="N749" t="b">
        <v>0</v>
      </c>
      <c r="O749" t="b">
        <v>0</v>
      </c>
      <c r="P749" t="s">
        <v>33</v>
      </c>
      <c r="Q749" s="7">
        <f t="shared" si="47"/>
        <v>2.2885714285714287</v>
      </c>
      <c r="R749" s="9">
        <f t="shared" si="46"/>
        <v>40.049999999999997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 s="5">
        <v>194900</v>
      </c>
      <c r="E750" s="5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2">
        <f t="shared" si="44"/>
        <v>40238.25</v>
      </c>
      <c r="L750">
        <v>1269579600</v>
      </c>
      <c r="M750" s="12">
        <f t="shared" si="45"/>
        <v>40263.208333333336</v>
      </c>
      <c r="N750" t="b">
        <v>0</v>
      </c>
      <c r="O750" t="b">
        <v>1</v>
      </c>
      <c r="P750" t="s">
        <v>71</v>
      </c>
      <c r="Q750" s="7">
        <f t="shared" si="47"/>
        <v>0.34959979476654696</v>
      </c>
      <c r="R750" s="9">
        <f t="shared" si="46"/>
        <v>110.97231270358306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 s="5">
        <v>8600</v>
      </c>
      <c r="E751" s="5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2">
        <f t="shared" si="44"/>
        <v>41920.208333333336</v>
      </c>
      <c r="L751">
        <v>1413781200</v>
      </c>
      <c r="M751" s="12">
        <f t="shared" si="45"/>
        <v>41932.208333333336</v>
      </c>
      <c r="N751" t="b">
        <v>0</v>
      </c>
      <c r="O751" t="b">
        <v>1</v>
      </c>
      <c r="P751" t="s">
        <v>65</v>
      </c>
      <c r="Q751" s="7">
        <f t="shared" si="47"/>
        <v>1.5729069767441861</v>
      </c>
      <c r="R751" s="9">
        <f t="shared" si="46"/>
        <v>36.959016393442624</v>
      </c>
      <c r="S751" t="s">
        <v>2037</v>
      </c>
      <c r="T751" t="s">
        <v>2046</v>
      </c>
    </row>
    <row r="752" spans="1:20" ht="31.2" x14ac:dyDescent="0.3">
      <c r="A752">
        <v>750</v>
      </c>
      <c r="B752" t="s">
        <v>1536</v>
      </c>
      <c r="C752" s="3" t="s">
        <v>1537</v>
      </c>
      <c r="D752" s="5">
        <v>100</v>
      </c>
      <c r="E752" s="5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2">
        <f t="shared" si="44"/>
        <v>40360.208333333336</v>
      </c>
      <c r="L752">
        <v>1280120400</v>
      </c>
      <c r="M752" s="12">
        <f t="shared" si="45"/>
        <v>40385.208333333336</v>
      </c>
      <c r="N752" t="b">
        <v>0</v>
      </c>
      <c r="O752" t="b">
        <v>0</v>
      </c>
      <c r="P752" t="s">
        <v>50</v>
      </c>
      <c r="Q752" s="7">
        <f t="shared" si="47"/>
        <v>0.01</v>
      </c>
      <c r="R752" s="9">
        <f t="shared" si="46"/>
        <v>1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 s="5">
        <v>3600</v>
      </c>
      <c r="E753" s="5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2">
        <f t="shared" si="44"/>
        <v>42446.208333333328</v>
      </c>
      <c r="L753">
        <v>1459486800</v>
      </c>
      <c r="M753" s="12">
        <f t="shared" si="45"/>
        <v>42461.208333333328</v>
      </c>
      <c r="N753" t="b">
        <v>1</v>
      </c>
      <c r="O753" t="b">
        <v>1</v>
      </c>
      <c r="P753" t="s">
        <v>68</v>
      </c>
      <c r="Q753" s="7">
        <f t="shared" si="47"/>
        <v>2.3230555555555554</v>
      </c>
      <c r="R753" s="9">
        <f t="shared" si="46"/>
        <v>30.974074074074075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 s="5">
        <v>5800</v>
      </c>
      <c r="E754" s="5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2">
        <f t="shared" si="44"/>
        <v>40395.208333333336</v>
      </c>
      <c r="L754">
        <v>1282539600</v>
      </c>
      <c r="M754" s="12">
        <f t="shared" si="45"/>
        <v>40413.208333333336</v>
      </c>
      <c r="N754" t="b">
        <v>0</v>
      </c>
      <c r="O754" t="b">
        <v>1</v>
      </c>
      <c r="P754" t="s">
        <v>33</v>
      </c>
      <c r="Q754" s="7">
        <f t="shared" si="47"/>
        <v>0.92448275862068963</v>
      </c>
      <c r="R754" s="9">
        <f t="shared" si="46"/>
        <v>47.035087719298247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 s="5">
        <v>4700</v>
      </c>
      <c r="E755" s="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2">
        <f t="shared" si="44"/>
        <v>40321.208333333336</v>
      </c>
      <c r="L755">
        <v>1275886800</v>
      </c>
      <c r="M755" s="12">
        <f t="shared" si="45"/>
        <v>40336.208333333336</v>
      </c>
      <c r="N755" t="b">
        <v>0</v>
      </c>
      <c r="O755" t="b">
        <v>0</v>
      </c>
      <c r="P755" t="s">
        <v>122</v>
      </c>
      <c r="Q755" s="7">
        <f t="shared" si="47"/>
        <v>2.5670212765957445</v>
      </c>
      <c r="R755" s="9">
        <f t="shared" si="46"/>
        <v>88.065693430656935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 s="5">
        <v>70400</v>
      </c>
      <c r="E756" s="5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2">
        <f t="shared" si="44"/>
        <v>41210.208333333336</v>
      </c>
      <c r="L756">
        <v>1355983200</v>
      </c>
      <c r="M756" s="12">
        <f t="shared" si="45"/>
        <v>41263.25</v>
      </c>
      <c r="N756" t="b">
        <v>0</v>
      </c>
      <c r="O756" t="b">
        <v>0</v>
      </c>
      <c r="P756" t="s">
        <v>33</v>
      </c>
      <c r="Q756" s="7">
        <f t="shared" si="47"/>
        <v>1.6847017045454546</v>
      </c>
      <c r="R756" s="9">
        <f t="shared" si="46"/>
        <v>37.005616224648989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 s="5">
        <v>4500</v>
      </c>
      <c r="E757" s="5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2">
        <f t="shared" si="44"/>
        <v>43096.25</v>
      </c>
      <c r="L757">
        <v>1515391200</v>
      </c>
      <c r="M757" s="12">
        <f t="shared" si="45"/>
        <v>43108.25</v>
      </c>
      <c r="N757" t="b">
        <v>0</v>
      </c>
      <c r="O757" t="b">
        <v>1</v>
      </c>
      <c r="P757" t="s">
        <v>33</v>
      </c>
      <c r="Q757" s="7">
        <f t="shared" si="47"/>
        <v>1.6657777777777778</v>
      </c>
      <c r="R757" s="9">
        <f t="shared" si="46"/>
        <v>26.027777777777779</v>
      </c>
      <c r="S757" t="s">
        <v>2039</v>
      </c>
      <c r="T757" t="s">
        <v>2040</v>
      </c>
    </row>
    <row r="758" spans="1:20" ht="31.2" x14ac:dyDescent="0.3">
      <c r="A758">
        <v>756</v>
      </c>
      <c r="B758" t="s">
        <v>1548</v>
      </c>
      <c r="C758" s="3" t="s">
        <v>1549</v>
      </c>
      <c r="D758" s="5">
        <v>1300</v>
      </c>
      <c r="E758" s="5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2">
        <f t="shared" si="44"/>
        <v>42024.25</v>
      </c>
      <c r="L758">
        <v>1422252000</v>
      </c>
      <c r="M758" s="12">
        <f t="shared" si="45"/>
        <v>42030.25</v>
      </c>
      <c r="N758" t="b">
        <v>0</v>
      </c>
      <c r="O758" t="b">
        <v>0</v>
      </c>
      <c r="P758" t="s">
        <v>33</v>
      </c>
      <c r="Q758" s="7">
        <f t="shared" si="47"/>
        <v>7.7207692307692311</v>
      </c>
      <c r="R758" s="9">
        <f t="shared" si="46"/>
        <v>67.817567567567565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 s="5">
        <v>1400</v>
      </c>
      <c r="E759" s="5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2">
        <f t="shared" si="44"/>
        <v>40675.208333333336</v>
      </c>
      <c r="L759">
        <v>1305522000</v>
      </c>
      <c r="M759" s="12">
        <f t="shared" si="45"/>
        <v>40679.208333333336</v>
      </c>
      <c r="N759" t="b">
        <v>0</v>
      </c>
      <c r="O759" t="b">
        <v>0</v>
      </c>
      <c r="P759" t="s">
        <v>53</v>
      </c>
      <c r="Q759" s="7">
        <f t="shared" si="47"/>
        <v>4.0685714285714285</v>
      </c>
      <c r="R759" s="9">
        <f t="shared" si="46"/>
        <v>49.964912280701753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 s="5">
        <v>29600</v>
      </c>
      <c r="E760" s="5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2">
        <f t="shared" si="44"/>
        <v>41936.208333333336</v>
      </c>
      <c r="L760">
        <v>1414904400</v>
      </c>
      <c r="M760" s="12">
        <f t="shared" si="45"/>
        <v>41945.208333333336</v>
      </c>
      <c r="N760" t="b">
        <v>0</v>
      </c>
      <c r="O760" t="b">
        <v>0</v>
      </c>
      <c r="P760" t="s">
        <v>23</v>
      </c>
      <c r="Q760" s="7">
        <f t="shared" si="47"/>
        <v>5.6420608108108112</v>
      </c>
      <c r="R760" s="9">
        <f t="shared" si="46"/>
        <v>110.01646903820817</v>
      </c>
      <c r="S760" t="s">
        <v>2035</v>
      </c>
      <c r="T760" t="s">
        <v>2036</v>
      </c>
    </row>
    <row r="761" spans="1:20" ht="31.2" x14ac:dyDescent="0.3">
      <c r="A761">
        <v>759</v>
      </c>
      <c r="B761" t="s">
        <v>1554</v>
      </c>
      <c r="C761" s="3" t="s">
        <v>1555</v>
      </c>
      <c r="D761" s="5">
        <v>167500</v>
      </c>
      <c r="E761" s="5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2">
        <f t="shared" si="44"/>
        <v>43136.25</v>
      </c>
      <c r="L761">
        <v>1520402400</v>
      </c>
      <c r="M761" s="12">
        <f t="shared" si="45"/>
        <v>43166.25</v>
      </c>
      <c r="N761" t="b">
        <v>0</v>
      </c>
      <c r="O761" t="b">
        <v>0</v>
      </c>
      <c r="P761" t="s">
        <v>50</v>
      </c>
      <c r="Q761" s="7">
        <f t="shared" si="47"/>
        <v>0.6842686567164179</v>
      </c>
      <c r="R761" s="9">
        <f t="shared" si="46"/>
        <v>89.964678178963894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 s="5">
        <v>48300</v>
      </c>
      <c r="E762" s="5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2">
        <f t="shared" si="44"/>
        <v>43678.208333333328</v>
      </c>
      <c r="L762">
        <v>1567141200</v>
      </c>
      <c r="M762" s="12">
        <f t="shared" si="45"/>
        <v>43707.208333333328</v>
      </c>
      <c r="N762" t="b">
        <v>0</v>
      </c>
      <c r="O762" t="b">
        <v>1</v>
      </c>
      <c r="P762" t="s">
        <v>89</v>
      </c>
      <c r="Q762" s="7">
        <f t="shared" si="47"/>
        <v>0.34351966873706002</v>
      </c>
      <c r="R762" s="9">
        <f t="shared" si="46"/>
        <v>79.009523809523813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 s="5">
        <v>2200</v>
      </c>
      <c r="E763" s="5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2">
        <f t="shared" si="44"/>
        <v>42938.208333333328</v>
      </c>
      <c r="L763">
        <v>1501131600</v>
      </c>
      <c r="M763" s="12">
        <f t="shared" si="45"/>
        <v>42943.208333333328</v>
      </c>
      <c r="N763" t="b">
        <v>0</v>
      </c>
      <c r="O763" t="b">
        <v>0</v>
      </c>
      <c r="P763" t="s">
        <v>23</v>
      </c>
      <c r="Q763" s="7">
        <f t="shared" si="47"/>
        <v>6.5545454545454547</v>
      </c>
      <c r="R763" s="9">
        <f t="shared" si="46"/>
        <v>86.867469879518069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 s="5">
        <v>3500</v>
      </c>
      <c r="E764" s="5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2">
        <f t="shared" si="44"/>
        <v>41241.25</v>
      </c>
      <c r="L764">
        <v>1355032800</v>
      </c>
      <c r="M764" s="12">
        <f t="shared" si="45"/>
        <v>41252.25</v>
      </c>
      <c r="N764" t="b">
        <v>0</v>
      </c>
      <c r="O764" t="b">
        <v>0</v>
      </c>
      <c r="P764" t="s">
        <v>159</v>
      </c>
      <c r="Q764" s="7">
        <f t="shared" si="47"/>
        <v>1.7725714285714285</v>
      </c>
      <c r="R764" s="9">
        <f t="shared" si="46"/>
        <v>62.04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 s="5">
        <v>5600</v>
      </c>
      <c r="E765" s="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2">
        <f t="shared" si="44"/>
        <v>41037.208333333336</v>
      </c>
      <c r="L765">
        <v>1339477200</v>
      </c>
      <c r="M765" s="12">
        <f t="shared" si="45"/>
        <v>41072.208333333336</v>
      </c>
      <c r="N765" t="b">
        <v>0</v>
      </c>
      <c r="O765" t="b">
        <v>1</v>
      </c>
      <c r="P765" t="s">
        <v>33</v>
      </c>
      <c r="Q765" s="7">
        <f t="shared" si="47"/>
        <v>1.1317857142857144</v>
      </c>
      <c r="R765" s="9">
        <f t="shared" si="46"/>
        <v>26.970212765957445</v>
      </c>
      <c r="S765" t="s">
        <v>2039</v>
      </c>
      <c r="T765" t="s">
        <v>2040</v>
      </c>
    </row>
    <row r="766" spans="1:20" ht="31.2" x14ac:dyDescent="0.3">
      <c r="A766">
        <v>764</v>
      </c>
      <c r="B766" t="s">
        <v>1563</v>
      </c>
      <c r="C766" s="3" t="s">
        <v>1564</v>
      </c>
      <c r="D766" s="5">
        <v>1100</v>
      </c>
      <c r="E766" s="5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2">
        <f t="shared" si="44"/>
        <v>40676.208333333336</v>
      </c>
      <c r="L766">
        <v>1305954000</v>
      </c>
      <c r="M766" s="12">
        <f t="shared" si="45"/>
        <v>40684.208333333336</v>
      </c>
      <c r="N766" t="b">
        <v>0</v>
      </c>
      <c r="O766" t="b">
        <v>0</v>
      </c>
      <c r="P766" t="s">
        <v>23</v>
      </c>
      <c r="Q766" s="7">
        <f t="shared" si="47"/>
        <v>7.2818181818181822</v>
      </c>
      <c r="R766" s="9">
        <f t="shared" si="46"/>
        <v>54.121621621621621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 s="5">
        <v>3900</v>
      </c>
      <c r="E767" s="5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2">
        <f t="shared" si="44"/>
        <v>42840.208333333328</v>
      </c>
      <c r="L767">
        <v>1494392400</v>
      </c>
      <c r="M767" s="12">
        <f t="shared" si="45"/>
        <v>42865.208333333328</v>
      </c>
      <c r="N767" t="b">
        <v>1</v>
      </c>
      <c r="O767" t="b">
        <v>1</v>
      </c>
      <c r="P767" t="s">
        <v>60</v>
      </c>
      <c r="Q767" s="7">
        <f t="shared" si="47"/>
        <v>2.0833333333333335</v>
      </c>
      <c r="R767" s="9">
        <f t="shared" si="46"/>
        <v>41.035353535353536</v>
      </c>
      <c r="S767" t="s">
        <v>2035</v>
      </c>
      <c r="T767" t="s">
        <v>2045</v>
      </c>
    </row>
    <row r="768" spans="1:20" ht="31.2" x14ac:dyDescent="0.3">
      <c r="A768">
        <v>766</v>
      </c>
      <c r="B768" t="s">
        <v>1567</v>
      </c>
      <c r="C768" s="3" t="s">
        <v>1568</v>
      </c>
      <c r="D768" s="5">
        <v>43800</v>
      </c>
      <c r="E768" s="5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2">
        <f t="shared" si="44"/>
        <v>43362.208333333328</v>
      </c>
      <c r="L768">
        <v>1537419600</v>
      </c>
      <c r="M768" s="12">
        <f t="shared" si="45"/>
        <v>43363.208333333328</v>
      </c>
      <c r="N768" t="b">
        <v>0</v>
      </c>
      <c r="O768" t="b">
        <v>0</v>
      </c>
      <c r="P768" t="s">
        <v>474</v>
      </c>
      <c r="Q768" s="7">
        <f t="shared" si="47"/>
        <v>0.31171232876712329</v>
      </c>
      <c r="R768" s="9">
        <f t="shared" si="46"/>
        <v>55.052419354838712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 s="5">
        <v>97200</v>
      </c>
      <c r="E769" s="5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2">
        <f t="shared" si="44"/>
        <v>42283.208333333328</v>
      </c>
      <c r="L769">
        <v>1447999200</v>
      </c>
      <c r="M769" s="12">
        <f t="shared" si="45"/>
        <v>42328.25</v>
      </c>
      <c r="N769" t="b">
        <v>0</v>
      </c>
      <c r="O769" t="b">
        <v>0</v>
      </c>
      <c r="P769" t="s">
        <v>206</v>
      </c>
      <c r="Q769" s="7">
        <f t="shared" si="47"/>
        <v>0.56967078189300413</v>
      </c>
      <c r="R769" s="9">
        <f t="shared" si="46"/>
        <v>107.93762183235867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 s="5">
        <v>4800</v>
      </c>
      <c r="E770" s="5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2">
        <f t="shared" si="44"/>
        <v>41619.25</v>
      </c>
      <c r="L770">
        <v>1388037600</v>
      </c>
      <c r="M770" s="12">
        <f t="shared" si="45"/>
        <v>41634.25</v>
      </c>
      <c r="N770" t="b">
        <v>0</v>
      </c>
      <c r="O770" t="b">
        <v>0</v>
      </c>
      <c r="P770" t="s">
        <v>33</v>
      </c>
      <c r="Q770" s="7">
        <f t="shared" si="47"/>
        <v>2.31</v>
      </c>
      <c r="R770" s="9">
        <f t="shared" si="46"/>
        <v>73.92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 s="5">
        <v>125600</v>
      </c>
      <c r="E771" s="5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2">
        <f t="shared" ref="K771:K834" si="48">(((J771/60)/60)/24)+DATE(1970,1,1)</f>
        <v>41501.208333333336</v>
      </c>
      <c r="L771">
        <v>1378789200</v>
      </c>
      <c r="M771" s="12">
        <f t="shared" ref="M771:M834" si="49">(((L771/60)/60)/24)+DATE(1970,1,1)</f>
        <v>41527.208333333336</v>
      </c>
      <c r="N771" t="b">
        <v>0</v>
      </c>
      <c r="O771" t="b">
        <v>0</v>
      </c>
      <c r="P771" t="s">
        <v>89</v>
      </c>
      <c r="Q771" s="7">
        <f t="shared" si="47"/>
        <v>0.86867834394904464</v>
      </c>
      <c r="R771" s="9">
        <f t="shared" ref="R771:R834" si="50">E771/G771</f>
        <v>31.995894428152493</v>
      </c>
      <c r="S771" t="s">
        <v>2050</v>
      </c>
      <c r="T771" t="s">
        <v>2051</v>
      </c>
    </row>
    <row r="772" spans="1:20" ht="31.2" x14ac:dyDescent="0.3">
      <c r="A772">
        <v>770</v>
      </c>
      <c r="B772" t="s">
        <v>1575</v>
      </c>
      <c r="C772" s="3" t="s">
        <v>1576</v>
      </c>
      <c r="D772" s="5">
        <v>4300</v>
      </c>
      <c r="E772" s="5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2">
        <f t="shared" si="48"/>
        <v>41743.208333333336</v>
      </c>
      <c r="L772">
        <v>1398056400</v>
      </c>
      <c r="M772" s="12">
        <f t="shared" si="49"/>
        <v>41750.208333333336</v>
      </c>
      <c r="N772" t="b">
        <v>0</v>
      </c>
      <c r="O772" t="b">
        <v>1</v>
      </c>
      <c r="P772" t="s">
        <v>33</v>
      </c>
      <c r="Q772" s="7">
        <f t="shared" ref="Q772:Q835" si="51">E772/D772</f>
        <v>2.7074418604651163</v>
      </c>
      <c r="R772" s="9">
        <f t="shared" si="50"/>
        <v>53.898148148148145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 s="5">
        <v>5600</v>
      </c>
      <c r="E773" s="5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2">
        <f t="shared" si="48"/>
        <v>43491.25</v>
      </c>
      <c r="L773">
        <v>1550815200</v>
      </c>
      <c r="M773" s="12">
        <f t="shared" si="49"/>
        <v>43518.25</v>
      </c>
      <c r="N773" t="b">
        <v>0</v>
      </c>
      <c r="O773" t="b">
        <v>0</v>
      </c>
      <c r="P773" t="s">
        <v>33</v>
      </c>
      <c r="Q773" s="7">
        <f t="shared" si="51"/>
        <v>0.49446428571428569</v>
      </c>
      <c r="R773" s="9">
        <f t="shared" si="50"/>
        <v>106.5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 s="5">
        <v>149600</v>
      </c>
      <c r="E774" s="5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2">
        <f t="shared" si="48"/>
        <v>43505.25</v>
      </c>
      <c r="L774">
        <v>1550037600</v>
      </c>
      <c r="M774" s="12">
        <f t="shared" si="49"/>
        <v>43509.25</v>
      </c>
      <c r="N774" t="b">
        <v>0</v>
      </c>
      <c r="O774" t="b">
        <v>0</v>
      </c>
      <c r="P774" t="s">
        <v>60</v>
      </c>
      <c r="Q774" s="7">
        <f t="shared" si="51"/>
        <v>1.1335962566844919</v>
      </c>
      <c r="R774" s="9">
        <f t="shared" si="50"/>
        <v>32.999805409612762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 s="5">
        <v>53100</v>
      </c>
      <c r="E775" s="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2">
        <f t="shared" si="48"/>
        <v>42838.208333333328</v>
      </c>
      <c r="L775">
        <v>1492923600</v>
      </c>
      <c r="M775" s="12">
        <f t="shared" si="49"/>
        <v>42848.208333333328</v>
      </c>
      <c r="N775" t="b">
        <v>0</v>
      </c>
      <c r="O775" t="b">
        <v>0</v>
      </c>
      <c r="P775" t="s">
        <v>33</v>
      </c>
      <c r="Q775" s="7">
        <f t="shared" si="51"/>
        <v>1.9055555555555554</v>
      </c>
      <c r="R775" s="9">
        <f t="shared" si="50"/>
        <v>43.00254993625159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 s="5">
        <v>5000</v>
      </c>
      <c r="E776" s="5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2">
        <f t="shared" si="48"/>
        <v>42513.208333333328</v>
      </c>
      <c r="L776">
        <v>1467522000</v>
      </c>
      <c r="M776" s="12">
        <f t="shared" si="49"/>
        <v>42554.208333333328</v>
      </c>
      <c r="N776" t="b">
        <v>0</v>
      </c>
      <c r="O776" t="b">
        <v>0</v>
      </c>
      <c r="P776" t="s">
        <v>28</v>
      </c>
      <c r="Q776" s="7">
        <f t="shared" si="51"/>
        <v>1.355</v>
      </c>
      <c r="R776" s="9">
        <f t="shared" si="50"/>
        <v>86.858974358974365</v>
      </c>
      <c r="S776" t="s">
        <v>2037</v>
      </c>
      <c r="T776" t="s">
        <v>2038</v>
      </c>
    </row>
    <row r="777" spans="1:20" ht="31.2" x14ac:dyDescent="0.3">
      <c r="A777">
        <v>775</v>
      </c>
      <c r="B777" t="s">
        <v>1585</v>
      </c>
      <c r="C777" s="3" t="s">
        <v>1586</v>
      </c>
      <c r="D777" s="5">
        <v>9400</v>
      </c>
      <c r="E777" s="5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2">
        <f t="shared" si="48"/>
        <v>41949.25</v>
      </c>
      <c r="L777">
        <v>1416117600</v>
      </c>
      <c r="M777" s="12">
        <f t="shared" si="49"/>
        <v>41959.25</v>
      </c>
      <c r="N777" t="b">
        <v>0</v>
      </c>
      <c r="O777" t="b">
        <v>0</v>
      </c>
      <c r="P777" t="s">
        <v>23</v>
      </c>
      <c r="Q777" s="7">
        <f t="shared" si="51"/>
        <v>0.10297872340425532</v>
      </c>
      <c r="R777" s="9">
        <f t="shared" si="50"/>
        <v>96.8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 s="5">
        <v>110800</v>
      </c>
      <c r="E778" s="5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2">
        <f t="shared" si="48"/>
        <v>43650.208333333328</v>
      </c>
      <c r="L778">
        <v>1563771600</v>
      </c>
      <c r="M778" s="12">
        <f t="shared" si="49"/>
        <v>43668.208333333328</v>
      </c>
      <c r="N778" t="b">
        <v>0</v>
      </c>
      <c r="O778" t="b">
        <v>0</v>
      </c>
      <c r="P778" t="s">
        <v>33</v>
      </c>
      <c r="Q778" s="7">
        <f t="shared" si="51"/>
        <v>0.65544223826714798</v>
      </c>
      <c r="R778" s="9">
        <f t="shared" si="50"/>
        <v>32.995456610631528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 s="5">
        <v>93800</v>
      </c>
      <c r="E779" s="5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2">
        <f t="shared" si="48"/>
        <v>40809.208333333336</v>
      </c>
      <c r="L779">
        <v>1319259600</v>
      </c>
      <c r="M779" s="12">
        <f t="shared" si="49"/>
        <v>40838.208333333336</v>
      </c>
      <c r="N779" t="b">
        <v>0</v>
      </c>
      <c r="O779" t="b">
        <v>0</v>
      </c>
      <c r="P779" t="s">
        <v>33</v>
      </c>
      <c r="Q779" s="7">
        <f t="shared" si="51"/>
        <v>0.49026652452025588</v>
      </c>
      <c r="R779" s="9">
        <f t="shared" si="50"/>
        <v>68.028106508875737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 s="5">
        <v>1300</v>
      </c>
      <c r="E780" s="5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2">
        <f t="shared" si="48"/>
        <v>40768.208333333336</v>
      </c>
      <c r="L780">
        <v>1313643600</v>
      </c>
      <c r="M780" s="12">
        <f t="shared" si="49"/>
        <v>40773.208333333336</v>
      </c>
      <c r="N780" t="b">
        <v>0</v>
      </c>
      <c r="O780" t="b">
        <v>0</v>
      </c>
      <c r="P780" t="s">
        <v>71</v>
      </c>
      <c r="Q780" s="7">
        <f t="shared" si="51"/>
        <v>7.8792307692307695</v>
      </c>
      <c r="R780" s="9">
        <f t="shared" si="50"/>
        <v>58.867816091954026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 s="5">
        <v>108700</v>
      </c>
      <c r="E781" s="5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2">
        <f t="shared" si="48"/>
        <v>42230.208333333328</v>
      </c>
      <c r="L781">
        <v>1440306000</v>
      </c>
      <c r="M781" s="12">
        <f t="shared" si="49"/>
        <v>42239.208333333328</v>
      </c>
      <c r="N781" t="b">
        <v>0</v>
      </c>
      <c r="O781" t="b">
        <v>1</v>
      </c>
      <c r="P781" t="s">
        <v>33</v>
      </c>
      <c r="Q781" s="7">
        <f t="shared" si="51"/>
        <v>0.80306347746090156</v>
      </c>
      <c r="R781" s="9">
        <f t="shared" si="50"/>
        <v>105.04572803850782</v>
      </c>
      <c r="S781" t="s">
        <v>2039</v>
      </c>
      <c r="T781" t="s">
        <v>2040</v>
      </c>
    </row>
    <row r="782" spans="1:20" ht="31.2" x14ac:dyDescent="0.3">
      <c r="A782">
        <v>780</v>
      </c>
      <c r="B782" t="s">
        <v>1595</v>
      </c>
      <c r="C782" s="3" t="s">
        <v>1596</v>
      </c>
      <c r="D782" s="5">
        <v>5100</v>
      </c>
      <c r="E782" s="5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2">
        <f t="shared" si="48"/>
        <v>42573.208333333328</v>
      </c>
      <c r="L782">
        <v>1470805200</v>
      </c>
      <c r="M782" s="12">
        <f t="shared" si="49"/>
        <v>42592.208333333328</v>
      </c>
      <c r="N782" t="b">
        <v>0</v>
      </c>
      <c r="O782" t="b">
        <v>1</v>
      </c>
      <c r="P782" t="s">
        <v>53</v>
      </c>
      <c r="Q782" s="7">
        <f t="shared" si="51"/>
        <v>1.0629411764705883</v>
      </c>
      <c r="R782" s="9">
        <f t="shared" si="50"/>
        <v>33.054878048780488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 s="5">
        <v>8700</v>
      </c>
      <c r="E783" s="5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2">
        <f t="shared" si="48"/>
        <v>40482.208333333336</v>
      </c>
      <c r="L783">
        <v>1292911200</v>
      </c>
      <c r="M783" s="12">
        <f t="shared" si="49"/>
        <v>40533.25</v>
      </c>
      <c r="N783" t="b">
        <v>0</v>
      </c>
      <c r="O783" t="b">
        <v>0</v>
      </c>
      <c r="P783" t="s">
        <v>33</v>
      </c>
      <c r="Q783" s="7">
        <f t="shared" si="51"/>
        <v>0.50735632183908042</v>
      </c>
      <c r="R783" s="9">
        <f t="shared" si="50"/>
        <v>78.821428571428569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 s="5">
        <v>5100</v>
      </c>
      <c r="E784" s="5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2">
        <f t="shared" si="48"/>
        <v>40603.25</v>
      </c>
      <c r="L784">
        <v>1301374800</v>
      </c>
      <c r="M784" s="12">
        <f t="shared" si="49"/>
        <v>40631.208333333336</v>
      </c>
      <c r="N784" t="b">
        <v>0</v>
      </c>
      <c r="O784" t="b">
        <v>1</v>
      </c>
      <c r="P784" t="s">
        <v>71</v>
      </c>
      <c r="Q784" s="7">
        <f t="shared" si="51"/>
        <v>2.153137254901961</v>
      </c>
      <c r="R784" s="9">
        <f t="shared" si="50"/>
        <v>68.204968944099377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 s="5">
        <v>7400</v>
      </c>
      <c r="E785" s="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2">
        <f t="shared" si="48"/>
        <v>41625.25</v>
      </c>
      <c r="L785">
        <v>1387864800</v>
      </c>
      <c r="M785" s="12">
        <f t="shared" si="49"/>
        <v>41632.25</v>
      </c>
      <c r="N785" t="b">
        <v>0</v>
      </c>
      <c r="O785" t="b">
        <v>0</v>
      </c>
      <c r="P785" t="s">
        <v>23</v>
      </c>
      <c r="Q785" s="7">
        <f t="shared" si="51"/>
        <v>1.4122972972972974</v>
      </c>
      <c r="R785" s="9">
        <f t="shared" si="50"/>
        <v>75.731884057971016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 s="5">
        <v>88900</v>
      </c>
      <c r="E786" s="5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2">
        <f t="shared" si="48"/>
        <v>42435.25</v>
      </c>
      <c r="L786">
        <v>1458190800</v>
      </c>
      <c r="M786" s="12">
        <f t="shared" si="49"/>
        <v>42446.208333333328</v>
      </c>
      <c r="N786" t="b">
        <v>0</v>
      </c>
      <c r="O786" t="b">
        <v>0</v>
      </c>
      <c r="P786" t="s">
        <v>28</v>
      </c>
      <c r="Q786" s="7">
        <f t="shared" si="51"/>
        <v>1.1533745781777278</v>
      </c>
      <c r="R786" s="9">
        <f t="shared" si="50"/>
        <v>30.996070133010882</v>
      </c>
      <c r="S786" t="s">
        <v>2037</v>
      </c>
      <c r="T786" t="s">
        <v>2038</v>
      </c>
    </row>
    <row r="787" spans="1:20" ht="31.2" x14ac:dyDescent="0.3">
      <c r="A787">
        <v>785</v>
      </c>
      <c r="B787" t="s">
        <v>1605</v>
      </c>
      <c r="C787" s="3" t="s">
        <v>1606</v>
      </c>
      <c r="D787" s="5">
        <v>6700</v>
      </c>
      <c r="E787" s="5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2">
        <f t="shared" si="48"/>
        <v>43582.208333333328</v>
      </c>
      <c r="L787">
        <v>1559278800</v>
      </c>
      <c r="M787" s="12">
        <f t="shared" si="49"/>
        <v>43616.208333333328</v>
      </c>
      <c r="N787" t="b">
        <v>0</v>
      </c>
      <c r="O787" t="b">
        <v>1</v>
      </c>
      <c r="P787" t="s">
        <v>71</v>
      </c>
      <c r="Q787" s="7">
        <f t="shared" si="51"/>
        <v>1.9311940298507462</v>
      </c>
      <c r="R787" s="9">
        <f t="shared" si="50"/>
        <v>101.88188976377953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 s="5">
        <v>1500</v>
      </c>
      <c r="E788" s="5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2">
        <f t="shared" si="48"/>
        <v>43186.208333333328</v>
      </c>
      <c r="L788">
        <v>1522731600</v>
      </c>
      <c r="M788" s="12">
        <f t="shared" si="49"/>
        <v>43193.208333333328</v>
      </c>
      <c r="N788" t="b">
        <v>0</v>
      </c>
      <c r="O788" t="b">
        <v>1</v>
      </c>
      <c r="P788" t="s">
        <v>159</v>
      </c>
      <c r="Q788" s="7">
        <f t="shared" si="51"/>
        <v>7.2973333333333334</v>
      </c>
      <c r="R788" s="9">
        <f t="shared" si="50"/>
        <v>52.879227053140099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 s="5">
        <v>61200</v>
      </c>
      <c r="E789" s="5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2">
        <f t="shared" si="48"/>
        <v>40684.208333333336</v>
      </c>
      <c r="L789">
        <v>1306731600</v>
      </c>
      <c r="M789" s="12">
        <f t="shared" si="49"/>
        <v>40693.208333333336</v>
      </c>
      <c r="N789" t="b">
        <v>0</v>
      </c>
      <c r="O789" t="b">
        <v>0</v>
      </c>
      <c r="P789" t="s">
        <v>23</v>
      </c>
      <c r="Q789" s="7">
        <f t="shared" si="51"/>
        <v>0.99663398692810456</v>
      </c>
      <c r="R789" s="9">
        <f t="shared" si="50"/>
        <v>71.005820721769496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 s="5">
        <v>3600</v>
      </c>
      <c r="E790" s="5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2">
        <f t="shared" si="48"/>
        <v>41202.208333333336</v>
      </c>
      <c r="L790">
        <v>1352527200</v>
      </c>
      <c r="M790" s="12">
        <f t="shared" si="49"/>
        <v>41223.25</v>
      </c>
      <c r="N790" t="b">
        <v>0</v>
      </c>
      <c r="O790" t="b">
        <v>0</v>
      </c>
      <c r="P790" t="s">
        <v>71</v>
      </c>
      <c r="Q790" s="7">
        <f t="shared" si="51"/>
        <v>0.88166666666666671</v>
      </c>
      <c r="R790" s="9">
        <f t="shared" si="50"/>
        <v>102.38709677419355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 s="5">
        <v>9000</v>
      </c>
      <c r="E791" s="5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2">
        <f t="shared" si="48"/>
        <v>41786.208333333336</v>
      </c>
      <c r="L791">
        <v>1404363600</v>
      </c>
      <c r="M791" s="12">
        <f t="shared" si="49"/>
        <v>41823.208333333336</v>
      </c>
      <c r="N791" t="b">
        <v>0</v>
      </c>
      <c r="O791" t="b">
        <v>0</v>
      </c>
      <c r="P791" t="s">
        <v>33</v>
      </c>
      <c r="Q791" s="7">
        <f t="shared" si="51"/>
        <v>0.37233333333333335</v>
      </c>
      <c r="R791" s="9">
        <f t="shared" si="50"/>
        <v>74.466666666666669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 s="5">
        <v>185900</v>
      </c>
      <c r="E792" s="5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2">
        <f t="shared" si="48"/>
        <v>40223.25</v>
      </c>
      <c r="L792">
        <v>1266645600</v>
      </c>
      <c r="M792" s="12">
        <f t="shared" si="49"/>
        <v>40229.25</v>
      </c>
      <c r="N792" t="b">
        <v>0</v>
      </c>
      <c r="O792" t="b">
        <v>0</v>
      </c>
      <c r="P792" t="s">
        <v>33</v>
      </c>
      <c r="Q792" s="7">
        <f t="shared" si="51"/>
        <v>0.30540075309306081</v>
      </c>
      <c r="R792" s="9">
        <f t="shared" si="50"/>
        <v>51.009883198562441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 s="5">
        <v>2100</v>
      </c>
      <c r="E793" s="5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2">
        <f t="shared" si="48"/>
        <v>42715.25</v>
      </c>
      <c r="L793">
        <v>1482818400</v>
      </c>
      <c r="M793" s="12">
        <f t="shared" si="49"/>
        <v>42731.25</v>
      </c>
      <c r="N793" t="b">
        <v>0</v>
      </c>
      <c r="O793" t="b">
        <v>0</v>
      </c>
      <c r="P793" t="s">
        <v>17</v>
      </c>
      <c r="Q793" s="7">
        <f t="shared" si="51"/>
        <v>0.25714285714285712</v>
      </c>
      <c r="R793" s="9">
        <f t="shared" si="50"/>
        <v>90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 s="5">
        <v>2000</v>
      </c>
      <c r="E794" s="5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2">
        <f t="shared" si="48"/>
        <v>41451.208333333336</v>
      </c>
      <c r="L794">
        <v>1374642000</v>
      </c>
      <c r="M794" s="12">
        <f t="shared" si="49"/>
        <v>41479.208333333336</v>
      </c>
      <c r="N794" t="b">
        <v>0</v>
      </c>
      <c r="O794" t="b">
        <v>1</v>
      </c>
      <c r="P794" t="s">
        <v>33</v>
      </c>
      <c r="Q794" s="7">
        <f t="shared" si="51"/>
        <v>0.34</v>
      </c>
      <c r="R794" s="9">
        <f t="shared" si="50"/>
        <v>97.142857142857139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 s="5">
        <v>1100</v>
      </c>
      <c r="E795" s="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2">
        <f t="shared" si="48"/>
        <v>41450.208333333336</v>
      </c>
      <c r="L795">
        <v>1372482000</v>
      </c>
      <c r="M795" s="12">
        <f t="shared" si="49"/>
        <v>41454.208333333336</v>
      </c>
      <c r="N795" t="b">
        <v>0</v>
      </c>
      <c r="O795" t="b">
        <v>0</v>
      </c>
      <c r="P795" t="s">
        <v>68</v>
      </c>
      <c r="Q795" s="7">
        <f t="shared" si="51"/>
        <v>11.859090909090909</v>
      </c>
      <c r="R795" s="9">
        <f t="shared" si="50"/>
        <v>72.071823204419886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 s="5">
        <v>6600</v>
      </c>
      <c r="E796" s="5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2">
        <f t="shared" si="48"/>
        <v>43091.25</v>
      </c>
      <c r="L796">
        <v>1514959200</v>
      </c>
      <c r="M796" s="12">
        <f t="shared" si="49"/>
        <v>43103.25</v>
      </c>
      <c r="N796" t="b">
        <v>0</v>
      </c>
      <c r="O796" t="b">
        <v>0</v>
      </c>
      <c r="P796" t="s">
        <v>23</v>
      </c>
      <c r="Q796" s="7">
        <f t="shared" si="51"/>
        <v>1.2539393939393939</v>
      </c>
      <c r="R796" s="9">
        <f t="shared" si="50"/>
        <v>75.236363636363635</v>
      </c>
      <c r="S796" t="s">
        <v>2035</v>
      </c>
      <c r="T796" t="s">
        <v>2036</v>
      </c>
    </row>
    <row r="797" spans="1:20" ht="31.2" x14ac:dyDescent="0.3">
      <c r="A797">
        <v>795</v>
      </c>
      <c r="B797" t="s">
        <v>1625</v>
      </c>
      <c r="C797" s="3" t="s">
        <v>1626</v>
      </c>
      <c r="D797" s="5">
        <v>7100</v>
      </c>
      <c r="E797" s="5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2">
        <f t="shared" si="48"/>
        <v>42675.208333333328</v>
      </c>
      <c r="L797">
        <v>1478235600</v>
      </c>
      <c r="M797" s="12">
        <f t="shared" si="49"/>
        <v>42678.208333333328</v>
      </c>
      <c r="N797" t="b">
        <v>0</v>
      </c>
      <c r="O797" t="b">
        <v>0</v>
      </c>
      <c r="P797" t="s">
        <v>53</v>
      </c>
      <c r="Q797" s="7">
        <f t="shared" si="51"/>
        <v>0.14394366197183098</v>
      </c>
      <c r="R797" s="9">
        <f t="shared" si="50"/>
        <v>32.967741935483872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 s="5">
        <v>7800</v>
      </c>
      <c r="E798" s="5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2">
        <f t="shared" si="48"/>
        <v>41859.208333333336</v>
      </c>
      <c r="L798">
        <v>1408078800</v>
      </c>
      <c r="M798" s="12">
        <f t="shared" si="49"/>
        <v>41866.208333333336</v>
      </c>
      <c r="N798" t="b">
        <v>0</v>
      </c>
      <c r="O798" t="b">
        <v>1</v>
      </c>
      <c r="P798" t="s">
        <v>292</v>
      </c>
      <c r="Q798" s="7">
        <f t="shared" si="51"/>
        <v>0.54807692307692313</v>
      </c>
      <c r="R798" s="9">
        <f t="shared" si="50"/>
        <v>54.807692307692307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 s="5">
        <v>7600</v>
      </c>
      <c r="E799" s="5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2">
        <f t="shared" si="48"/>
        <v>43464.25</v>
      </c>
      <c r="L799">
        <v>1548136800</v>
      </c>
      <c r="M799" s="12">
        <f t="shared" si="49"/>
        <v>43487.25</v>
      </c>
      <c r="N799" t="b">
        <v>0</v>
      </c>
      <c r="O799" t="b">
        <v>0</v>
      </c>
      <c r="P799" t="s">
        <v>28</v>
      </c>
      <c r="Q799" s="7">
        <f t="shared" si="51"/>
        <v>1.0963157894736841</v>
      </c>
      <c r="R799" s="9">
        <f t="shared" si="50"/>
        <v>45.037837837837834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 s="5">
        <v>3400</v>
      </c>
      <c r="E800" s="5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2">
        <f t="shared" si="48"/>
        <v>41060.208333333336</v>
      </c>
      <c r="L800">
        <v>1340859600</v>
      </c>
      <c r="M800" s="12">
        <f t="shared" si="49"/>
        <v>41088.208333333336</v>
      </c>
      <c r="N800" t="b">
        <v>0</v>
      </c>
      <c r="O800" t="b">
        <v>1</v>
      </c>
      <c r="P800" t="s">
        <v>33</v>
      </c>
      <c r="Q800" s="7">
        <f t="shared" si="51"/>
        <v>1.8847058823529412</v>
      </c>
      <c r="R800" s="9">
        <f t="shared" si="50"/>
        <v>52.958677685950413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 s="5">
        <v>84500</v>
      </c>
      <c r="E801" s="5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2">
        <f t="shared" si="48"/>
        <v>42399.25</v>
      </c>
      <c r="L801">
        <v>1454479200</v>
      </c>
      <c r="M801" s="12">
        <f t="shared" si="49"/>
        <v>42403.25</v>
      </c>
      <c r="N801" t="b">
        <v>0</v>
      </c>
      <c r="O801" t="b">
        <v>0</v>
      </c>
      <c r="P801" t="s">
        <v>33</v>
      </c>
      <c r="Q801" s="7">
        <f t="shared" si="51"/>
        <v>0.87008284023668636</v>
      </c>
      <c r="R801" s="9">
        <f t="shared" si="50"/>
        <v>60.017959183673469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 s="5">
        <v>100</v>
      </c>
      <c r="E802" s="5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2">
        <f t="shared" si="48"/>
        <v>42167.208333333328</v>
      </c>
      <c r="L802">
        <v>1434430800</v>
      </c>
      <c r="M802" s="12">
        <f t="shared" si="49"/>
        <v>42171.208333333328</v>
      </c>
      <c r="N802" t="b">
        <v>0</v>
      </c>
      <c r="O802" t="b">
        <v>0</v>
      </c>
      <c r="P802" t="s">
        <v>23</v>
      </c>
      <c r="Q802" s="7">
        <f t="shared" si="51"/>
        <v>0.01</v>
      </c>
      <c r="R802" s="9">
        <f t="shared" si="50"/>
        <v>1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 s="5">
        <v>2300</v>
      </c>
      <c r="E803" s="5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2">
        <f t="shared" si="48"/>
        <v>43830.25</v>
      </c>
      <c r="L803">
        <v>1579672800</v>
      </c>
      <c r="M803" s="12">
        <f t="shared" si="49"/>
        <v>43852.25</v>
      </c>
      <c r="N803" t="b">
        <v>0</v>
      </c>
      <c r="O803" t="b">
        <v>1</v>
      </c>
      <c r="P803" t="s">
        <v>122</v>
      </c>
      <c r="Q803" s="7">
        <f t="shared" si="51"/>
        <v>2.0291304347826089</v>
      </c>
      <c r="R803" s="9">
        <f t="shared" si="50"/>
        <v>44.028301886792455</v>
      </c>
      <c r="S803" t="s">
        <v>2054</v>
      </c>
      <c r="T803" t="s">
        <v>2055</v>
      </c>
    </row>
    <row r="804" spans="1:20" ht="31.2" x14ac:dyDescent="0.3">
      <c r="A804">
        <v>802</v>
      </c>
      <c r="B804" t="s">
        <v>1639</v>
      </c>
      <c r="C804" s="3" t="s">
        <v>1640</v>
      </c>
      <c r="D804" s="5">
        <v>6200</v>
      </c>
      <c r="E804" s="5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2">
        <f t="shared" si="48"/>
        <v>43650.208333333328</v>
      </c>
      <c r="L804">
        <v>1562389200</v>
      </c>
      <c r="M804" s="12">
        <f t="shared" si="49"/>
        <v>43652.208333333328</v>
      </c>
      <c r="N804" t="b">
        <v>0</v>
      </c>
      <c r="O804" t="b">
        <v>0</v>
      </c>
      <c r="P804" t="s">
        <v>122</v>
      </c>
      <c r="Q804" s="7">
        <f t="shared" si="51"/>
        <v>1.9703225806451612</v>
      </c>
      <c r="R804" s="9">
        <f t="shared" si="50"/>
        <v>86.028169014084511</v>
      </c>
      <c r="S804" t="s">
        <v>2054</v>
      </c>
      <c r="T804" t="s">
        <v>2055</v>
      </c>
    </row>
    <row r="805" spans="1:20" ht="31.2" x14ac:dyDescent="0.3">
      <c r="A805">
        <v>803</v>
      </c>
      <c r="B805" t="s">
        <v>1641</v>
      </c>
      <c r="C805" s="3" t="s">
        <v>1642</v>
      </c>
      <c r="D805" s="5">
        <v>6100</v>
      </c>
      <c r="E805" s="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2">
        <f t="shared" si="48"/>
        <v>43492.25</v>
      </c>
      <c r="L805">
        <v>1551506400</v>
      </c>
      <c r="M805" s="12">
        <f t="shared" si="49"/>
        <v>43526.25</v>
      </c>
      <c r="N805" t="b">
        <v>0</v>
      </c>
      <c r="O805" t="b">
        <v>0</v>
      </c>
      <c r="P805" t="s">
        <v>33</v>
      </c>
      <c r="Q805" s="7">
        <f t="shared" si="51"/>
        <v>1.07</v>
      </c>
      <c r="R805" s="9">
        <f t="shared" si="50"/>
        <v>28.012875536480685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 s="5">
        <v>2600</v>
      </c>
      <c r="E806" s="5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2">
        <f t="shared" si="48"/>
        <v>43102.25</v>
      </c>
      <c r="L806">
        <v>1516600800</v>
      </c>
      <c r="M806" s="12">
        <f t="shared" si="49"/>
        <v>43122.25</v>
      </c>
      <c r="N806" t="b">
        <v>0</v>
      </c>
      <c r="O806" t="b">
        <v>0</v>
      </c>
      <c r="P806" t="s">
        <v>23</v>
      </c>
      <c r="Q806" s="7">
        <f t="shared" si="51"/>
        <v>2.6873076923076922</v>
      </c>
      <c r="R806" s="9">
        <f t="shared" si="50"/>
        <v>32.050458715596328</v>
      </c>
      <c r="S806" t="s">
        <v>2035</v>
      </c>
      <c r="T806" t="s">
        <v>2036</v>
      </c>
    </row>
    <row r="807" spans="1:20" ht="31.2" x14ac:dyDescent="0.3">
      <c r="A807">
        <v>805</v>
      </c>
      <c r="B807" t="s">
        <v>1645</v>
      </c>
      <c r="C807" s="3" t="s">
        <v>1646</v>
      </c>
      <c r="D807" s="5">
        <v>9700</v>
      </c>
      <c r="E807" s="5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2">
        <f t="shared" si="48"/>
        <v>41958.25</v>
      </c>
      <c r="L807">
        <v>1420437600</v>
      </c>
      <c r="M807" s="12">
        <f t="shared" si="49"/>
        <v>42009.25</v>
      </c>
      <c r="N807" t="b">
        <v>0</v>
      </c>
      <c r="O807" t="b">
        <v>0</v>
      </c>
      <c r="P807" t="s">
        <v>42</v>
      </c>
      <c r="Q807" s="7">
        <f t="shared" si="51"/>
        <v>0.50845360824742269</v>
      </c>
      <c r="R807" s="9">
        <f t="shared" si="50"/>
        <v>73.611940298507463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 s="5">
        <v>700</v>
      </c>
      <c r="E808" s="5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2">
        <f t="shared" si="48"/>
        <v>40973.25</v>
      </c>
      <c r="L808">
        <v>1332997200</v>
      </c>
      <c r="M808" s="12">
        <f t="shared" si="49"/>
        <v>40997.208333333336</v>
      </c>
      <c r="N808" t="b">
        <v>0</v>
      </c>
      <c r="O808" t="b">
        <v>1</v>
      </c>
      <c r="P808" t="s">
        <v>53</v>
      </c>
      <c r="Q808" s="7">
        <f t="shared" si="51"/>
        <v>11.802857142857142</v>
      </c>
      <c r="R808" s="9">
        <f t="shared" si="50"/>
        <v>108.71052631578948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 s="5">
        <v>700</v>
      </c>
      <c r="E809" s="5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2">
        <f t="shared" si="48"/>
        <v>43753.208333333328</v>
      </c>
      <c r="L809">
        <v>1574920800</v>
      </c>
      <c r="M809" s="12">
        <f t="shared" si="49"/>
        <v>43797.25</v>
      </c>
      <c r="N809" t="b">
        <v>0</v>
      </c>
      <c r="O809" t="b">
        <v>1</v>
      </c>
      <c r="P809" t="s">
        <v>33</v>
      </c>
      <c r="Q809" s="7">
        <f t="shared" si="51"/>
        <v>2.64</v>
      </c>
      <c r="R809" s="9">
        <f t="shared" si="50"/>
        <v>42.97674418604651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 s="5">
        <v>5200</v>
      </c>
      <c r="E810" s="5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2">
        <f t="shared" si="48"/>
        <v>42507.208333333328</v>
      </c>
      <c r="L810">
        <v>1464930000</v>
      </c>
      <c r="M810" s="12">
        <f t="shared" si="49"/>
        <v>42524.208333333328</v>
      </c>
      <c r="N810" t="b">
        <v>0</v>
      </c>
      <c r="O810" t="b">
        <v>0</v>
      </c>
      <c r="P810" t="s">
        <v>17</v>
      </c>
      <c r="Q810" s="7">
        <f t="shared" si="51"/>
        <v>0.30442307692307691</v>
      </c>
      <c r="R810" s="9">
        <f t="shared" si="50"/>
        <v>83.315789473684205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 s="5">
        <v>140800</v>
      </c>
      <c r="E811" s="5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2">
        <f t="shared" si="48"/>
        <v>41135.208333333336</v>
      </c>
      <c r="L811">
        <v>1345006800</v>
      </c>
      <c r="M811" s="12">
        <f t="shared" si="49"/>
        <v>41136.208333333336</v>
      </c>
      <c r="N811" t="b">
        <v>0</v>
      </c>
      <c r="O811" t="b">
        <v>0</v>
      </c>
      <c r="P811" t="s">
        <v>42</v>
      </c>
      <c r="Q811" s="7">
        <f t="shared" si="51"/>
        <v>0.62880681818181816</v>
      </c>
      <c r="R811" s="9">
        <f t="shared" si="50"/>
        <v>42</v>
      </c>
      <c r="S811" t="s">
        <v>2041</v>
      </c>
      <c r="T811" t="s">
        <v>2042</v>
      </c>
    </row>
    <row r="812" spans="1:20" ht="31.2" x14ac:dyDescent="0.3">
      <c r="A812">
        <v>810</v>
      </c>
      <c r="B812" t="s">
        <v>1654</v>
      </c>
      <c r="C812" s="3" t="s">
        <v>1655</v>
      </c>
      <c r="D812" s="5">
        <v>6400</v>
      </c>
      <c r="E812" s="5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2">
        <f t="shared" si="48"/>
        <v>43067.25</v>
      </c>
      <c r="L812">
        <v>1512712800</v>
      </c>
      <c r="M812" s="12">
        <f t="shared" si="49"/>
        <v>43077.25</v>
      </c>
      <c r="N812" t="b">
        <v>0</v>
      </c>
      <c r="O812" t="b">
        <v>1</v>
      </c>
      <c r="P812" t="s">
        <v>33</v>
      </c>
      <c r="Q812" s="7">
        <f t="shared" si="51"/>
        <v>1.9312499999999999</v>
      </c>
      <c r="R812" s="9">
        <f t="shared" si="50"/>
        <v>55.927601809954751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 s="5">
        <v>92500</v>
      </c>
      <c r="E813" s="5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2">
        <f t="shared" si="48"/>
        <v>42378.25</v>
      </c>
      <c r="L813">
        <v>1452492000</v>
      </c>
      <c r="M813" s="12">
        <f t="shared" si="49"/>
        <v>42380.25</v>
      </c>
      <c r="N813" t="b">
        <v>0</v>
      </c>
      <c r="O813" t="b">
        <v>1</v>
      </c>
      <c r="P813" t="s">
        <v>89</v>
      </c>
      <c r="Q813" s="7">
        <f t="shared" si="51"/>
        <v>0.77102702702702708</v>
      </c>
      <c r="R813" s="9">
        <f t="shared" si="50"/>
        <v>105.03681885125184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 s="5">
        <v>59700</v>
      </c>
      <c r="E814" s="5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2">
        <f t="shared" si="48"/>
        <v>43206.208333333328</v>
      </c>
      <c r="L814">
        <v>1524286800</v>
      </c>
      <c r="M814" s="12">
        <f t="shared" si="49"/>
        <v>43211.208333333328</v>
      </c>
      <c r="N814" t="b">
        <v>0</v>
      </c>
      <c r="O814" t="b">
        <v>0</v>
      </c>
      <c r="P814" t="s">
        <v>68</v>
      </c>
      <c r="Q814" s="7">
        <f t="shared" si="51"/>
        <v>2.2552763819095478</v>
      </c>
      <c r="R814" s="9">
        <f t="shared" si="50"/>
        <v>48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 s="5">
        <v>3200</v>
      </c>
      <c r="E815" s="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2">
        <f t="shared" si="48"/>
        <v>41148.208333333336</v>
      </c>
      <c r="L815">
        <v>1346907600</v>
      </c>
      <c r="M815" s="12">
        <f t="shared" si="49"/>
        <v>41158.208333333336</v>
      </c>
      <c r="N815" t="b">
        <v>0</v>
      </c>
      <c r="O815" t="b">
        <v>0</v>
      </c>
      <c r="P815" t="s">
        <v>89</v>
      </c>
      <c r="Q815" s="7">
        <f t="shared" si="51"/>
        <v>2.3940625</v>
      </c>
      <c r="R815" s="9">
        <f t="shared" si="50"/>
        <v>112.66176470588235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 s="5">
        <v>3200</v>
      </c>
      <c r="E816" s="5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2">
        <f t="shared" si="48"/>
        <v>42517.208333333328</v>
      </c>
      <c r="L816">
        <v>1464498000</v>
      </c>
      <c r="M816" s="12">
        <f t="shared" si="49"/>
        <v>42519.208333333328</v>
      </c>
      <c r="N816" t="b">
        <v>0</v>
      </c>
      <c r="O816" t="b">
        <v>1</v>
      </c>
      <c r="P816" t="s">
        <v>23</v>
      </c>
      <c r="Q816" s="7">
        <f t="shared" si="51"/>
        <v>0.921875</v>
      </c>
      <c r="R816" s="9">
        <f t="shared" si="50"/>
        <v>81.944444444444443</v>
      </c>
      <c r="S816" t="s">
        <v>2035</v>
      </c>
      <c r="T816" t="s">
        <v>2036</v>
      </c>
    </row>
    <row r="817" spans="1:20" ht="31.2" x14ac:dyDescent="0.3">
      <c r="A817">
        <v>815</v>
      </c>
      <c r="B817" t="s">
        <v>1664</v>
      </c>
      <c r="C817" s="3" t="s">
        <v>1665</v>
      </c>
      <c r="D817" s="5">
        <v>9000</v>
      </c>
      <c r="E817" s="5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2">
        <f t="shared" si="48"/>
        <v>43068.25</v>
      </c>
      <c r="L817">
        <v>1514181600</v>
      </c>
      <c r="M817" s="12">
        <f t="shared" si="49"/>
        <v>43094.25</v>
      </c>
      <c r="N817" t="b">
        <v>0</v>
      </c>
      <c r="O817" t="b">
        <v>0</v>
      </c>
      <c r="P817" t="s">
        <v>23</v>
      </c>
      <c r="Q817" s="7">
        <f t="shared" si="51"/>
        <v>1.3023333333333333</v>
      </c>
      <c r="R817" s="9">
        <f t="shared" si="50"/>
        <v>64.049180327868854</v>
      </c>
      <c r="S817" t="s">
        <v>2035</v>
      </c>
      <c r="T817" t="s">
        <v>2036</v>
      </c>
    </row>
    <row r="818" spans="1:20" ht="31.2" x14ac:dyDescent="0.3">
      <c r="A818">
        <v>816</v>
      </c>
      <c r="B818" t="s">
        <v>1666</v>
      </c>
      <c r="C818" s="3" t="s">
        <v>1667</v>
      </c>
      <c r="D818" s="5">
        <v>2300</v>
      </c>
      <c r="E818" s="5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2">
        <f t="shared" si="48"/>
        <v>41680.25</v>
      </c>
      <c r="L818">
        <v>1392184800</v>
      </c>
      <c r="M818" s="12">
        <f t="shared" si="49"/>
        <v>41682.25</v>
      </c>
      <c r="N818" t="b">
        <v>1</v>
      </c>
      <c r="O818" t="b">
        <v>1</v>
      </c>
      <c r="P818" t="s">
        <v>33</v>
      </c>
      <c r="Q818" s="7">
        <f t="shared" si="51"/>
        <v>6.1521739130434785</v>
      </c>
      <c r="R818" s="9">
        <f t="shared" si="50"/>
        <v>106.39097744360902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 s="5">
        <v>51300</v>
      </c>
      <c r="E819" s="5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2">
        <f t="shared" si="48"/>
        <v>43589.208333333328</v>
      </c>
      <c r="L819">
        <v>1559365200</v>
      </c>
      <c r="M819" s="12">
        <f t="shared" si="49"/>
        <v>43617.208333333328</v>
      </c>
      <c r="N819" t="b">
        <v>0</v>
      </c>
      <c r="O819" t="b">
        <v>1</v>
      </c>
      <c r="P819" t="s">
        <v>68</v>
      </c>
      <c r="Q819" s="7">
        <f t="shared" si="51"/>
        <v>3.687953216374269</v>
      </c>
      <c r="R819" s="9">
        <f t="shared" si="50"/>
        <v>76.011249497790274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 s="5">
        <v>700</v>
      </c>
      <c r="E820" s="5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2">
        <f t="shared" si="48"/>
        <v>43486.25</v>
      </c>
      <c r="L820">
        <v>1549173600</v>
      </c>
      <c r="M820" s="12">
        <f t="shared" si="49"/>
        <v>43499.25</v>
      </c>
      <c r="N820" t="b">
        <v>0</v>
      </c>
      <c r="O820" t="b">
        <v>1</v>
      </c>
      <c r="P820" t="s">
        <v>33</v>
      </c>
      <c r="Q820" s="7">
        <f t="shared" si="51"/>
        <v>10.948571428571428</v>
      </c>
      <c r="R820" s="9">
        <f t="shared" si="50"/>
        <v>111.07246376811594</v>
      </c>
      <c r="S820" t="s">
        <v>2039</v>
      </c>
      <c r="T820" t="s">
        <v>2040</v>
      </c>
    </row>
    <row r="821" spans="1:20" ht="31.2" x14ac:dyDescent="0.3">
      <c r="A821">
        <v>819</v>
      </c>
      <c r="B821" t="s">
        <v>1671</v>
      </c>
      <c r="C821" s="3" t="s">
        <v>1672</v>
      </c>
      <c r="D821" s="5">
        <v>8900</v>
      </c>
      <c r="E821" s="5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2">
        <f t="shared" si="48"/>
        <v>41237.25</v>
      </c>
      <c r="L821">
        <v>1355032800</v>
      </c>
      <c r="M821" s="12">
        <f t="shared" si="49"/>
        <v>41252.25</v>
      </c>
      <c r="N821" t="b">
        <v>1</v>
      </c>
      <c r="O821" t="b">
        <v>0</v>
      </c>
      <c r="P821" t="s">
        <v>89</v>
      </c>
      <c r="Q821" s="7">
        <f t="shared" si="51"/>
        <v>0.50662921348314605</v>
      </c>
      <c r="R821" s="9">
        <f t="shared" si="50"/>
        <v>95.936170212765958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 s="5">
        <v>1500</v>
      </c>
      <c r="E822" s="5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2">
        <f t="shared" si="48"/>
        <v>43310.208333333328</v>
      </c>
      <c r="L822">
        <v>1533963600</v>
      </c>
      <c r="M822" s="12">
        <f t="shared" si="49"/>
        <v>43323.208333333328</v>
      </c>
      <c r="N822" t="b">
        <v>0</v>
      </c>
      <c r="O822" t="b">
        <v>1</v>
      </c>
      <c r="P822" t="s">
        <v>23</v>
      </c>
      <c r="Q822" s="7">
        <f t="shared" si="51"/>
        <v>8.0060000000000002</v>
      </c>
      <c r="R822" s="9">
        <f t="shared" si="50"/>
        <v>43.043010752688176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 s="5">
        <v>4900</v>
      </c>
      <c r="E823" s="5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2">
        <f t="shared" si="48"/>
        <v>42794.25</v>
      </c>
      <c r="L823">
        <v>1489381200</v>
      </c>
      <c r="M823" s="12">
        <f t="shared" si="49"/>
        <v>42807.208333333328</v>
      </c>
      <c r="N823" t="b">
        <v>0</v>
      </c>
      <c r="O823" t="b">
        <v>0</v>
      </c>
      <c r="P823" t="s">
        <v>42</v>
      </c>
      <c r="Q823" s="7">
        <f t="shared" si="51"/>
        <v>2.9128571428571428</v>
      </c>
      <c r="R823" s="9">
        <f t="shared" si="50"/>
        <v>67.966666666666669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 s="5">
        <v>54000</v>
      </c>
      <c r="E824" s="5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2">
        <f t="shared" si="48"/>
        <v>41698.25</v>
      </c>
      <c r="L824">
        <v>1395032400</v>
      </c>
      <c r="M824" s="12">
        <f t="shared" si="49"/>
        <v>41715.208333333336</v>
      </c>
      <c r="N824" t="b">
        <v>0</v>
      </c>
      <c r="O824" t="b">
        <v>0</v>
      </c>
      <c r="P824" t="s">
        <v>23</v>
      </c>
      <c r="Q824" s="7">
        <f t="shared" si="51"/>
        <v>3.4996666666666667</v>
      </c>
      <c r="R824" s="9">
        <f t="shared" si="50"/>
        <v>89.991428571428571</v>
      </c>
      <c r="S824" t="s">
        <v>2035</v>
      </c>
      <c r="T824" t="s">
        <v>2036</v>
      </c>
    </row>
    <row r="825" spans="1:20" ht="31.2" x14ac:dyDescent="0.3">
      <c r="A825">
        <v>823</v>
      </c>
      <c r="B825" t="s">
        <v>1679</v>
      </c>
      <c r="C825" s="3" t="s">
        <v>1680</v>
      </c>
      <c r="D825" s="5">
        <v>4100</v>
      </c>
      <c r="E825" s="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2">
        <f t="shared" si="48"/>
        <v>41892.208333333336</v>
      </c>
      <c r="L825">
        <v>1412485200</v>
      </c>
      <c r="M825" s="12">
        <f t="shared" si="49"/>
        <v>41917.208333333336</v>
      </c>
      <c r="N825" t="b">
        <v>1</v>
      </c>
      <c r="O825" t="b">
        <v>1</v>
      </c>
      <c r="P825" t="s">
        <v>23</v>
      </c>
      <c r="Q825" s="7">
        <f t="shared" si="51"/>
        <v>3.5707317073170732</v>
      </c>
      <c r="R825" s="9">
        <f t="shared" si="50"/>
        <v>58.095238095238095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 s="5">
        <v>85000</v>
      </c>
      <c r="E826" s="5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2">
        <f t="shared" si="48"/>
        <v>40348.208333333336</v>
      </c>
      <c r="L826">
        <v>1279688400</v>
      </c>
      <c r="M826" s="12">
        <f t="shared" si="49"/>
        <v>40380.208333333336</v>
      </c>
      <c r="N826" t="b">
        <v>0</v>
      </c>
      <c r="O826" t="b">
        <v>1</v>
      </c>
      <c r="P826" t="s">
        <v>68</v>
      </c>
      <c r="Q826" s="7">
        <f t="shared" si="51"/>
        <v>1.2648941176470587</v>
      </c>
      <c r="R826" s="9">
        <f t="shared" si="50"/>
        <v>83.996875000000003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 s="5">
        <v>3600</v>
      </c>
      <c r="E827" s="5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2">
        <f t="shared" si="48"/>
        <v>42941.208333333328</v>
      </c>
      <c r="L827">
        <v>1501995600</v>
      </c>
      <c r="M827" s="12">
        <f t="shared" si="49"/>
        <v>42953.208333333328</v>
      </c>
      <c r="N827" t="b">
        <v>0</v>
      </c>
      <c r="O827" t="b">
        <v>0</v>
      </c>
      <c r="P827" t="s">
        <v>100</v>
      </c>
      <c r="Q827" s="7">
        <f t="shared" si="51"/>
        <v>3.875</v>
      </c>
      <c r="R827" s="9">
        <f t="shared" si="50"/>
        <v>88.853503184713375</v>
      </c>
      <c r="S827" t="s">
        <v>2041</v>
      </c>
      <c r="T827" t="s">
        <v>2052</v>
      </c>
    </row>
    <row r="828" spans="1:20" ht="31.2" x14ac:dyDescent="0.3">
      <c r="A828">
        <v>826</v>
      </c>
      <c r="B828" t="s">
        <v>1685</v>
      </c>
      <c r="C828" s="3" t="s">
        <v>1686</v>
      </c>
      <c r="D828" s="5">
        <v>2800</v>
      </c>
      <c r="E828" s="5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2">
        <f t="shared" si="48"/>
        <v>40525.25</v>
      </c>
      <c r="L828">
        <v>1294639200</v>
      </c>
      <c r="M828" s="12">
        <f t="shared" si="49"/>
        <v>40553.25</v>
      </c>
      <c r="N828" t="b">
        <v>0</v>
      </c>
      <c r="O828" t="b">
        <v>1</v>
      </c>
      <c r="P828" t="s">
        <v>33</v>
      </c>
      <c r="Q828" s="7">
        <f t="shared" si="51"/>
        <v>4.5703571428571426</v>
      </c>
      <c r="R828" s="9">
        <f t="shared" si="50"/>
        <v>65.963917525773198</v>
      </c>
      <c r="S828" t="s">
        <v>2039</v>
      </c>
      <c r="T828" t="s">
        <v>2040</v>
      </c>
    </row>
    <row r="829" spans="1:20" ht="31.2" x14ac:dyDescent="0.3">
      <c r="A829">
        <v>827</v>
      </c>
      <c r="B829" t="s">
        <v>1687</v>
      </c>
      <c r="C829" s="3" t="s">
        <v>1688</v>
      </c>
      <c r="D829" s="5">
        <v>2300</v>
      </c>
      <c r="E829" s="5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2">
        <f t="shared" si="48"/>
        <v>40666.208333333336</v>
      </c>
      <c r="L829">
        <v>1305435600</v>
      </c>
      <c r="M829" s="12">
        <f t="shared" si="49"/>
        <v>40678.208333333336</v>
      </c>
      <c r="N829" t="b">
        <v>0</v>
      </c>
      <c r="O829" t="b">
        <v>1</v>
      </c>
      <c r="P829" t="s">
        <v>53</v>
      </c>
      <c r="Q829" s="7">
        <f t="shared" si="51"/>
        <v>2.6669565217391304</v>
      </c>
      <c r="R829" s="9">
        <f t="shared" si="50"/>
        <v>74.804878048780495</v>
      </c>
      <c r="S829" t="s">
        <v>2041</v>
      </c>
      <c r="T829" t="s">
        <v>2044</v>
      </c>
    </row>
    <row r="830" spans="1:20" ht="31.2" x14ac:dyDescent="0.3">
      <c r="A830">
        <v>828</v>
      </c>
      <c r="B830" t="s">
        <v>1689</v>
      </c>
      <c r="C830" s="3" t="s">
        <v>1690</v>
      </c>
      <c r="D830" s="5">
        <v>7100</v>
      </c>
      <c r="E830" s="5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2">
        <f t="shared" si="48"/>
        <v>43340.208333333328</v>
      </c>
      <c r="L830">
        <v>1537592400</v>
      </c>
      <c r="M830" s="12">
        <f t="shared" si="49"/>
        <v>43365.208333333328</v>
      </c>
      <c r="N830" t="b">
        <v>0</v>
      </c>
      <c r="O830" t="b">
        <v>0</v>
      </c>
      <c r="P830" t="s">
        <v>33</v>
      </c>
      <c r="Q830" s="7">
        <f t="shared" si="51"/>
        <v>0.69</v>
      </c>
      <c r="R830" s="9">
        <f t="shared" si="50"/>
        <v>69.98571428571428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 s="5">
        <v>9600</v>
      </c>
      <c r="E831" s="5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2">
        <f t="shared" si="48"/>
        <v>42164.208333333328</v>
      </c>
      <c r="L831">
        <v>1435122000</v>
      </c>
      <c r="M831" s="12">
        <f t="shared" si="49"/>
        <v>42179.208333333328</v>
      </c>
      <c r="N831" t="b">
        <v>0</v>
      </c>
      <c r="O831" t="b">
        <v>0</v>
      </c>
      <c r="P831" t="s">
        <v>33</v>
      </c>
      <c r="Q831" s="7">
        <f t="shared" si="51"/>
        <v>0.51343749999999999</v>
      </c>
      <c r="R831" s="9">
        <f t="shared" si="50"/>
        <v>32.006493506493506</v>
      </c>
      <c r="S831" t="s">
        <v>2039</v>
      </c>
      <c r="T831" t="s">
        <v>2040</v>
      </c>
    </row>
    <row r="832" spans="1:20" ht="31.2" x14ac:dyDescent="0.3">
      <c r="A832">
        <v>830</v>
      </c>
      <c r="B832" t="s">
        <v>1693</v>
      </c>
      <c r="C832" s="3" t="s">
        <v>1694</v>
      </c>
      <c r="D832" s="5">
        <v>121600</v>
      </c>
      <c r="E832" s="5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2">
        <f t="shared" si="48"/>
        <v>43103.25</v>
      </c>
      <c r="L832">
        <v>1520056800</v>
      </c>
      <c r="M832" s="12">
        <f t="shared" si="49"/>
        <v>43162.25</v>
      </c>
      <c r="N832" t="b">
        <v>0</v>
      </c>
      <c r="O832" t="b">
        <v>0</v>
      </c>
      <c r="P832" t="s">
        <v>33</v>
      </c>
      <c r="Q832" s="7">
        <f t="shared" si="51"/>
        <v>1.1710526315789473E-2</v>
      </c>
      <c r="R832" s="9">
        <f t="shared" si="50"/>
        <v>64.727272727272734</v>
      </c>
      <c r="S832" t="s">
        <v>2039</v>
      </c>
      <c r="T832" t="s">
        <v>2040</v>
      </c>
    </row>
    <row r="833" spans="1:20" ht="31.2" x14ac:dyDescent="0.3">
      <c r="A833">
        <v>831</v>
      </c>
      <c r="B833" t="s">
        <v>1695</v>
      </c>
      <c r="C833" s="3" t="s">
        <v>1696</v>
      </c>
      <c r="D833" s="5">
        <v>97100</v>
      </c>
      <c r="E833" s="5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2">
        <f t="shared" si="48"/>
        <v>40994.208333333336</v>
      </c>
      <c r="L833">
        <v>1335675600</v>
      </c>
      <c r="M833" s="12">
        <f t="shared" si="49"/>
        <v>41028.208333333336</v>
      </c>
      <c r="N833" t="b">
        <v>0</v>
      </c>
      <c r="O833" t="b">
        <v>0</v>
      </c>
      <c r="P833" t="s">
        <v>122</v>
      </c>
      <c r="Q833" s="7">
        <f t="shared" si="51"/>
        <v>1.089773429454171</v>
      </c>
      <c r="R833" s="9">
        <f t="shared" si="50"/>
        <v>24.998110087408456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 s="5">
        <v>43200</v>
      </c>
      <c r="E834" s="5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2">
        <f t="shared" si="48"/>
        <v>42299.208333333328</v>
      </c>
      <c r="L834">
        <v>1448431200</v>
      </c>
      <c r="M834" s="12">
        <f t="shared" si="49"/>
        <v>42333.25</v>
      </c>
      <c r="N834" t="b">
        <v>1</v>
      </c>
      <c r="O834" t="b">
        <v>0</v>
      </c>
      <c r="P834" t="s">
        <v>206</v>
      </c>
      <c r="Q834" s="7">
        <f t="shared" si="51"/>
        <v>3.1517592592592591</v>
      </c>
      <c r="R834" s="9">
        <f t="shared" si="50"/>
        <v>104.97764070932922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 s="5">
        <v>6800</v>
      </c>
      <c r="E835" s="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2">
        <f t="shared" ref="K835:K898" si="52">(((J835/60)/60)/24)+DATE(1970,1,1)</f>
        <v>40588.25</v>
      </c>
      <c r="L835">
        <v>1298613600</v>
      </c>
      <c r="M835" s="12">
        <f t="shared" ref="M835:M898" si="53">(((L835/60)/60)/24)+DATE(1970,1,1)</f>
        <v>40599.25</v>
      </c>
      <c r="N835" t="b">
        <v>0</v>
      </c>
      <c r="O835" t="b">
        <v>0</v>
      </c>
      <c r="P835" t="s">
        <v>206</v>
      </c>
      <c r="Q835" s="7">
        <f t="shared" si="51"/>
        <v>1.5769117647058823</v>
      </c>
      <c r="R835" s="9">
        <f t="shared" ref="R835:R898" si="54">E835/G835</f>
        <v>64.987878787878785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 s="5">
        <v>7300</v>
      </c>
      <c r="E836" s="5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2">
        <f t="shared" si="52"/>
        <v>41448.208333333336</v>
      </c>
      <c r="L836">
        <v>1372482000</v>
      </c>
      <c r="M836" s="12">
        <f t="shared" si="53"/>
        <v>41454.208333333336</v>
      </c>
      <c r="N836" t="b">
        <v>0</v>
      </c>
      <c r="O836" t="b">
        <v>0</v>
      </c>
      <c r="P836" t="s">
        <v>33</v>
      </c>
      <c r="Q836" s="7">
        <f t="shared" ref="Q836:Q899" si="55">E836/D836</f>
        <v>1.5380821917808218</v>
      </c>
      <c r="R836" s="9">
        <f t="shared" si="54"/>
        <v>94.352941176470594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 s="5">
        <v>86200</v>
      </c>
      <c r="E837" s="5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2">
        <f t="shared" si="52"/>
        <v>42063.25</v>
      </c>
      <c r="L837">
        <v>1425621600</v>
      </c>
      <c r="M837" s="12">
        <f t="shared" si="53"/>
        <v>42069.25</v>
      </c>
      <c r="N837" t="b">
        <v>0</v>
      </c>
      <c r="O837" t="b">
        <v>0</v>
      </c>
      <c r="P837" t="s">
        <v>28</v>
      </c>
      <c r="Q837" s="7">
        <f t="shared" si="55"/>
        <v>0.89738979118329465</v>
      </c>
      <c r="R837" s="9">
        <f t="shared" si="54"/>
        <v>44.001706484641637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 s="5">
        <v>8100</v>
      </c>
      <c r="E838" s="5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2">
        <f t="shared" si="52"/>
        <v>40214.25</v>
      </c>
      <c r="L838">
        <v>1266300000</v>
      </c>
      <c r="M838" s="12">
        <f t="shared" si="53"/>
        <v>40225.25</v>
      </c>
      <c r="N838" t="b">
        <v>0</v>
      </c>
      <c r="O838" t="b">
        <v>0</v>
      </c>
      <c r="P838" t="s">
        <v>60</v>
      </c>
      <c r="Q838" s="7">
        <f t="shared" si="55"/>
        <v>0.75135802469135804</v>
      </c>
      <c r="R838" s="9">
        <f t="shared" si="54"/>
        <v>64.744680851063833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 s="5">
        <v>17700</v>
      </c>
      <c r="E839" s="5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2">
        <f t="shared" si="52"/>
        <v>40629.208333333336</v>
      </c>
      <c r="L839">
        <v>1305867600</v>
      </c>
      <c r="M839" s="12">
        <f t="shared" si="53"/>
        <v>40683.208333333336</v>
      </c>
      <c r="N839" t="b">
        <v>0</v>
      </c>
      <c r="O839" t="b">
        <v>0</v>
      </c>
      <c r="P839" t="s">
        <v>159</v>
      </c>
      <c r="Q839" s="7">
        <f t="shared" si="55"/>
        <v>8.5288135593220336</v>
      </c>
      <c r="R839" s="9">
        <f t="shared" si="54"/>
        <v>84.00667779632721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 s="5">
        <v>6400</v>
      </c>
      <c r="E840" s="5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2">
        <f t="shared" si="52"/>
        <v>43370.208333333328</v>
      </c>
      <c r="L840">
        <v>1538802000</v>
      </c>
      <c r="M840" s="12">
        <f t="shared" si="53"/>
        <v>43379.208333333328</v>
      </c>
      <c r="N840" t="b">
        <v>0</v>
      </c>
      <c r="O840" t="b">
        <v>0</v>
      </c>
      <c r="P840" t="s">
        <v>33</v>
      </c>
      <c r="Q840" s="7">
        <f t="shared" si="55"/>
        <v>1.3890625000000001</v>
      </c>
      <c r="R840" s="9">
        <f t="shared" si="54"/>
        <v>34.061302681992338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 s="5">
        <v>7700</v>
      </c>
      <c r="E841" s="5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2">
        <f t="shared" si="52"/>
        <v>41715.208333333336</v>
      </c>
      <c r="L841">
        <v>1398920400</v>
      </c>
      <c r="M841" s="12">
        <f t="shared" si="53"/>
        <v>41760.208333333336</v>
      </c>
      <c r="N841" t="b">
        <v>0</v>
      </c>
      <c r="O841" t="b">
        <v>1</v>
      </c>
      <c r="P841" t="s">
        <v>42</v>
      </c>
      <c r="Q841" s="7">
        <f t="shared" si="55"/>
        <v>1.9018181818181819</v>
      </c>
      <c r="R841" s="9">
        <f t="shared" si="54"/>
        <v>93.273885350318466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 s="5">
        <v>116300</v>
      </c>
      <c r="E842" s="5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2">
        <f t="shared" si="52"/>
        <v>41836.208333333336</v>
      </c>
      <c r="L842">
        <v>1405659600</v>
      </c>
      <c r="M842" s="12">
        <f t="shared" si="53"/>
        <v>41838.208333333336</v>
      </c>
      <c r="N842" t="b">
        <v>0</v>
      </c>
      <c r="O842" t="b">
        <v>1</v>
      </c>
      <c r="P842" t="s">
        <v>33</v>
      </c>
      <c r="Q842" s="7">
        <f t="shared" si="55"/>
        <v>1.0024333619948409</v>
      </c>
      <c r="R842" s="9">
        <f t="shared" si="54"/>
        <v>32.998301726577978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 s="5">
        <v>9100</v>
      </c>
      <c r="E843" s="5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2">
        <f t="shared" si="52"/>
        <v>42419.25</v>
      </c>
      <c r="L843">
        <v>1457244000</v>
      </c>
      <c r="M843" s="12">
        <f t="shared" si="53"/>
        <v>42435.25</v>
      </c>
      <c r="N843" t="b">
        <v>0</v>
      </c>
      <c r="O843" t="b">
        <v>0</v>
      </c>
      <c r="P843" t="s">
        <v>28</v>
      </c>
      <c r="Q843" s="7">
        <f t="shared" si="55"/>
        <v>1.4275824175824177</v>
      </c>
      <c r="R843" s="9">
        <f t="shared" si="54"/>
        <v>83.812903225806451</v>
      </c>
      <c r="S843" t="s">
        <v>2037</v>
      </c>
      <c r="T843" t="s">
        <v>2038</v>
      </c>
    </row>
    <row r="844" spans="1:20" ht="31.2" x14ac:dyDescent="0.3">
      <c r="A844">
        <v>842</v>
      </c>
      <c r="B844" t="s">
        <v>1717</v>
      </c>
      <c r="C844" s="3" t="s">
        <v>1718</v>
      </c>
      <c r="D844" s="5">
        <v>1500</v>
      </c>
      <c r="E844" s="5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2">
        <f t="shared" si="52"/>
        <v>43266.208333333328</v>
      </c>
      <c r="L844">
        <v>1529298000</v>
      </c>
      <c r="M844" s="12">
        <f t="shared" si="53"/>
        <v>43269.208333333328</v>
      </c>
      <c r="N844" t="b">
        <v>0</v>
      </c>
      <c r="O844" t="b">
        <v>0</v>
      </c>
      <c r="P844" t="s">
        <v>65</v>
      </c>
      <c r="Q844" s="7">
        <f t="shared" si="55"/>
        <v>5.6313333333333331</v>
      </c>
      <c r="R844" s="9">
        <f t="shared" si="54"/>
        <v>63.992424242424242</v>
      </c>
      <c r="S844" t="s">
        <v>2037</v>
      </c>
      <c r="T844" t="s">
        <v>2046</v>
      </c>
    </row>
    <row r="845" spans="1:20" ht="31.2" x14ac:dyDescent="0.3">
      <c r="A845">
        <v>843</v>
      </c>
      <c r="B845" t="s">
        <v>1719</v>
      </c>
      <c r="C845" s="3" t="s">
        <v>1720</v>
      </c>
      <c r="D845" s="5">
        <v>8800</v>
      </c>
      <c r="E845" s="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2">
        <f t="shared" si="52"/>
        <v>43338.208333333328</v>
      </c>
      <c r="L845">
        <v>1535778000</v>
      </c>
      <c r="M845" s="12">
        <f t="shared" si="53"/>
        <v>43344.208333333328</v>
      </c>
      <c r="N845" t="b">
        <v>0</v>
      </c>
      <c r="O845" t="b">
        <v>0</v>
      </c>
      <c r="P845" t="s">
        <v>122</v>
      </c>
      <c r="Q845" s="7">
        <f t="shared" si="55"/>
        <v>0.30715909090909088</v>
      </c>
      <c r="R845" s="9">
        <f t="shared" si="54"/>
        <v>81.909090909090907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 s="5">
        <v>8800</v>
      </c>
      <c r="E846" s="5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2">
        <f t="shared" si="52"/>
        <v>40930.25</v>
      </c>
      <c r="L846">
        <v>1327471200</v>
      </c>
      <c r="M846" s="12">
        <f t="shared" si="53"/>
        <v>40933.25</v>
      </c>
      <c r="N846" t="b">
        <v>0</v>
      </c>
      <c r="O846" t="b">
        <v>0</v>
      </c>
      <c r="P846" t="s">
        <v>42</v>
      </c>
      <c r="Q846" s="7">
        <f t="shared" si="55"/>
        <v>0.99397727272727276</v>
      </c>
      <c r="R846" s="9">
        <f t="shared" si="54"/>
        <v>93.053191489361708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 s="5">
        <v>69900</v>
      </c>
      <c r="E847" s="5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2">
        <f t="shared" si="52"/>
        <v>43235.208333333328</v>
      </c>
      <c r="L847">
        <v>1529557200</v>
      </c>
      <c r="M847" s="12">
        <f t="shared" si="53"/>
        <v>43272.208333333328</v>
      </c>
      <c r="N847" t="b">
        <v>0</v>
      </c>
      <c r="O847" t="b">
        <v>0</v>
      </c>
      <c r="P847" t="s">
        <v>28</v>
      </c>
      <c r="Q847" s="7">
        <f t="shared" si="55"/>
        <v>1.9754935622317598</v>
      </c>
      <c r="R847" s="9">
        <f t="shared" si="54"/>
        <v>101.98449039881831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 s="5">
        <v>1000</v>
      </c>
      <c r="E848" s="5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2">
        <f t="shared" si="52"/>
        <v>43302.208333333328</v>
      </c>
      <c r="L848">
        <v>1535259600</v>
      </c>
      <c r="M848" s="12">
        <f t="shared" si="53"/>
        <v>43338.208333333328</v>
      </c>
      <c r="N848" t="b">
        <v>1</v>
      </c>
      <c r="O848" t="b">
        <v>1</v>
      </c>
      <c r="P848" t="s">
        <v>28</v>
      </c>
      <c r="Q848" s="7">
        <f t="shared" si="55"/>
        <v>5.085</v>
      </c>
      <c r="R848" s="9">
        <f t="shared" si="54"/>
        <v>105.9375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 s="5">
        <v>4700</v>
      </c>
      <c r="E849" s="5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2">
        <f t="shared" si="52"/>
        <v>43107.25</v>
      </c>
      <c r="L849">
        <v>1515564000</v>
      </c>
      <c r="M849" s="12">
        <f t="shared" si="53"/>
        <v>43110.25</v>
      </c>
      <c r="N849" t="b">
        <v>0</v>
      </c>
      <c r="O849" t="b">
        <v>0</v>
      </c>
      <c r="P849" t="s">
        <v>17</v>
      </c>
      <c r="Q849" s="7">
        <f t="shared" si="55"/>
        <v>2.3774468085106384</v>
      </c>
      <c r="R849" s="9">
        <f t="shared" si="54"/>
        <v>101.58181818181818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 s="5">
        <v>3200</v>
      </c>
      <c r="E850" s="5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2">
        <f t="shared" si="52"/>
        <v>40341.208333333336</v>
      </c>
      <c r="L850">
        <v>1277096400</v>
      </c>
      <c r="M850" s="12">
        <f t="shared" si="53"/>
        <v>40350.208333333336</v>
      </c>
      <c r="N850" t="b">
        <v>0</v>
      </c>
      <c r="O850" t="b">
        <v>0</v>
      </c>
      <c r="P850" t="s">
        <v>53</v>
      </c>
      <c r="Q850" s="7">
        <f t="shared" si="55"/>
        <v>3.3846875000000001</v>
      </c>
      <c r="R850" s="9">
        <f t="shared" si="54"/>
        <v>62.970930232558139</v>
      </c>
      <c r="S850" t="s">
        <v>2041</v>
      </c>
      <c r="T850" t="s">
        <v>2044</v>
      </c>
    </row>
    <row r="851" spans="1:20" ht="31.2" x14ac:dyDescent="0.3">
      <c r="A851">
        <v>849</v>
      </c>
      <c r="B851" t="s">
        <v>1731</v>
      </c>
      <c r="C851" s="3" t="s">
        <v>1732</v>
      </c>
      <c r="D851" s="5">
        <v>6700</v>
      </c>
      <c r="E851" s="5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2">
        <f t="shared" si="52"/>
        <v>40948.25</v>
      </c>
      <c r="L851">
        <v>1329026400</v>
      </c>
      <c r="M851" s="12">
        <f t="shared" si="53"/>
        <v>40951.25</v>
      </c>
      <c r="N851" t="b">
        <v>0</v>
      </c>
      <c r="O851" t="b">
        <v>1</v>
      </c>
      <c r="P851" t="s">
        <v>60</v>
      </c>
      <c r="Q851" s="7">
        <f t="shared" si="55"/>
        <v>1.3308955223880596</v>
      </c>
      <c r="R851" s="9">
        <f t="shared" si="54"/>
        <v>29.045602605863191</v>
      </c>
      <c r="S851" t="s">
        <v>2035</v>
      </c>
      <c r="T851" t="s">
        <v>2045</v>
      </c>
    </row>
    <row r="852" spans="1:20" ht="31.2" x14ac:dyDescent="0.3">
      <c r="A852">
        <v>850</v>
      </c>
      <c r="B852" t="s">
        <v>1733</v>
      </c>
      <c r="C852" s="3" t="s">
        <v>1734</v>
      </c>
      <c r="D852" s="5">
        <v>100</v>
      </c>
      <c r="E852" s="5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2">
        <f t="shared" si="52"/>
        <v>40866.25</v>
      </c>
      <c r="L852">
        <v>1322978400</v>
      </c>
      <c r="M852" s="12">
        <f t="shared" si="53"/>
        <v>40881.25</v>
      </c>
      <c r="N852" t="b">
        <v>1</v>
      </c>
      <c r="O852" t="b">
        <v>0</v>
      </c>
      <c r="P852" t="s">
        <v>23</v>
      </c>
      <c r="Q852" s="7">
        <f t="shared" si="55"/>
        <v>0.01</v>
      </c>
      <c r="R852" s="9">
        <f t="shared" si="54"/>
        <v>1</v>
      </c>
      <c r="S852" t="s">
        <v>2035</v>
      </c>
      <c r="T852" t="s">
        <v>2036</v>
      </c>
    </row>
    <row r="853" spans="1:20" ht="31.2" x14ac:dyDescent="0.3">
      <c r="A853">
        <v>851</v>
      </c>
      <c r="B853" t="s">
        <v>1735</v>
      </c>
      <c r="C853" s="3" t="s">
        <v>1736</v>
      </c>
      <c r="D853" s="5">
        <v>6000</v>
      </c>
      <c r="E853" s="5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2">
        <f t="shared" si="52"/>
        <v>41031.208333333336</v>
      </c>
      <c r="L853">
        <v>1338786000</v>
      </c>
      <c r="M853" s="12">
        <f t="shared" si="53"/>
        <v>41064.208333333336</v>
      </c>
      <c r="N853" t="b">
        <v>0</v>
      </c>
      <c r="O853" t="b">
        <v>0</v>
      </c>
      <c r="P853" t="s">
        <v>50</v>
      </c>
      <c r="Q853" s="7">
        <f t="shared" si="55"/>
        <v>2.0779999999999998</v>
      </c>
      <c r="R853" s="9">
        <f t="shared" si="54"/>
        <v>77.924999999999997</v>
      </c>
      <c r="S853" t="s">
        <v>2035</v>
      </c>
      <c r="T853" t="s">
        <v>2043</v>
      </c>
    </row>
    <row r="854" spans="1:20" ht="31.2" x14ac:dyDescent="0.3">
      <c r="A854">
        <v>852</v>
      </c>
      <c r="B854" t="s">
        <v>1737</v>
      </c>
      <c r="C854" s="3" t="s">
        <v>1738</v>
      </c>
      <c r="D854" s="5">
        <v>4900</v>
      </c>
      <c r="E854" s="5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2">
        <f t="shared" si="52"/>
        <v>40740.208333333336</v>
      </c>
      <c r="L854">
        <v>1311656400</v>
      </c>
      <c r="M854" s="12">
        <f t="shared" si="53"/>
        <v>40750.208333333336</v>
      </c>
      <c r="N854" t="b">
        <v>0</v>
      </c>
      <c r="O854" t="b">
        <v>1</v>
      </c>
      <c r="P854" t="s">
        <v>89</v>
      </c>
      <c r="Q854" s="7">
        <f t="shared" si="55"/>
        <v>0.51122448979591839</v>
      </c>
      <c r="R854" s="9">
        <f t="shared" si="54"/>
        <v>80.806451612903231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 s="5">
        <v>17100</v>
      </c>
      <c r="E855" s="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2">
        <f t="shared" si="52"/>
        <v>40714.208333333336</v>
      </c>
      <c r="L855">
        <v>1308978000</v>
      </c>
      <c r="M855" s="12">
        <f t="shared" si="53"/>
        <v>40719.208333333336</v>
      </c>
      <c r="N855" t="b">
        <v>0</v>
      </c>
      <c r="O855" t="b">
        <v>1</v>
      </c>
      <c r="P855" t="s">
        <v>60</v>
      </c>
      <c r="Q855" s="7">
        <f t="shared" si="55"/>
        <v>6.5205847953216374</v>
      </c>
      <c r="R855" s="9">
        <f t="shared" si="54"/>
        <v>76.006816632583508</v>
      </c>
      <c r="S855" t="s">
        <v>2035</v>
      </c>
      <c r="T855" t="s">
        <v>2045</v>
      </c>
    </row>
    <row r="856" spans="1:20" ht="31.2" x14ac:dyDescent="0.3">
      <c r="A856">
        <v>854</v>
      </c>
      <c r="B856" t="s">
        <v>1741</v>
      </c>
      <c r="C856" s="3" t="s">
        <v>1742</v>
      </c>
      <c r="D856" s="5">
        <v>171000</v>
      </c>
      <c r="E856" s="5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2">
        <f t="shared" si="52"/>
        <v>43787.25</v>
      </c>
      <c r="L856">
        <v>1576389600</v>
      </c>
      <c r="M856" s="12">
        <f t="shared" si="53"/>
        <v>43814.25</v>
      </c>
      <c r="N856" t="b">
        <v>0</v>
      </c>
      <c r="O856" t="b">
        <v>0</v>
      </c>
      <c r="P856" t="s">
        <v>119</v>
      </c>
      <c r="Q856" s="7">
        <f t="shared" si="55"/>
        <v>1.1363099415204678</v>
      </c>
      <c r="R856" s="9">
        <f t="shared" si="54"/>
        <v>72.993613824192337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 s="5">
        <v>23400</v>
      </c>
      <c r="E857" s="5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2">
        <f t="shared" si="52"/>
        <v>40712.208333333336</v>
      </c>
      <c r="L857">
        <v>1311051600</v>
      </c>
      <c r="M857" s="12">
        <f t="shared" si="53"/>
        <v>40743.208333333336</v>
      </c>
      <c r="N857" t="b">
        <v>0</v>
      </c>
      <c r="O857" t="b">
        <v>0</v>
      </c>
      <c r="P857" t="s">
        <v>33</v>
      </c>
      <c r="Q857" s="7">
        <f t="shared" si="55"/>
        <v>1.0237606837606839</v>
      </c>
      <c r="R857" s="9">
        <f t="shared" si="54"/>
        <v>53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 s="5">
        <v>2400</v>
      </c>
      <c r="E858" s="5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2">
        <f t="shared" si="52"/>
        <v>41023.208333333336</v>
      </c>
      <c r="L858">
        <v>1336712400</v>
      </c>
      <c r="M858" s="12">
        <f t="shared" si="53"/>
        <v>41040.208333333336</v>
      </c>
      <c r="N858" t="b">
        <v>0</v>
      </c>
      <c r="O858" t="b">
        <v>0</v>
      </c>
      <c r="P858" t="s">
        <v>17</v>
      </c>
      <c r="Q858" s="7">
        <f t="shared" si="55"/>
        <v>3.5658333333333334</v>
      </c>
      <c r="R858" s="9">
        <f t="shared" si="54"/>
        <v>54.164556962025316</v>
      </c>
      <c r="S858" t="s">
        <v>2033</v>
      </c>
      <c r="T858" t="s">
        <v>2034</v>
      </c>
    </row>
    <row r="859" spans="1:20" ht="31.2" x14ac:dyDescent="0.3">
      <c r="A859">
        <v>857</v>
      </c>
      <c r="B859" t="s">
        <v>1746</v>
      </c>
      <c r="C859" s="3" t="s">
        <v>1747</v>
      </c>
      <c r="D859" s="5">
        <v>5300</v>
      </c>
      <c r="E859" s="5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2">
        <f t="shared" si="52"/>
        <v>40944.25</v>
      </c>
      <c r="L859">
        <v>1330408800</v>
      </c>
      <c r="M859" s="12">
        <f t="shared" si="53"/>
        <v>40967.25</v>
      </c>
      <c r="N859" t="b">
        <v>1</v>
      </c>
      <c r="O859" t="b">
        <v>0</v>
      </c>
      <c r="P859" t="s">
        <v>100</v>
      </c>
      <c r="Q859" s="7">
        <f t="shared" si="55"/>
        <v>1.3986792452830188</v>
      </c>
      <c r="R859" s="9">
        <f t="shared" si="54"/>
        <v>32.946666666666665</v>
      </c>
      <c r="S859" t="s">
        <v>2041</v>
      </c>
      <c r="T859" t="s">
        <v>2052</v>
      </c>
    </row>
    <row r="860" spans="1:20" ht="31.2" x14ac:dyDescent="0.3">
      <c r="A860">
        <v>858</v>
      </c>
      <c r="B860" t="s">
        <v>1748</v>
      </c>
      <c r="C860" s="3" t="s">
        <v>1749</v>
      </c>
      <c r="D860" s="5">
        <v>4000</v>
      </c>
      <c r="E860" s="5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2">
        <f t="shared" si="52"/>
        <v>43211.208333333328</v>
      </c>
      <c r="L860">
        <v>1524891600</v>
      </c>
      <c r="M860" s="12">
        <f t="shared" si="53"/>
        <v>43218.208333333328</v>
      </c>
      <c r="N860" t="b">
        <v>1</v>
      </c>
      <c r="O860" t="b">
        <v>0</v>
      </c>
      <c r="P860" t="s">
        <v>17</v>
      </c>
      <c r="Q860" s="7">
        <f t="shared" si="55"/>
        <v>0.69450000000000001</v>
      </c>
      <c r="R860" s="9">
        <f t="shared" si="54"/>
        <v>79.371428571428567</v>
      </c>
      <c r="S860" t="s">
        <v>2033</v>
      </c>
      <c r="T860" t="s">
        <v>2034</v>
      </c>
    </row>
    <row r="861" spans="1:20" ht="31.2" x14ac:dyDescent="0.3">
      <c r="A861">
        <v>859</v>
      </c>
      <c r="B861" t="s">
        <v>1750</v>
      </c>
      <c r="C861" s="3" t="s">
        <v>1751</v>
      </c>
      <c r="D861" s="5">
        <v>7300</v>
      </c>
      <c r="E861" s="5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2">
        <f t="shared" si="52"/>
        <v>41334.25</v>
      </c>
      <c r="L861">
        <v>1363669200</v>
      </c>
      <c r="M861" s="12">
        <f t="shared" si="53"/>
        <v>41352.208333333336</v>
      </c>
      <c r="N861" t="b">
        <v>0</v>
      </c>
      <c r="O861" t="b">
        <v>1</v>
      </c>
      <c r="P861" t="s">
        <v>33</v>
      </c>
      <c r="Q861" s="7">
        <f t="shared" si="55"/>
        <v>0.35534246575342465</v>
      </c>
      <c r="R861" s="9">
        <f t="shared" si="54"/>
        <v>41.174603174603178</v>
      </c>
      <c r="S861" t="s">
        <v>2039</v>
      </c>
      <c r="T861" t="s">
        <v>2040</v>
      </c>
    </row>
    <row r="862" spans="1:20" ht="31.2" x14ac:dyDescent="0.3">
      <c r="A862">
        <v>860</v>
      </c>
      <c r="B862" t="s">
        <v>1752</v>
      </c>
      <c r="C862" s="3" t="s">
        <v>1753</v>
      </c>
      <c r="D862" s="5">
        <v>2000</v>
      </c>
      <c r="E862" s="5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2">
        <f t="shared" si="52"/>
        <v>43515.25</v>
      </c>
      <c r="L862">
        <v>1551420000</v>
      </c>
      <c r="M862" s="12">
        <f t="shared" si="53"/>
        <v>43525.25</v>
      </c>
      <c r="N862" t="b">
        <v>0</v>
      </c>
      <c r="O862" t="b">
        <v>1</v>
      </c>
      <c r="P862" t="s">
        <v>65</v>
      </c>
      <c r="Q862" s="7">
        <f t="shared" si="55"/>
        <v>2.5165000000000002</v>
      </c>
      <c r="R862" s="9">
        <f t="shared" si="54"/>
        <v>77.430769230769229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 s="5">
        <v>8800</v>
      </c>
      <c r="E863" s="5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2">
        <f t="shared" si="52"/>
        <v>40258.208333333336</v>
      </c>
      <c r="L863">
        <v>1269838800</v>
      </c>
      <c r="M863" s="12">
        <f t="shared" si="53"/>
        <v>40266.208333333336</v>
      </c>
      <c r="N863" t="b">
        <v>0</v>
      </c>
      <c r="O863" t="b">
        <v>0</v>
      </c>
      <c r="P863" t="s">
        <v>33</v>
      </c>
      <c r="Q863" s="7">
        <f t="shared" si="55"/>
        <v>1.0587500000000001</v>
      </c>
      <c r="R863" s="9">
        <f t="shared" si="54"/>
        <v>57.159509202453989</v>
      </c>
      <c r="S863" t="s">
        <v>2039</v>
      </c>
      <c r="T863" t="s">
        <v>2040</v>
      </c>
    </row>
    <row r="864" spans="1:20" ht="31.2" x14ac:dyDescent="0.3">
      <c r="A864">
        <v>862</v>
      </c>
      <c r="B864" t="s">
        <v>1756</v>
      </c>
      <c r="C864" s="3" t="s">
        <v>1757</v>
      </c>
      <c r="D864" s="5">
        <v>3500</v>
      </c>
      <c r="E864" s="5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2">
        <f t="shared" si="52"/>
        <v>40756.208333333336</v>
      </c>
      <c r="L864">
        <v>1312520400</v>
      </c>
      <c r="M864" s="12">
        <f t="shared" si="53"/>
        <v>40760.208333333336</v>
      </c>
      <c r="N864" t="b">
        <v>0</v>
      </c>
      <c r="O864" t="b">
        <v>0</v>
      </c>
      <c r="P864" t="s">
        <v>33</v>
      </c>
      <c r="Q864" s="7">
        <f t="shared" si="55"/>
        <v>1.8742857142857143</v>
      </c>
      <c r="R864" s="9">
        <f t="shared" si="54"/>
        <v>77.17647058823529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 s="5">
        <v>1400</v>
      </c>
      <c r="E865" s="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2">
        <f t="shared" si="52"/>
        <v>42172.208333333328</v>
      </c>
      <c r="L865">
        <v>1436504400</v>
      </c>
      <c r="M865" s="12">
        <f t="shared" si="53"/>
        <v>42195.208333333328</v>
      </c>
      <c r="N865" t="b">
        <v>0</v>
      </c>
      <c r="O865" t="b">
        <v>1</v>
      </c>
      <c r="P865" t="s">
        <v>269</v>
      </c>
      <c r="Q865" s="7">
        <f t="shared" si="55"/>
        <v>3.8678571428571429</v>
      </c>
      <c r="R865" s="9">
        <f t="shared" si="54"/>
        <v>24.953917050691246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 s="5">
        <v>4200</v>
      </c>
      <c r="E866" s="5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2">
        <f t="shared" si="52"/>
        <v>42601.208333333328</v>
      </c>
      <c r="L866">
        <v>1472014800</v>
      </c>
      <c r="M866" s="12">
        <f t="shared" si="53"/>
        <v>42606.208333333328</v>
      </c>
      <c r="N866" t="b">
        <v>0</v>
      </c>
      <c r="O866" t="b">
        <v>0</v>
      </c>
      <c r="P866" t="s">
        <v>100</v>
      </c>
      <c r="Q866" s="7">
        <f t="shared" si="55"/>
        <v>3.4707142857142856</v>
      </c>
      <c r="R866" s="9">
        <f t="shared" si="54"/>
        <v>97.18</v>
      </c>
      <c r="S866" t="s">
        <v>2041</v>
      </c>
      <c r="T866" t="s">
        <v>2052</v>
      </c>
    </row>
    <row r="867" spans="1:20" ht="31.2" x14ac:dyDescent="0.3">
      <c r="A867">
        <v>865</v>
      </c>
      <c r="B867" t="s">
        <v>1762</v>
      </c>
      <c r="C867" s="3" t="s">
        <v>1763</v>
      </c>
      <c r="D867" s="5">
        <v>81000</v>
      </c>
      <c r="E867" s="5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2">
        <f t="shared" si="52"/>
        <v>41897.208333333336</v>
      </c>
      <c r="L867">
        <v>1411534800</v>
      </c>
      <c r="M867" s="12">
        <f t="shared" si="53"/>
        <v>41906.208333333336</v>
      </c>
      <c r="N867" t="b">
        <v>0</v>
      </c>
      <c r="O867" t="b">
        <v>0</v>
      </c>
      <c r="P867" t="s">
        <v>33</v>
      </c>
      <c r="Q867" s="7">
        <f t="shared" si="55"/>
        <v>1.8582098765432098</v>
      </c>
      <c r="R867" s="9">
        <f t="shared" si="54"/>
        <v>46.000916870415651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 s="5">
        <v>182800</v>
      </c>
      <c r="E868" s="5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2">
        <f t="shared" si="52"/>
        <v>40671.208333333336</v>
      </c>
      <c r="L868">
        <v>1304917200</v>
      </c>
      <c r="M868" s="12">
        <f t="shared" si="53"/>
        <v>40672.208333333336</v>
      </c>
      <c r="N868" t="b">
        <v>0</v>
      </c>
      <c r="O868" t="b">
        <v>0</v>
      </c>
      <c r="P868" t="s">
        <v>122</v>
      </c>
      <c r="Q868" s="7">
        <f t="shared" si="55"/>
        <v>0.43241247264770238</v>
      </c>
      <c r="R868" s="9">
        <f t="shared" si="54"/>
        <v>88.023385300668153</v>
      </c>
      <c r="S868" t="s">
        <v>2054</v>
      </c>
      <c r="T868" t="s">
        <v>2055</v>
      </c>
    </row>
    <row r="869" spans="1:20" ht="31.2" x14ac:dyDescent="0.3">
      <c r="A869">
        <v>867</v>
      </c>
      <c r="B869" t="s">
        <v>1766</v>
      </c>
      <c r="C869" s="3" t="s">
        <v>1767</v>
      </c>
      <c r="D869" s="5">
        <v>4800</v>
      </c>
      <c r="E869" s="5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2">
        <f t="shared" si="52"/>
        <v>43382.208333333328</v>
      </c>
      <c r="L869">
        <v>1539579600</v>
      </c>
      <c r="M869" s="12">
        <f t="shared" si="53"/>
        <v>43388.208333333328</v>
      </c>
      <c r="N869" t="b">
        <v>0</v>
      </c>
      <c r="O869" t="b">
        <v>0</v>
      </c>
      <c r="P869" t="s">
        <v>17</v>
      </c>
      <c r="Q869" s="7">
        <f t="shared" si="55"/>
        <v>1.6243749999999999</v>
      </c>
      <c r="R869" s="9">
        <f t="shared" si="54"/>
        <v>25.99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 s="5">
        <v>7000</v>
      </c>
      <c r="E870" s="5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2">
        <f t="shared" si="52"/>
        <v>41559.208333333336</v>
      </c>
      <c r="L870">
        <v>1382504400</v>
      </c>
      <c r="M870" s="12">
        <f t="shared" si="53"/>
        <v>41570.208333333336</v>
      </c>
      <c r="N870" t="b">
        <v>0</v>
      </c>
      <c r="O870" t="b">
        <v>0</v>
      </c>
      <c r="P870" t="s">
        <v>33</v>
      </c>
      <c r="Q870" s="7">
        <f t="shared" si="55"/>
        <v>1.8484285714285715</v>
      </c>
      <c r="R870" s="9">
        <f t="shared" si="54"/>
        <v>102.69047619047619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 s="5">
        <v>161900</v>
      </c>
      <c r="E871" s="5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2">
        <f t="shared" si="52"/>
        <v>40350.208333333336</v>
      </c>
      <c r="L871">
        <v>1278306000</v>
      </c>
      <c r="M871" s="12">
        <f t="shared" si="53"/>
        <v>40364.208333333336</v>
      </c>
      <c r="N871" t="b">
        <v>0</v>
      </c>
      <c r="O871" t="b">
        <v>0</v>
      </c>
      <c r="P871" t="s">
        <v>53</v>
      </c>
      <c r="Q871" s="7">
        <f t="shared" si="55"/>
        <v>0.23703520691785052</v>
      </c>
      <c r="R871" s="9">
        <f t="shared" si="54"/>
        <v>72.958174904942965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 s="5">
        <v>7700</v>
      </c>
      <c r="E872" s="5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2">
        <f t="shared" si="52"/>
        <v>42240.208333333328</v>
      </c>
      <c r="L872">
        <v>1442552400</v>
      </c>
      <c r="M872" s="12">
        <f t="shared" si="53"/>
        <v>42265.208333333328</v>
      </c>
      <c r="N872" t="b">
        <v>0</v>
      </c>
      <c r="O872" t="b">
        <v>0</v>
      </c>
      <c r="P872" t="s">
        <v>33</v>
      </c>
      <c r="Q872" s="7">
        <f t="shared" si="55"/>
        <v>0.89870129870129867</v>
      </c>
      <c r="R872" s="9">
        <f t="shared" si="54"/>
        <v>57.190082644628099</v>
      </c>
      <c r="S872" t="s">
        <v>2039</v>
      </c>
      <c r="T872" t="s">
        <v>2040</v>
      </c>
    </row>
    <row r="873" spans="1:20" ht="31.2" x14ac:dyDescent="0.3">
      <c r="A873">
        <v>871</v>
      </c>
      <c r="B873" t="s">
        <v>1774</v>
      </c>
      <c r="C873" s="3" t="s">
        <v>1775</v>
      </c>
      <c r="D873" s="5">
        <v>71500</v>
      </c>
      <c r="E873" s="5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2">
        <f t="shared" si="52"/>
        <v>43040.208333333328</v>
      </c>
      <c r="L873">
        <v>1511071200</v>
      </c>
      <c r="M873" s="12">
        <f t="shared" si="53"/>
        <v>43058.25</v>
      </c>
      <c r="N873" t="b">
        <v>0</v>
      </c>
      <c r="O873" t="b">
        <v>1</v>
      </c>
      <c r="P873" t="s">
        <v>33</v>
      </c>
      <c r="Q873" s="7">
        <f t="shared" si="55"/>
        <v>2.7260419580419581</v>
      </c>
      <c r="R873" s="9">
        <f t="shared" si="54"/>
        <v>84.013793103448279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 s="5">
        <v>4700</v>
      </c>
      <c r="E874" s="5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2">
        <f t="shared" si="52"/>
        <v>43346.208333333328</v>
      </c>
      <c r="L874">
        <v>1536382800</v>
      </c>
      <c r="M874" s="12">
        <f t="shared" si="53"/>
        <v>43351.208333333328</v>
      </c>
      <c r="N874" t="b">
        <v>0</v>
      </c>
      <c r="O874" t="b">
        <v>0</v>
      </c>
      <c r="P874" t="s">
        <v>474</v>
      </c>
      <c r="Q874" s="7">
        <f t="shared" si="55"/>
        <v>1.7004255319148935</v>
      </c>
      <c r="R874" s="9">
        <f t="shared" si="54"/>
        <v>98.666666666666671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 s="5">
        <v>42100</v>
      </c>
      <c r="E875" s="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2">
        <f t="shared" si="52"/>
        <v>41647.25</v>
      </c>
      <c r="L875">
        <v>1389592800</v>
      </c>
      <c r="M875" s="12">
        <f t="shared" si="53"/>
        <v>41652.25</v>
      </c>
      <c r="N875" t="b">
        <v>0</v>
      </c>
      <c r="O875" t="b">
        <v>0</v>
      </c>
      <c r="P875" t="s">
        <v>122</v>
      </c>
      <c r="Q875" s="7">
        <f t="shared" si="55"/>
        <v>1.8828503562945369</v>
      </c>
      <c r="R875" s="9">
        <f t="shared" si="54"/>
        <v>42.007419183889773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 s="5">
        <v>40200</v>
      </c>
      <c r="E876" s="5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2">
        <f t="shared" si="52"/>
        <v>40291.208333333336</v>
      </c>
      <c r="L876">
        <v>1275282000</v>
      </c>
      <c r="M876" s="12">
        <f t="shared" si="53"/>
        <v>40329.208333333336</v>
      </c>
      <c r="N876" t="b">
        <v>0</v>
      </c>
      <c r="O876" t="b">
        <v>1</v>
      </c>
      <c r="P876" t="s">
        <v>122</v>
      </c>
      <c r="Q876" s="7">
        <f t="shared" si="55"/>
        <v>3.4693532338308457</v>
      </c>
      <c r="R876" s="9">
        <f t="shared" si="54"/>
        <v>32.002753556677376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 s="5">
        <v>7900</v>
      </c>
      <c r="E877" s="5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2">
        <f t="shared" si="52"/>
        <v>40556.25</v>
      </c>
      <c r="L877">
        <v>1294984800</v>
      </c>
      <c r="M877" s="12">
        <f t="shared" si="53"/>
        <v>40557.25</v>
      </c>
      <c r="N877" t="b">
        <v>0</v>
      </c>
      <c r="O877" t="b">
        <v>0</v>
      </c>
      <c r="P877" t="s">
        <v>23</v>
      </c>
      <c r="Q877" s="7">
        <f t="shared" si="55"/>
        <v>0.6917721518987342</v>
      </c>
      <c r="R877" s="9">
        <f t="shared" si="54"/>
        <v>81.567164179104481</v>
      </c>
      <c r="S877" t="s">
        <v>2035</v>
      </c>
      <c r="T877" t="s">
        <v>2036</v>
      </c>
    </row>
    <row r="878" spans="1:20" ht="31.2" x14ac:dyDescent="0.3">
      <c r="A878">
        <v>876</v>
      </c>
      <c r="B878" t="s">
        <v>1784</v>
      </c>
      <c r="C878" s="3" t="s">
        <v>1785</v>
      </c>
      <c r="D878" s="5">
        <v>8300</v>
      </c>
      <c r="E878" s="5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2">
        <f t="shared" si="52"/>
        <v>43624.208333333328</v>
      </c>
      <c r="L878">
        <v>1562043600</v>
      </c>
      <c r="M878" s="12">
        <f t="shared" si="53"/>
        <v>43648.208333333328</v>
      </c>
      <c r="N878" t="b">
        <v>0</v>
      </c>
      <c r="O878" t="b">
        <v>0</v>
      </c>
      <c r="P878" t="s">
        <v>122</v>
      </c>
      <c r="Q878" s="7">
        <f t="shared" si="55"/>
        <v>0.25433734939759034</v>
      </c>
      <c r="R878" s="9">
        <f t="shared" si="54"/>
        <v>37.035087719298247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 s="5">
        <v>163600</v>
      </c>
      <c r="E879" s="5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2">
        <f t="shared" si="52"/>
        <v>42577.208333333328</v>
      </c>
      <c r="L879">
        <v>1469595600</v>
      </c>
      <c r="M879" s="12">
        <f t="shared" si="53"/>
        <v>42578.208333333328</v>
      </c>
      <c r="N879" t="b">
        <v>0</v>
      </c>
      <c r="O879" t="b">
        <v>0</v>
      </c>
      <c r="P879" t="s">
        <v>17</v>
      </c>
      <c r="Q879" s="7">
        <f t="shared" si="55"/>
        <v>0.77400977995110021</v>
      </c>
      <c r="R879" s="9">
        <f t="shared" si="54"/>
        <v>103.033360455655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 s="5">
        <v>2700</v>
      </c>
      <c r="E880" s="5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2">
        <f t="shared" si="52"/>
        <v>43845.25</v>
      </c>
      <c r="L880">
        <v>1581141600</v>
      </c>
      <c r="M880" s="12">
        <f t="shared" si="53"/>
        <v>43869.25</v>
      </c>
      <c r="N880" t="b">
        <v>0</v>
      </c>
      <c r="O880" t="b">
        <v>0</v>
      </c>
      <c r="P880" t="s">
        <v>148</v>
      </c>
      <c r="Q880" s="7">
        <f t="shared" si="55"/>
        <v>0.37481481481481482</v>
      </c>
      <c r="R880" s="9">
        <f t="shared" si="54"/>
        <v>84.333333333333329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 s="5">
        <v>1000</v>
      </c>
      <c r="E881" s="5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2">
        <f t="shared" si="52"/>
        <v>42788.25</v>
      </c>
      <c r="L881">
        <v>1488520800</v>
      </c>
      <c r="M881" s="12">
        <f t="shared" si="53"/>
        <v>42797.25</v>
      </c>
      <c r="N881" t="b">
        <v>0</v>
      </c>
      <c r="O881" t="b">
        <v>0</v>
      </c>
      <c r="P881" t="s">
        <v>68</v>
      </c>
      <c r="Q881" s="7">
        <f t="shared" si="55"/>
        <v>5.4379999999999997</v>
      </c>
      <c r="R881" s="9">
        <f t="shared" si="54"/>
        <v>102.60377358490567</v>
      </c>
      <c r="S881" t="s">
        <v>2047</v>
      </c>
      <c r="T881" t="s">
        <v>2048</v>
      </c>
    </row>
    <row r="882" spans="1:20" ht="31.2" x14ac:dyDescent="0.3">
      <c r="A882">
        <v>880</v>
      </c>
      <c r="B882" t="s">
        <v>1792</v>
      </c>
      <c r="C882" s="3" t="s">
        <v>1793</v>
      </c>
      <c r="D882" s="5">
        <v>84500</v>
      </c>
      <c r="E882" s="5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2">
        <f t="shared" si="52"/>
        <v>43667.208333333328</v>
      </c>
      <c r="L882">
        <v>1563858000</v>
      </c>
      <c r="M882" s="12">
        <f t="shared" si="53"/>
        <v>43669.208333333328</v>
      </c>
      <c r="N882" t="b">
        <v>0</v>
      </c>
      <c r="O882" t="b">
        <v>0</v>
      </c>
      <c r="P882" t="s">
        <v>50</v>
      </c>
      <c r="Q882" s="7">
        <f t="shared" si="55"/>
        <v>2.2852189349112426</v>
      </c>
      <c r="R882" s="9">
        <f t="shared" si="54"/>
        <v>79.992129246064621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 s="5">
        <v>81300</v>
      </c>
      <c r="E883" s="5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2">
        <f t="shared" si="52"/>
        <v>42194.208333333328</v>
      </c>
      <c r="L883">
        <v>1438923600</v>
      </c>
      <c r="M883" s="12">
        <f t="shared" si="53"/>
        <v>42223.208333333328</v>
      </c>
      <c r="N883" t="b">
        <v>0</v>
      </c>
      <c r="O883" t="b">
        <v>1</v>
      </c>
      <c r="P883" t="s">
        <v>33</v>
      </c>
      <c r="Q883" s="7">
        <f t="shared" si="55"/>
        <v>0.38948339483394834</v>
      </c>
      <c r="R883" s="9">
        <f t="shared" si="54"/>
        <v>70.055309734513273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 s="5">
        <v>800</v>
      </c>
      <c r="E884" s="5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2">
        <f t="shared" si="52"/>
        <v>42025.25</v>
      </c>
      <c r="L884">
        <v>1422165600</v>
      </c>
      <c r="M884" s="12">
        <f t="shared" si="53"/>
        <v>42029.25</v>
      </c>
      <c r="N884" t="b">
        <v>0</v>
      </c>
      <c r="O884" t="b">
        <v>0</v>
      </c>
      <c r="P884" t="s">
        <v>33</v>
      </c>
      <c r="Q884" s="7">
        <f t="shared" si="55"/>
        <v>3.7</v>
      </c>
      <c r="R884" s="9">
        <f t="shared" si="54"/>
        <v>37</v>
      </c>
      <c r="S884" t="s">
        <v>2039</v>
      </c>
      <c r="T884" t="s">
        <v>2040</v>
      </c>
    </row>
    <row r="885" spans="1:20" ht="31.2" x14ac:dyDescent="0.3">
      <c r="A885">
        <v>883</v>
      </c>
      <c r="B885" t="s">
        <v>1798</v>
      </c>
      <c r="C885" s="3" t="s">
        <v>1799</v>
      </c>
      <c r="D885" s="5">
        <v>3400</v>
      </c>
      <c r="E885" s="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2">
        <f t="shared" si="52"/>
        <v>40323.208333333336</v>
      </c>
      <c r="L885">
        <v>1277874000</v>
      </c>
      <c r="M885" s="12">
        <f t="shared" si="53"/>
        <v>40359.208333333336</v>
      </c>
      <c r="N885" t="b">
        <v>0</v>
      </c>
      <c r="O885" t="b">
        <v>0</v>
      </c>
      <c r="P885" t="s">
        <v>100</v>
      </c>
      <c r="Q885" s="7">
        <f t="shared" si="55"/>
        <v>2.3791176470588233</v>
      </c>
      <c r="R885" s="9">
        <f t="shared" si="54"/>
        <v>41.911917098445599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 s="5">
        <v>170800</v>
      </c>
      <c r="E886" s="5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2">
        <f t="shared" si="52"/>
        <v>41763.208333333336</v>
      </c>
      <c r="L886">
        <v>1399352400</v>
      </c>
      <c r="M886" s="12">
        <f t="shared" si="53"/>
        <v>41765.208333333336</v>
      </c>
      <c r="N886" t="b">
        <v>0</v>
      </c>
      <c r="O886" t="b">
        <v>1</v>
      </c>
      <c r="P886" t="s">
        <v>33</v>
      </c>
      <c r="Q886" s="7">
        <f t="shared" si="55"/>
        <v>0.64036299765807958</v>
      </c>
      <c r="R886" s="9">
        <f t="shared" si="54"/>
        <v>57.992576882290564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 s="5">
        <v>1800</v>
      </c>
      <c r="E887" s="5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2">
        <f t="shared" si="52"/>
        <v>40335.208333333336</v>
      </c>
      <c r="L887">
        <v>1279083600</v>
      </c>
      <c r="M887" s="12">
        <f t="shared" si="53"/>
        <v>40373.208333333336</v>
      </c>
      <c r="N887" t="b">
        <v>0</v>
      </c>
      <c r="O887" t="b">
        <v>0</v>
      </c>
      <c r="P887" t="s">
        <v>33</v>
      </c>
      <c r="Q887" s="7">
        <f t="shared" si="55"/>
        <v>1.1827777777777777</v>
      </c>
      <c r="R887" s="9">
        <f t="shared" si="54"/>
        <v>40.942307692307693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 s="5">
        <v>150600</v>
      </c>
      <c r="E888" s="5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2">
        <f t="shared" si="52"/>
        <v>40416.208333333336</v>
      </c>
      <c r="L888">
        <v>1284354000</v>
      </c>
      <c r="M888" s="12">
        <f t="shared" si="53"/>
        <v>40434.208333333336</v>
      </c>
      <c r="N888" t="b">
        <v>0</v>
      </c>
      <c r="O888" t="b">
        <v>0</v>
      </c>
      <c r="P888" t="s">
        <v>60</v>
      </c>
      <c r="Q888" s="7">
        <f t="shared" si="55"/>
        <v>0.84824037184594958</v>
      </c>
      <c r="R888" s="9">
        <f t="shared" si="54"/>
        <v>69.9972602739726</v>
      </c>
      <c r="S888" t="s">
        <v>2035</v>
      </c>
      <c r="T888" t="s">
        <v>2045</v>
      </c>
    </row>
    <row r="889" spans="1:20" ht="31.2" x14ac:dyDescent="0.3">
      <c r="A889">
        <v>887</v>
      </c>
      <c r="B889" t="s">
        <v>1806</v>
      </c>
      <c r="C889" s="3" t="s">
        <v>1807</v>
      </c>
      <c r="D889" s="5">
        <v>7800</v>
      </c>
      <c r="E889" s="5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2">
        <f t="shared" si="52"/>
        <v>42202.208333333328</v>
      </c>
      <c r="L889">
        <v>1441170000</v>
      </c>
      <c r="M889" s="12">
        <f t="shared" si="53"/>
        <v>42249.208333333328</v>
      </c>
      <c r="N889" t="b">
        <v>0</v>
      </c>
      <c r="O889" t="b">
        <v>1</v>
      </c>
      <c r="P889" t="s">
        <v>33</v>
      </c>
      <c r="Q889" s="7">
        <f t="shared" si="55"/>
        <v>0.29346153846153844</v>
      </c>
      <c r="R889" s="9">
        <f t="shared" si="54"/>
        <v>73.838709677419359</v>
      </c>
      <c r="S889" t="s">
        <v>2039</v>
      </c>
      <c r="T889" t="s">
        <v>2040</v>
      </c>
    </row>
    <row r="890" spans="1:20" ht="31.2" x14ac:dyDescent="0.3">
      <c r="A890">
        <v>888</v>
      </c>
      <c r="B890" t="s">
        <v>1808</v>
      </c>
      <c r="C890" s="3" t="s">
        <v>1809</v>
      </c>
      <c r="D890" s="5">
        <v>5800</v>
      </c>
      <c r="E890" s="5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2">
        <f t="shared" si="52"/>
        <v>42836.208333333328</v>
      </c>
      <c r="L890">
        <v>1493528400</v>
      </c>
      <c r="M890" s="12">
        <f t="shared" si="53"/>
        <v>42855.208333333328</v>
      </c>
      <c r="N890" t="b">
        <v>0</v>
      </c>
      <c r="O890" t="b">
        <v>0</v>
      </c>
      <c r="P890" t="s">
        <v>33</v>
      </c>
      <c r="Q890" s="7">
        <f t="shared" si="55"/>
        <v>2.0989655172413793</v>
      </c>
      <c r="R890" s="9">
        <f t="shared" si="54"/>
        <v>41.979310344827589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 s="5">
        <v>5600</v>
      </c>
      <c r="E891" s="5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2">
        <f t="shared" si="52"/>
        <v>41710.208333333336</v>
      </c>
      <c r="L891">
        <v>1395205200</v>
      </c>
      <c r="M891" s="12">
        <f t="shared" si="53"/>
        <v>41717.208333333336</v>
      </c>
      <c r="N891" t="b">
        <v>0</v>
      </c>
      <c r="O891" t="b">
        <v>1</v>
      </c>
      <c r="P891" t="s">
        <v>50</v>
      </c>
      <c r="Q891" s="7">
        <f t="shared" si="55"/>
        <v>1.697857142857143</v>
      </c>
      <c r="R891" s="9">
        <f t="shared" si="54"/>
        <v>77.93442622950819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 s="5">
        <v>134400</v>
      </c>
      <c r="E892" s="5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2">
        <f t="shared" si="52"/>
        <v>43640.208333333328</v>
      </c>
      <c r="L892">
        <v>1561438800</v>
      </c>
      <c r="M892" s="12">
        <f t="shared" si="53"/>
        <v>43641.208333333328</v>
      </c>
      <c r="N892" t="b">
        <v>0</v>
      </c>
      <c r="O892" t="b">
        <v>0</v>
      </c>
      <c r="P892" t="s">
        <v>60</v>
      </c>
      <c r="Q892" s="7">
        <f t="shared" si="55"/>
        <v>1.1595907738095239</v>
      </c>
      <c r="R892" s="9">
        <f t="shared" si="54"/>
        <v>106.01972789115646</v>
      </c>
      <c r="S892" t="s">
        <v>2035</v>
      </c>
      <c r="T892" t="s">
        <v>2045</v>
      </c>
    </row>
    <row r="893" spans="1:20" ht="31.2" x14ac:dyDescent="0.3">
      <c r="A893">
        <v>891</v>
      </c>
      <c r="B893" t="s">
        <v>1814</v>
      </c>
      <c r="C893" s="3" t="s">
        <v>1815</v>
      </c>
      <c r="D893" s="5">
        <v>3000</v>
      </c>
      <c r="E893" s="5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2">
        <f t="shared" si="52"/>
        <v>40880.25</v>
      </c>
      <c r="L893">
        <v>1326693600</v>
      </c>
      <c r="M893" s="12">
        <f t="shared" si="53"/>
        <v>40924.25</v>
      </c>
      <c r="N893" t="b">
        <v>0</v>
      </c>
      <c r="O893" t="b">
        <v>0</v>
      </c>
      <c r="P893" t="s">
        <v>42</v>
      </c>
      <c r="Q893" s="7">
        <f t="shared" si="55"/>
        <v>2.5859999999999999</v>
      </c>
      <c r="R893" s="9">
        <f t="shared" si="54"/>
        <v>47.018181818181816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 s="5">
        <v>6000</v>
      </c>
      <c r="E894" s="5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2">
        <f t="shared" si="52"/>
        <v>40319.208333333336</v>
      </c>
      <c r="L894">
        <v>1277960400</v>
      </c>
      <c r="M894" s="12">
        <f t="shared" si="53"/>
        <v>40360.208333333336</v>
      </c>
      <c r="N894" t="b">
        <v>0</v>
      </c>
      <c r="O894" t="b">
        <v>0</v>
      </c>
      <c r="P894" t="s">
        <v>206</v>
      </c>
      <c r="Q894" s="7">
        <f t="shared" si="55"/>
        <v>2.3058333333333332</v>
      </c>
      <c r="R894" s="9">
        <f t="shared" si="54"/>
        <v>76.016483516483518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 s="5">
        <v>8400</v>
      </c>
      <c r="E895" s="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2">
        <f t="shared" si="52"/>
        <v>42170.208333333328</v>
      </c>
      <c r="L895">
        <v>1434690000</v>
      </c>
      <c r="M895" s="12">
        <f t="shared" si="53"/>
        <v>42174.208333333328</v>
      </c>
      <c r="N895" t="b">
        <v>0</v>
      </c>
      <c r="O895" t="b">
        <v>1</v>
      </c>
      <c r="P895" t="s">
        <v>42</v>
      </c>
      <c r="Q895" s="7">
        <f t="shared" si="55"/>
        <v>1.2821428571428573</v>
      </c>
      <c r="R895" s="9">
        <f t="shared" si="54"/>
        <v>54.120603015075375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 s="5">
        <v>1700</v>
      </c>
      <c r="E896" s="5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2">
        <f t="shared" si="52"/>
        <v>41466.208333333336</v>
      </c>
      <c r="L896">
        <v>1376110800</v>
      </c>
      <c r="M896" s="12">
        <f t="shared" si="53"/>
        <v>41496.208333333336</v>
      </c>
      <c r="N896" t="b">
        <v>0</v>
      </c>
      <c r="O896" t="b">
        <v>1</v>
      </c>
      <c r="P896" t="s">
        <v>269</v>
      </c>
      <c r="Q896" s="7">
        <f t="shared" si="55"/>
        <v>1.8870588235294117</v>
      </c>
      <c r="R896" s="9">
        <f t="shared" si="54"/>
        <v>57.285714285714285</v>
      </c>
      <c r="S896" t="s">
        <v>2041</v>
      </c>
      <c r="T896" t="s">
        <v>2060</v>
      </c>
    </row>
    <row r="897" spans="1:20" ht="31.2" x14ac:dyDescent="0.3">
      <c r="A897">
        <v>895</v>
      </c>
      <c r="B897" t="s">
        <v>1822</v>
      </c>
      <c r="C897" s="3" t="s">
        <v>1823</v>
      </c>
      <c r="D897" s="5">
        <v>159800</v>
      </c>
      <c r="E897" s="5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2">
        <f t="shared" si="52"/>
        <v>43134.25</v>
      </c>
      <c r="L897">
        <v>1518415200</v>
      </c>
      <c r="M897" s="12">
        <f t="shared" si="53"/>
        <v>43143.25</v>
      </c>
      <c r="N897" t="b">
        <v>0</v>
      </c>
      <c r="O897" t="b">
        <v>0</v>
      </c>
      <c r="P897" t="s">
        <v>33</v>
      </c>
      <c r="Q897" s="7">
        <f t="shared" si="55"/>
        <v>6.9511889862327911E-2</v>
      </c>
      <c r="R897" s="9">
        <f t="shared" si="54"/>
        <v>103.81308411214954</v>
      </c>
      <c r="S897" t="s">
        <v>2039</v>
      </c>
      <c r="T897" t="s">
        <v>2040</v>
      </c>
    </row>
    <row r="898" spans="1:20" ht="31.2" x14ac:dyDescent="0.3">
      <c r="A898">
        <v>896</v>
      </c>
      <c r="B898" t="s">
        <v>1824</v>
      </c>
      <c r="C898" s="3" t="s">
        <v>1825</v>
      </c>
      <c r="D898" s="5">
        <v>19800</v>
      </c>
      <c r="E898" s="5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2">
        <f t="shared" si="52"/>
        <v>40738.208333333336</v>
      </c>
      <c r="L898">
        <v>1310878800</v>
      </c>
      <c r="M898" s="12">
        <f t="shared" si="53"/>
        <v>40741.208333333336</v>
      </c>
      <c r="N898" t="b">
        <v>0</v>
      </c>
      <c r="O898" t="b">
        <v>1</v>
      </c>
      <c r="P898" t="s">
        <v>17</v>
      </c>
      <c r="Q898" s="7">
        <f t="shared" si="55"/>
        <v>7.7443434343434348</v>
      </c>
      <c r="R898" s="9">
        <f t="shared" si="54"/>
        <v>105.02602739726028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 s="5">
        <v>8800</v>
      </c>
      <c r="E899" s="5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2">
        <f t="shared" ref="K899:K962" si="56">(((J899/60)/60)/24)+DATE(1970,1,1)</f>
        <v>43583.208333333328</v>
      </c>
      <c r="L899">
        <v>1556600400</v>
      </c>
      <c r="M899" s="12">
        <f t="shared" ref="M899:M962" si="57">(((L899/60)/60)/24)+DATE(1970,1,1)</f>
        <v>43585.208333333328</v>
      </c>
      <c r="N899" t="b">
        <v>0</v>
      </c>
      <c r="O899" t="b">
        <v>0</v>
      </c>
      <c r="P899" t="s">
        <v>33</v>
      </c>
      <c r="Q899" s="7">
        <f t="shared" si="55"/>
        <v>0.27693181818181817</v>
      </c>
      <c r="R899" s="9">
        <f t="shared" ref="R899:R962" si="58">E899/G899</f>
        <v>90.259259259259252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 s="5">
        <v>179100</v>
      </c>
      <c r="E900" s="5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2">
        <f t="shared" si="56"/>
        <v>43815.25</v>
      </c>
      <c r="L900">
        <v>1576994400</v>
      </c>
      <c r="M900" s="12">
        <f t="shared" si="57"/>
        <v>43821.25</v>
      </c>
      <c r="N900" t="b">
        <v>0</v>
      </c>
      <c r="O900" t="b">
        <v>0</v>
      </c>
      <c r="P900" t="s">
        <v>42</v>
      </c>
      <c r="Q900" s="7">
        <f t="shared" ref="Q900:Q963" si="59">E900/D900</f>
        <v>0.52479620323841425</v>
      </c>
      <c r="R900" s="9">
        <f t="shared" si="58"/>
        <v>76.978705978705975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 s="5">
        <v>3100</v>
      </c>
      <c r="E901" s="5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2">
        <f t="shared" si="56"/>
        <v>41554.208333333336</v>
      </c>
      <c r="L901">
        <v>1382677200</v>
      </c>
      <c r="M901" s="12">
        <f t="shared" si="57"/>
        <v>41572.208333333336</v>
      </c>
      <c r="N901" t="b">
        <v>0</v>
      </c>
      <c r="O901" t="b">
        <v>0</v>
      </c>
      <c r="P901" t="s">
        <v>159</v>
      </c>
      <c r="Q901" s="7">
        <f t="shared" si="59"/>
        <v>4.0709677419354842</v>
      </c>
      <c r="R901" s="9">
        <f t="shared" si="58"/>
        <v>102.60162601626017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 s="5">
        <v>100</v>
      </c>
      <c r="E902" s="5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2">
        <f t="shared" si="56"/>
        <v>41901.208333333336</v>
      </c>
      <c r="L902">
        <v>1411189200</v>
      </c>
      <c r="M902" s="12">
        <f t="shared" si="57"/>
        <v>41902.208333333336</v>
      </c>
      <c r="N902" t="b">
        <v>0</v>
      </c>
      <c r="O902" t="b">
        <v>1</v>
      </c>
      <c r="P902" t="s">
        <v>28</v>
      </c>
      <c r="Q902" s="7">
        <f t="shared" si="59"/>
        <v>0.02</v>
      </c>
      <c r="R902" s="9">
        <f t="shared" si="58"/>
        <v>2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 s="5">
        <v>5600</v>
      </c>
      <c r="E903" s="5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2">
        <f t="shared" si="56"/>
        <v>43298.208333333328</v>
      </c>
      <c r="L903">
        <v>1534654800</v>
      </c>
      <c r="M903" s="12">
        <f t="shared" si="57"/>
        <v>43331.208333333328</v>
      </c>
      <c r="N903" t="b">
        <v>0</v>
      </c>
      <c r="O903" t="b">
        <v>1</v>
      </c>
      <c r="P903" t="s">
        <v>23</v>
      </c>
      <c r="Q903" s="7">
        <f t="shared" si="59"/>
        <v>1.5617857142857143</v>
      </c>
      <c r="R903" s="9">
        <f t="shared" si="58"/>
        <v>55.0062893081761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 s="5">
        <v>1400</v>
      </c>
      <c r="E904" s="5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2">
        <f t="shared" si="56"/>
        <v>42399.25</v>
      </c>
      <c r="L904">
        <v>1457762400</v>
      </c>
      <c r="M904" s="12">
        <f t="shared" si="57"/>
        <v>42441.25</v>
      </c>
      <c r="N904" t="b">
        <v>0</v>
      </c>
      <c r="O904" t="b">
        <v>0</v>
      </c>
      <c r="P904" t="s">
        <v>28</v>
      </c>
      <c r="Q904" s="7">
        <f t="shared" si="59"/>
        <v>2.5242857142857145</v>
      </c>
      <c r="R904" s="9">
        <f t="shared" si="58"/>
        <v>32.127272727272725</v>
      </c>
      <c r="S904" t="s">
        <v>2037</v>
      </c>
      <c r="T904" t="s">
        <v>2038</v>
      </c>
    </row>
    <row r="905" spans="1:20" ht="31.2" x14ac:dyDescent="0.3">
      <c r="A905">
        <v>903</v>
      </c>
      <c r="B905" t="s">
        <v>1838</v>
      </c>
      <c r="C905" s="3" t="s">
        <v>1839</v>
      </c>
      <c r="D905" s="5">
        <v>41000</v>
      </c>
      <c r="E905" s="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2">
        <f t="shared" si="56"/>
        <v>41034.208333333336</v>
      </c>
      <c r="L905">
        <v>1337490000</v>
      </c>
      <c r="M905" s="12">
        <f t="shared" si="57"/>
        <v>41049.208333333336</v>
      </c>
      <c r="N905" t="b">
        <v>0</v>
      </c>
      <c r="O905" t="b">
        <v>1</v>
      </c>
      <c r="P905" t="s">
        <v>68</v>
      </c>
      <c r="Q905" s="7">
        <f t="shared" si="59"/>
        <v>1.729268292682927E-2</v>
      </c>
      <c r="R905" s="9">
        <f t="shared" si="58"/>
        <v>50.642857142857146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 s="5">
        <v>6500</v>
      </c>
      <c r="E906" s="5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2">
        <f t="shared" si="56"/>
        <v>41186.208333333336</v>
      </c>
      <c r="L906">
        <v>1349672400</v>
      </c>
      <c r="M906" s="12">
        <f t="shared" si="57"/>
        <v>41190.208333333336</v>
      </c>
      <c r="N906" t="b">
        <v>0</v>
      </c>
      <c r="O906" t="b">
        <v>0</v>
      </c>
      <c r="P906" t="s">
        <v>133</v>
      </c>
      <c r="Q906" s="7">
        <f t="shared" si="59"/>
        <v>0.12230769230769231</v>
      </c>
      <c r="R906" s="9">
        <f t="shared" si="58"/>
        <v>49.6875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 s="5">
        <v>7900</v>
      </c>
      <c r="E907" s="5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2">
        <f t="shared" si="56"/>
        <v>41536.208333333336</v>
      </c>
      <c r="L907">
        <v>1379826000</v>
      </c>
      <c r="M907" s="12">
        <f t="shared" si="57"/>
        <v>41539.208333333336</v>
      </c>
      <c r="N907" t="b">
        <v>0</v>
      </c>
      <c r="O907" t="b">
        <v>0</v>
      </c>
      <c r="P907" t="s">
        <v>33</v>
      </c>
      <c r="Q907" s="7">
        <f t="shared" si="59"/>
        <v>1.6398734177215191</v>
      </c>
      <c r="R907" s="9">
        <f t="shared" si="58"/>
        <v>54.894067796610166</v>
      </c>
      <c r="S907" t="s">
        <v>2039</v>
      </c>
      <c r="T907" t="s">
        <v>2040</v>
      </c>
    </row>
    <row r="908" spans="1:20" ht="31.2" x14ac:dyDescent="0.3">
      <c r="A908">
        <v>906</v>
      </c>
      <c r="B908" t="s">
        <v>1844</v>
      </c>
      <c r="C908" s="3" t="s">
        <v>1845</v>
      </c>
      <c r="D908" s="5">
        <v>5500</v>
      </c>
      <c r="E908" s="5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2">
        <f t="shared" si="56"/>
        <v>42868.208333333328</v>
      </c>
      <c r="L908">
        <v>1497762000</v>
      </c>
      <c r="M908" s="12">
        <f t="shared" si="57"/>
        <v>42904.208333333328</v>
      </c>
      <c r="N908" t="b">
        <v>1</v>
      </c>
      <c r="O908" t="b">
        <v>1</v>
      </c>
      <c r="P908" t="s">
        <v>42</v>
      </c>
      <c r="Q908" s="7">
        <f t="shared" si="59"/>
        <v>1.6298181818181818</v>
      </c>
      <c r="R908" s="9">
        <f t="shared" si="58"/>
        <v>46.931937172774866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 s="5">
        <v>9100</v>
      </c>
      <c r="E909" s="5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2">
        <f t="shared" si="56"/>
        <v>40660.208333333336</v>
      </c>
      <c r="L909">
        <v>1304485200</v>
      </c>
      <c r="M909" s="12">
        <f t="shared" si="57"/>
        <v>40667.208333333336</v>
      </c>
      <c r="N909" t="b">
        <v>0</v>
      </c>
      <c r="O909" t="b">
        <v>0</v>
      </c>
      <c r="P909" t="s">
        <v>33</v>
      </c>
      <c r="Q909" s="7">
        <f t="shared" si="59"/>
        <v>0.20252747252747252</v>
      </c>
      <c r="R909" s="9">
        <f t="shared" si="58"/>
        <v>44.951219512195124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 s="5">
        <v>38200</v>
      </c>
      <c r="E910" s="5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2">
        <f t="shared" si="56"/>
        <v>41031.208333333336</v>
      </c>
      <c r="L910">
        <v>1336885200</v>
      </c>
      <c r="M910" s="12">
        <f t="shared" si="57"/>
        <v>41042.208333333336</v>
      </c>
      <c r="N910" t="b">
        <v>0</v>
      </c>
      <c r="O910" t="b">
        <v>0</v>
      </c>
      <c r="P910" t="s">
        <v>89</v>
      </c>
      <c r="Q910" s="7">
        <f t="shared" si="59"/>
        <v>3.1924083769633507</v>
      </c>
      <c r="R910" s="9">
        <f t="shared" si="58"/>
        <v>30.99898322318251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 s="5">
        <v>1800</v>
      </c>
      <c r="E911" s="5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2">
        <f t="shared" si="56"/>
        <v>43255.208333333328</v>
      </c>
      <c r="L911">
        <v>1530421200</v>
      </c>
      <c r="M911" s="12">
        <f t="shared" si="57"/>
        <v>43282.208333333328</v>
      </c>
      <c r="N911" t="b">
        <v>0</v>
      </c>
      <c r="O911" t="b">
        <v>1</v>
      </c>
      <c r="P911" t="s">
        <v>33</v>
      </c>
      <c r="Q911" s="7">
        <f t="shared" si="59"/>
        <v>4.7894444444444444</v>
      </c>
      <c r="R911" s="9">
        <f t="shared" si="58"/>
        <v>107.7625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 s="5">
        <v>154500</v>
      </c>
      <c r="E912" s="5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2">
        <f t="shared" si="56"/>
        <v>42026.25</v>
      </c>
      <c r="L912">
        <v>1421992800</v>
      </c>
      <c r="M912" s="12">
        <f t="shared" si="57"/>
        <v>42027.25</v>
      </c>
      <c r="N912" t="b">
        <v>0</v>
      </c>
      <c r="O912" t="b">
        <v>0</v>
      </c>
      <c r="P912" t="s">
        <v>33</v>
      </c>
      <c r="Q912" s="7">
        <f t="shared" si="59"/>
        <v>0.19556634304207121</v>
      </c>
      <c r="R912" s="9">
        <f t="shared" si="58"/>
        <v>102.07770270270271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 s="5">
        <v>5800</v>
      </c>
      <c r="E913" s="5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2">
        <f t="shared" si="56"/>
        <v>43717.208333333328</v>
      </c>
      <c r="L913">
        <v>1568178000</v>
      </c>
      <c r="M913" s="12">
        <f t="shared" si="57"/>
        <v>43719.208333333328</v>
      </c>
      <c r="N913" t="b">
        <v>1</v>
      </c>
      <c r="O913" t="b">
        <v>0</v>
      </c>
      <c r="P913" t="s">
        <v>28</v>
      </c>
      <c r="Q913" s="7">
        <f t="shared" si="59"/>
        <v>1.9894827586206896</v>
      </c>
      <c r="R913" s="9">
        <f t="shared" si="58"/>
        <v>24.976190476190474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 s="5">
        <v>1800</v>
      </c>
      <c r="E914" s="5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2">
        <f t="shared" si="56"/>
        <v>41157.208333333336</v>
      </c>
      <c r="L914">
        <v>1347944400</v>
      </c>
      <c r="M914" s="12">
        <f t="shared" si="57"/>
        <v>41170.208333333336</v>
      </c>
      <c r="N914" t="b">
        <v>1</v>
      </c>
      <c r="O914" t="b">
        <v>0</v>
      </c>
      <c r="P914" t="s">
        <v>53</v>
      </c>
      <c r="Q914" s="7">
        <f t="shared" si="59"/>
        <v>7.95</v>
      </c>
      <c r="R914" s="9">
        <f t="shared" si="58"/>
        <v>79.944134078212286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 s="5">
        <v>70200</v>
      </c>
      <c r="E915" s="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2">
        <f t="shared" si="56"/>
        <v>43597.208333333328</v>
      </c>
      <c r="L915">
        <v>1558760400</v>
      </c>
      <c r="M915" s="12">
        <f t="shared" si="57"/>
        <v>43610.208333333328</v>
      </c>
      <c r="N915" t="b">
        <v>0</v>
      </c>
      <c r="O915" t="b">
        <v>0</v>
      </c>
      <c r="P915" t="s">
        <v>53</v>
      </c>
      <c r="Q915" s="7">
        <f t="shared" si="59"/>
        <v>0.50621082621082625</v>
      </c>
      <c r="R915" s="9">
        <f t="shared" si="58"/>
        <v>67.946462715105156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 s="5">
        <v>6400</v>
      </c>
      <c r="E916" s="5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2">
        <f t="shared" si="56"/>
        <v>41490.208333333336</v>
      </c>
      <c r="L916">
        <v>1376629200</v>
      </c>
      <c r="M916" s="12">
        <f t="shared" si="57"/>
        <v>41502.208333333336</v>
      </c>
      <c r="N916" t="b">
        <v>0</v>
      </c>
      <c r="O916" t="b">
        <v>0</v>
      </c>
      <c r="P916" t="s">
        <v>33</v>
      </c>
      <c r="Q916" s="7">
        <f t="shared" si="59"/>
        <v>0.57437499999999997</v>
      </c>
      <c r="R916" s="9">
        <f t="shared" si="58"/>
        <v>26.070921985815602</v>
      </c>
      <c r="S916" t="s">
        <v>2039</v>
      </c>
      <c r="T916" t="s">
        <v>2040</v>
      </c>
    </row>
    <row r="917" spans="1:20" ht="31.2" x14ac:dyDescent="0.3">
      <c r="A917">
        <v>915</v>
      </c>
      <c r="B917" t="s">
        <v>1862</v>
      </c>
      <c r="C917" s="3" t="s">
        <v>1863</v>
      </c>
      <c r="D917" s="5">
        <v>125900</v>
      </c>
      <c r="E917" s="5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2">
        <f t="shared" si="56"/>
        <v>42976.208333333328</v>
      </c>
      <c r="L917">
        <v>1504760400</v>
      </c>
      <c r="M917" s="12">
        <f t="shared" si="57"/>
        <v>42985.208333333328</v>
      </c>
      <c r="N917" t="b">
        <v>0</v>
      </c>
      <c r="O917" t="b">
        <v>0</v>
      </c>
      <c r="P917" t="s">
        <v>269</v>
      </c>
      <c r="Q917" s="7">
        <f t="shared" si="59"/>
        <v>1.5562827640984909</v>
      </c>
      <c r="R917" s="9">
        <f t="shared" si="58"/>
        <v>105.0032154340836</v>
      </c>
      <c r="S917" t="s">
        <v>2041</v>
      </c>
      <c r="T917" t="s">
        <v>2060</v>
      </c>
    </row>
    <row r="918" spans="1:20" ht="31.2" x14ac:dyDescent="0.3">
      <c r="A918">
        <v>916</v>
      </c>
      <c r="B918" t="s">
        <v>1864</v>
      </c>
      <c r="C918" s="3" t="s">
        <v>1865</v>
      </c>
      <c r="D918" s="5">
        <v>3700</v>
      </c>
      <c r="E918" s="5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2">
        <f t="shared" si="56"/>
        <v>41991.25</v>
      </c>
      <c r="L918">
        <v>1419660000</v>
      </c>
      <c r="M918" s="12">
        <f t="shared" si="57"/>
        <v>42000.25</v>
      </c>
      <c r="N918" t="b">
        <v>0</v>
      </c>
      <c r="O918" t="b">
        <v>0</v>
      </c>
      <c r="P918" t="s">
        <v>122</v>
      </c>
      <c r="Q918" s="7">
        <f t="shared" si="59"/>
        <v>0.36297297297297298</v>
      </c>
      <c r="R918" s="9">
        <f t="shared" si="58"/>
        <v>25.826923076923077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 s="5">
        <v>3600</v>
      </c>
      <c r="E919" s="5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2">
        <f t="shared" si="56"/>
        <v>40722.208333333336</v>
      </c>
      <c r="L919">
        <v>1311310800</v>
      </c>
      <c r="M919" s="12">
        <f t="shared" si="57"/>
        <v>40746.208333333336</v>
      </c>
      <c r="N919" t="b">
        <v>0</v>
      </c>
      <c r="O919" t="b">
        <v>1</v>
      </c>
      <c r="P919" t="s">
        <v>100</v>
      </c>
      <c r="Q919" s="7">
        <f t="shared" si="59"/>
        <v>0.58250000000000002</v>
      </c>
      <c r="R919" s="9">
        <f t="shared" si="58"/>
        <v>77.666666666666671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 s="5">
        <v>3800</v>
      </c>
      <c r="E920" s="5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2">
        <f t="shared" si="56"/>
        <v>41117.208333333336</v>
      </c>
      <c r="L920">
        <v>1344315600</v>
      </c>
      <c r="M920" s="12">
        <f t="shared" si="57"/>
        <v>41128.208333333336</v>
      </c>
      <c r="N920" t="b">
        <v>0</v>
      </c>
      <c r="O920" t="b">
        <v>0</v>
      </c>
      <c r="P920" t="s">
        <v>133</v>
      </c>
      <c r="Q920" s="7">
        <f t="shared" si="59"/>
        <v>2.3739473684210526</v>
      </c>
      <c r="R920" s="9">
        <f t="shared" si="58"/>
        <v>57.82692307692308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 s="5">
        <v>35600</v>
      </c>
      <c r="E921" s="5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2">
        <f t="shared" si="56"/>
        <v>43022.208333333328</v>
      </c>
      <c r="L921">
        <v>1510725600</v>
      </c>
      <c r="M921" s="12">
        <f t="shared" si="57"/>
        <v>43054.25</v>
      </c>
      <c r="N921" t="b">
        <v>0</v>
      </c>
      <c r="O921" t="b">
        <v>1</v>
      </c>
      <c r="P921" t="s">
        <v>33</v>
      </c>
      <c r="Q921" s="7">
        <f t="shared" si="59"/>
        <v>0.58750000000000002</v>
      </c>
      <c r="R921" s="9">
        <f t="shared" si="58"/>
        <v>92.955555555555549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 s="5">
        <v>5300</v>
      </c>
      <c r="E922" s="5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2">
        <f t="shared" si="56"/>
        <v>43503.25</v>
      </c>
      <c r="L922">
        <v>1551247200</v>
      </c>
      <c r="M922" s="12">
        <f t="shared" si="57"/>
        <v>43523.25</v>
      </c>
      <c r="N922" t="b">
        <v>1</v>
      </c>
      <c r="O922" t="b">
        <v>0</v>
      </c>
      <c r="P922" t="s">
        <v>71</v>
      </c>
      <c r="Q922" s="7">
        <f t="shared" si="59"/>
        <v>1.8256603773584905</v>
      </c>
      <c r="R922" s="9">
        <f t="shared" si="58"/>
        <v>37.945098039215686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 s="5">
        <v>160400</v>
      </c>
      <c r="E923" s="5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2">
        <f t="shared" si="56"/>
        <v>40951.25</v>
      </c>
      <c r="L923">
        <v>1330236000</v>
      </c>
      <c r="M923" s="12">
        <f t="shared" si="57"/>
        <v>40965.25</v>
      </c>
      <c r="N923" t="b">
        <v>0</v>
      </c>
      <c r="O923" t="b">
        <v>0</v>
      </c>
      <c r="P923" t="s">
        <v>28</v>
      </c>
      <c r="Q923" s="7">
        <f t="shared" si="59"/>
        <v>7.5436408977556111E-3</v>
      </c>
      <c r="R923" s="9">
        <f t="shared" si="58"/>
        <v>31.842105263157894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 s="5">
        <v>51400</v>
      </c>
      <c r="E924" s="5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2">
        <f t="shared" si="56"/>
        <v>43443.25</v>
      </c>
      <c r="L924">
        <v>1545112800</v>
      </c>
      <c r="M924" s="12">
        <f t="shared" si="57"/>
        <v>43452.25</v>
      </c>
      <c r="N924" t="b">
        <v>0</v>
      </c>
      <c r="O924" t="b">
        <v>1</v>
      </c>
      <c r="P924" t="s">
        <v>319</v>
      </c>
      <c r="Q924" s="7">
        <f t="shared" si="59"/>
        <v>1.7595330739299611</v>
      </c>
      <c r="R924" s="9">
        <f t="shared" si="58"/>
        <v>40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 s="5">
        <v>1700</v>
      </c>
      <c r="E925" s="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2">
        <f t="shared" si="56"/>
        <v>40373.208333333336</v>
      </c>
      <c r="L925">
        <v>1279170000</v>
      </c>
      <c r="M925" s="12">
        <f t="shared" si="57"/>
        <v>40374.208333333336</v>
      </c>
      <c r="N925" t="b">
        <v>0</v>
      </c>
      <c r="O925" t="b">
        <v>0</v>
      </c>
      <c r="P925" t="s">
        <v>33</v>
      </c>
      <c r="Q925" s="7">
        <f t="shared" si="59"/>
        <v>2.3788235294117648</v>
      </c>
      <c r="R925" s="9">
        <f t="shared" si="58"/>
        <v>101.1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 s="5">
        <v>39400</v>
      </c>
      <c r="E926" s="5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2">
        <f t="shared" si="56"/>
        <v>43769.208333333328</v>
      </c>
      <c r="L926">
        <v>1573452000</v>
      </c>
      <c r="M926" s="12">
        <f t="shared" si="57"/>
        <v>43780.25</v>
      </c>
      <c r="N926" t="b">
        <v>0</v>
      </c>
      <c r="O926" t="b">
        <v>0</v>
      </c>
      <c r="P926" t="s">
        <v>33</v>
      </c>
      <c r="Q926" s="7">
        <f t="shared" si="59"/>
        <v>4.8805076142131982</v>
      </c>
      <c r="R926" s="9">
        <f t="shared" si="58"/>
        <v>84.006989951944078</v>
      </c>
      <c r="S926" t="s">
        <v>2039</v>
      </c>
      <c r="T926" t="s">
        <v>2040</v>
      </c>
    </row>
    <row r="927" spans="1:20" ht="31.2" x14ac:dyDescent="0.3">
      <c r="A927">
        <v>925</v>
      </c>
      <c r="B927" t="s">
        <v>1882</v>
      </c>
      <c r="C927" s="3" t="s">
        <v>1883</v>
      </c>
      <c r="D927" s="5">
        <v>3000</v>
      </c>
      <c r="E927" s="5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2">
        <f t="shared" si="56"/>
        <v>43000.208333333328</v>
      </c>
      <c r="L927">
        <v>1507093200</v>
      </c>
      <c r="M927" s="12">
        <f t="shared" si="57"/>
        <v>43012.208333333328</v>
      </c>
      <c r="N927" t="b">
        <v>0</v>
      </c>
      <c r="O927" t="b">
        <v>0</v>
      </c>
      <c r="P927" t="s">
        <v>33</v>
      </c>
      <c r="Q927" s="7">
        <f t="shared" si="59"/>
        <v>2.2406666666666668</v>
      </c>
      <c r="R927" s="9">
        <f t="shared" si="58"/>
        <v>103.41538461538461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 s="5">
        <v>8700</v>
      </c>
      <c r="E928" s="5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2">
        <f t="shared" si="56"/>
        <v>42502.208333333328</v>
      </c>
      <c r="L928">
        <v>1463374800</v>
      </c>
      <c r="M928" s="12">
        <f t="shared" si="57"/>
        <v>42506.208333333328</v>
      </c>
      <c r="N928" t="b">
        <v>0</v>
      </c>
      <c r="O928" t="b">
        <v>0</v>
      </c>
      <c r="P928" t="s">
        <v>17</v>
      </c>
      <c r="Q928" s="7">
        <f t="shared" si="59"/>
        <v>0.18126436781609195</v>
      </c>
      <c r="R928" s="9">
        <f t="shared" si="58"/>
        <v>105.13333333333334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 s="5">
        <v>7200</v>
      </c>
      <c r="E929" s="5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2">
        <f t="shared" si="56"/>
        <v>41102.208333333336</v>
      </c>
      <c r="L929">
        <v>1344574800</v>
      </c>
      <c r="M929" s="12">
        <f t="shared" si="57"/>
        <v>41131.208333333336</v>
      </c>
      <c r="N929" t="b">
        <v>0</v>
      </c>
      <c r="O929" t="b">
        <v>0</v>
      </c>
      <c r="P929" t="s">
        <v>33</v>
      </c>
      <c r="Q929" s="7">
        <f t="shared" si="59"/>
        <v>0.45847222222222223</v>
      </c>
      <c r="R929" s="9">
        <f t="shared" si="58"/>
        <v>89.21621621621621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 s="5">
        <v>167400</v>
      </c>
      <c r="E930" s="5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2">
        <f t="shared" si="56"/>
        <v>41637.25</v>
      </c>
      <c r="L930">
        <v>1389074400</v>
      </c>
      <c r="M930" s="12">
        <f t="shared" si="57"/>
        <v>41646.25</v>
      </c>
      <c r="N930" t="b">
        <v>0</v>
      </c>
      <c r="O930" t="b">
        <v>0</v>
      </c>
      <c r="P930" t="s">
        <v>28</v>
      </c>
      <c r="Q930" s="7">
        <f t="shared" si="59"/>
        <v>1.1731541218637993</v>
      </c>
      <c r="R930" s="9">
        <f t="shared" si="58"/>
        <v>51.995234312946785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 s="5">
        <v>5500</v>
      </c>
      <c r="E931" s="5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2">
        <f t="shared" si="56"/>
        <v>42858.208333333328</v>
      </c>
      <c r="L931">
        <v>1494997200</v>
      </c>
      <c r="M931" s="12">
        <f t="shared" si="57"/>
        <v>42872.208333333328</v>
      </c>
      <c r="N931" t="b">
        <v>0</v>
      </c>
      <c r="O931" t="b">
        <v>0</v>
      </c>
      <c r="P931" t="s">
        <v>33</v>
      </c>
      <c r="Q931" s="7">
        <f t="shared" si="59"/>
        <v>2.173090909090909</v>
      </c>
      <c r="R931" s="9">
        <f t="shared" si="58"/>
        <v>64.956521739130437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 s="5">
        <v>3500</v>
      </c>
      <c r="E932" s="5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2">
        <f t="shared" si="56"/>
        <v>42060.25</v>
      </c>
      <c r="L932">
        <v>1425448800</v>
      </c>
      <c r="M932" s="12">
        <f t="shared" si="57"/>
        <v>42067.25</v>
      </c>
      <c r="N932" t="b">
        <v>0</v>
      </c>
      <c r="O932" t="b">
        <v>1</v>
      </c>
      <c r="P932" t="s">
        <v>33</v>
      </c>
      <c r="Q932" s="7">
        <f t="shared" si="59"/>
        <v>1.1228571428571428</v>
      </c>
      <c r="R932" s="9">
        <f t="shared" si="58"/>
        <v>46.235294117647058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 s="5">
        <v>7900</v>
      </c>
      <c r="E933" s="5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2">
        <f t="shared" si="56"/>
        <v>41818.208333333336</v>
      </c>
      <c r="L933">
        <v>1404104400</v>
      </c>
      <c r="M933" s="12">
        <f t="shared" si="57"/>
        <v>41820.208333333336</v>
      </c>
      <c r="N933" t="b">
        <v>0</v>
      </c>
      <c r="O933" t="b">
        <v>1</v>
      </c>
      <c r="P933" t="s">
        <v>33</v>
      </c>
      <c r="Q933" s="7">
        <f t="shared" si="59"/>
        <v>0.72518987341772156</v>
      </c>
      <c r="R933" s="9">
        <f t="shared" si="58"/>
        <v>51.151785714285715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 s="5">
        <v>2300</v>
      </c>
      <c r="E934" s="5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2">
        <f t="shared" si="56"/>
        <v>41709.208333333336</v>
      </c>
      <c r="L934">
        <v>1394773200</v>
      </c>
      <c r="M934" s="12">
        <f t="shared" si="57"/>
        <v>41712.208333333336</v>
      </c>
      <c r="N934" t="b">
        <v>0</v>
      </c>
      <c r="O934" t="b">
        <v>0</v>
      </c>
      <c r="P934" t="s">
        <v>23</v>
      </c>
      <c r="Q934" s="7">
        <f t="shared" si="59"/>
        <v>2.1230434782608696</v>
      </c>
      <c r="R934" s="9">
        <f t="shared" si="58"/>
        <v>33.909722222222221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 s="5">
        <v>73000</v>
      </c>
      <c r="E935" s="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2">
        <f t="shared" si="56"/>
        <v>41372.208333333336</v>
      </c>
      <c r="L935">
        <v>1366520400</v>
      </c>
      <c r="M935" s="12">
        <f t="shared" si="57"/>
        <v>41385.208333333336</v>
      </c>
      <c r="N935" t="b">
        <v>0</v>
      </c>
      <c r="O935" t="b">
        <v>0</v>
      </c>
      <c r="P935" t="s">
        <v>33</v>
      </c>
      <c r="Q935" s="7">
        <f t="shared" si="59"/>
        <v>2.3974657534246577</v>
      </c>
      <c r="R935" s="9">
        <f t="shared" si="58"/>
        <v>92.016298633017882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 s="5">
        <v>6200</v>
      </c>
      <c r="E936" s="5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2">
        <f t="shared" si="56"/>
        <v>42422.25</v>
      </c>
      <c r="L936">
        <v>1456639200</v>
      </c>
      <c r="M936" s="12">
        <f t="shared" si="57"/>
        <v>42428.25</v>
      </c>
      <c r="N936" t="b">
        <v>0</v>
      </c>
      <c r="O936" t="b">
        <v>0</v>
      </c>
      <c r="P936" t="s">
        <v>33</v>
      </c>
      <c r="Q936" s="7">
        <f t="shared" si="59"/>
        <v>1.8193548387096774</v>
      </c>
      <c r="R936" s="9">
        <f t="shared" si="58"/>
        <v>107.42857142857143</v>
      </c>
      <c r="S936" t="s">
        <v>2039</v>
      </c>
      <c r="T936" t="s">
        <v>2040</v>
      </c>
    </row>
    <row r="937" spans="1:20" ht="31.2" x14ac:dyDescent="0.3">
      <c r="A937">
        <v>935</v>
      </c>
      <c r="B937" t="s">
        <v>1902</v>
      </c>
      <c r="C937" s="3" t="s">
        <v>1903</v>
      </c>
      <c r="D937" s="5">
        <v>6100</v>
      </c>
      <c r="E937" s="5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2">
        <f t="shared" si="56"/>
        <v>42209.208333333328</v>
      </c>
      <c r="L937">
        <v>1438318800</v>
      </c>
      <c r="M937" s="12">
        <f t="shared" si="57"/>
        <v>42216.208333333328</v>
      </c>
      <c r="N937" t="b">
        <v>0</v>
      </c>
      <c r="O937" t="b">
        <v>0</v>
      </c>
      <c r="P937" t="s">
        <v>33</v>
      </c>
      <c r="Q937" s="7">
        <f t="shared" si="59"/>
        <v>1.6413114754098361</v>
      </c>
      <c r="R937" s="9">
        <f t="shared" si="58"/>
        <v>75.848484848484844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 s="5">
        <v>103200</v>
      </c>
      <c r="E938" s="5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2">
        <f t="shared" si="56"/>
        <v>43668.208333333328</v>
      </c>
      <c r="L938">
        <v>1564030800</v>
      </c>
      <c r="M938" s="12">
        <f t="shared" si="57"/>
        <v>43671.208333333328</v>
      </c>
      <c r="N938" t="b">
        <v>1</v>
      </c>
      <c r="O938" t="b">
        <v>0</v>
      </c>
      <c r="P938" t="s">
        <v>33</v>
      </c>
      <c r="Q938" s="7">
        <f t="shared" si="59"/>
        <v>1.6375968992248063E-2</v>
      </c>
      <c r="R938" s="9">
        <f t="shared" si="58"/>
        <v>80.476190476190482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 s="5">
        <v>171000</v>
      </c>
      <c r="E939" s="5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2">
        <f t="shared" si="56"/>
        <v>42334.25</v>
      </c>
      <c r="L939">
        <v>1449295200</v>
      </c>
      <c r="M939" s="12">
        <f t="shared" si="57"/>
        <v>42343.25</v>
      </c>
      <c r="N939" t="b">
        <v>0</v>
      </c>
      <c r="O939" t="b">
        <v>0</v>
      </c>
      <c r="P939" t="s">
        <v>42</v>
      </c>
      <c r="Q939" s="7">
        <f t="shared" si="59"/>
        <v>0.49643859649122807</v>
      </c>
      <c r="R939" s="9">
        <f t="shared" si="58"/>
        <v>86.978483606557376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 s="5">
        <v>9200</v>
      </c>
      <c r="E940" s="5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2">
        <f t="shared" si="56"/>
        <v>43263.208333333328</v>
      </c>
      <c r="L940">
        <v>1531890000</v>
      </c>
      <c r="M940" s="12">
        <f t="shared" si="57"/>
        <v>43299.208333333328</v>
      </c>
      <c r="N940" t="b">
        <v>0</v>
      </c>
      <c r="O940" t="b">
        <v>1</v>
      </c>
      <c r="P940" t="s">
        <v>119</v>
      </c>
      <c r="Q940" s="7">
        <f t="shared" si="59"/>
        <v>1.0970652173913042</v>
      </c>
      <c r="R940" s="9">
        <f t="shared" si="58"/>
        <v>105.13541666666667</v>
      </c>
      <c r="S940" t="s">
        <v>2047</v>
      </c>
      <c r="T940" t="s">
        <v>2053</v>
      </c>
    </row>
    <row r="941" spans="1:20" ht="31.2" x14ac:dyDescent="0.3">
      <c r="A941">
        <v>939</v>
      </c>
      <c r="B941" t="s">
        <v>1909</v>
      </c>
      <c r="C941" s="3" t="s">
        <v>1910</v>
      </c>
      <c r="D941" s="5">
        <v>7800</v>
      </c>
      <c r="E941" s="5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2">
        <f t="shared" si="56"/>
        <v>40670.208333333336</v>
      </c>
      <c r="L941">
        <v>1306213200</v>
      </c>
      <c r="M941" s="12">
        <f t="shared" si="57"/>
        <v>40687.208333333336</v>
      </c>
      <c r="N941" t="b">
        <v>0</v>
      </c>
      <c r="O941" t="b">
        <v>1</v>
      </c>
      <c r="P941" t="s">
        <v>89</v>
      </c>
      <c r="Q941" s="7">
        <f t="shared" si="59"/>
        <v>0.49217948717948717</v>
      </c>
      <c r="R941" s="9">
        <f t="shared" si="58"/>
        <v>57.298507462686565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 s="5">
        <v>9900</v>
      </c>
      <c r="E942" s="5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2">
        <f t="shared" si="56"/>
        <v>41244.25</v>
      </c>
      <c r="L942">
        <v>1356242400</v>
      </c>
      <c r="M942" s="12">
        <f t="shared" si="57"/>
        <v>41266.25</v>
      </c>
      <c r="N942" t="b">
        <v>0</v>
      </c>
      <c r="O942" t="b">
        <v>0</v>
      </c>
      <c r="P942" t="s">
        <v>28</v>
      </c>
      <c r="Q942" s="7">
        <f t="shared" si="59"/>
        <v>0.62232323232323228</v>
      </c>
      <c r="R942" s="9">
        <f t="shared" si="58"/>
        <v>93.348484848484844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 s="5">
        <v>43000</v>
      </c>
      <c r="E943" s="5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2">
        <f t="shared" si="56"/>
        <v>40552.25</v>
      </c>
      <c r="L943">
        <v>1297576800</v>
      </c>
      <c r="M943" s="12">
        <f t="shared" si="57"/>
        <v>40587.25</v>
      </c>
      <c r="N943" t="b">
        <v>1</v>
      </c>
      <c r="O943" t="b">
        <v>0</v>
      </c>
      <c r="P943" t="s">
        <v>33</v>
      </c>
      <c r="Q943" s="7">
        <f t="shared" si="59"/>
        <v>0.1305813953488372</v>
      </c>
      <c r="R943" s="9">
        <f t="shared" si="58"/>
        <v>71.987179487179489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 s="5">
        <v>9600</v>
      </c>
      <c r="E944" s="5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2">
        <f t="shared" si="56"/>
        <v>40568.25</v>
      </c>
      <c r="L944">
        <v>1296194400</v>
      </c>
      <c r="M944" s="12">
        <f t="shared" si="57"/>
        <v>40571.25</v>
      </c>
      <c r="N944" t="b">
        <v>0</v>
      </c>
      <c r="O944" t="b">
        <v>0</v>
      </c>
      <c r="P944" t="s">
        <v>33</v>
      </c>
      <c r="Q944" s="7">
        <f t="shared" si="59"/>
        <v>0.64635416666666667</v>
      </c>
      <c r="R944" s="9">
        <f t="shared" si="58"/>
        <v>92.611940298507463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 s="5">
        <v>7500</v>
      </c>
      <c r="E945" s="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2">
        <f t="shared" si="56"/>
        <v>41906.208333333336</v>
      </c>
      <c r="L945">
        <v>1414558800</v>
      </c>
      <c r="M945" s="12">
        <f t="shared" si="57"/>
        <v>41941.208333333336</v>
      </c>
      <c r="N945" t="b">
        <v>0</v>
      </c>
      <c r="O945" t="b">
        <v>0</v>
      </c>
      <c r="P945" t="s">
        <v>17</v>
      </c>
      <c r="Q945" s="7">
        <f t="shared" si="59"/>
        <v>1.5958666666666668</v>
      </c>
      <c r="R945" s="9">
        <f t="shared" si="58"/>
        <v>104.99122807017544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 s="5">
        <v>10000</v>
      </c>
      <c r="E946" s="5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2">
        <f t="shared" si="56"/>
        <v>42776.25</v>
      </c>
      <c r="L946">
        <v>1488348000</v>
      </c>
      <c r="M946" s="12">
        <f t="shared" si="57"/>
        <v>42795.25</v>
      </c>
      <c r="N946" t="b">
        <v>0</v>
      </c>
      <c r="O946" t="b">
        <v>0</v>
      </c>
      <c r="P946" t="s">
        <v>122</v>
      </c>
      <c r="Q946" s="7">
        <f t="shared" si="59"/>
        <v>0.81420000000000003</v>
      </c>
      <c r="R946" s="9">
        <f t="shared" si="58"/>
        <v>30.958174904942965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 s="5">
        <v>172000</v>
      </c>
      <c r="E947" s="5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2">
        <f t="shared" si="56"/>
        <v>41004.208333333336</v>
      </c>
      <c r="L947">
        <v>1334898000</v>
      </c>
      <c r="M947" s="12">
        <f t="shared" si="57"/>
        <v>41019.208333333336</v>
      </c>
      <c r="N947" t="b">
        <v>1</v>
      </c>
      <c r="O947" t="b">
        <v>0</v>
      </c>
      <c r="P947" t="s">
        <v>122</v>
      </c>
      <c r="Q947" s="7">
        <f t="shared" si="59"/>
        <v>0.32444767441860467</v>
      </c>
      <c r="R947" s="9">
        <f t="shared" si="58"/>
        <v>33.001182732111175</v>
      </c>
      <c r="S947" t="s">
        <v>2054</v>
      </c>
      <c r="T947" t="s">
        <v>2055</v>
      </c>
    </row>
    <row r="948" spans="1:20" ht="31.2" x14ac:dyDescent="0.3">
      <c r="A948">
        <v>946</v>
      </c>
      <c r="B948" t="s">
        <v>1922</v>
      </c>
      <c r="C948" s="3" t="s">
        <v>1923</v>
      </c>
      <c r="D948" s="5">
        <v>153700</v>
      </c>
      <c r="E948" s="5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2">
        <f t="shared" si="56"/>
        <v>40710.208333333336</v>
      </c>
      <c r="L948">
        <v>1308373200</v>
      </c>
      <c r="M948" s="12">
        <f t="shared" si="57"/>
        <v>40712.208333333336</v>
      </c>
      <c r="N948" t="b">
        <v>0</v>
      </c>
      <c r="O948" t="b">
        <v>0</v>
      </c>
      <c r="P948" t="s">
        <v>33</v>
      </c>
      <c r="Q948" s="7">
        <f t="shared" si="59"/>
        <v>9.9141184124918666E-2</v>
      </c>
      <c r="R948" s="9">
        <f t="shared" si="58"/>
        <v>84.187845303867405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 s="5">
        <v>3600</v>
      </c>
      <c r="E949" s="5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2">
        <f t="shared" si="56"/>
        <v>41908.208333333336</v>
      </c>
      <c r="L949">
        <v>1412312400</v>
      </c>
      <c r="M949" s="12">
        <f t="shared" si="57"/>
        <v>41915.208333333336</v>
      </c>
      <c r="N949" t="b">
        <v>0</v>
      </c>
      <c r="O949" t="b">
        <v>0</v>
      </c>
      <c r="P949" t="s">
        <v>33</v>
      </c>
      <c r="Q949" s="7">
        <f t="shared" si="59"/>
        <v>0.26694444444444443</v>
      </c>
      <c r="R949" s="9">
        <f t="shared" si="58"/>
        <v>73.92307692307692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 s="5">
        <v>9400</v>
      </c>
      <c r="E950" s="5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2">
        <f t="shared" si="56"/>
        <v>41985.25</v>
      </c>
      <c r="L950">
        <v>1419228000</v>
      </c>
      <c r="M950" s="12">
        <f t="shared" si="57"/>
        <v>41995.25</v>
      </c>
      <c r="N950" t="b">
        <v>1</v>
      </c>
      <c r="O950" t="b">
        <v>1</v>
      </c>
      <c r="P950" t="s">
        <v>42</v>
      </c>
      <c r="Q950" s="7">
        <f t="shared" si="59"/>
        <v>0.62957446808510642</v>
      </c>
      <c r="R950" s="9">
        <f t="shared" si="58"/>
        <v>36.987499999999997</v>
      </c>
      <c r="S950" t="s">
        <v>2041</v>
      </c>
      <c r="T950" t="s">
        <v>2042</v>
      </c>
    </row>
    <row r="951" spans="1:20" ht="31.2" x14ac:dyDescent="0.3">
      <c r="A951">
        <v>949</v>
      </c>
      <c r="B951" t="s">
        <v>1928</v>
      </c>
      <c r="C951" s="3" t="s">
        <v>1929</v>
      </c>
      <c r="D951" s="5">
        <v>5900</v>
      </c>
      <c r="E951" s="5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2">
        <f t="shared" si="56"/>
        <v>42112.208333333328</v>
      </c>
      <c r="L951">
        <v>1430974800</v>
      </c>
      <c r="M951" s="12">
        <f t="shared" si="57"/>
        <v>42131.208333333328</v>
      </c>
      <c r="N951" t="b">
        <v>0</v>
      </c>
      <c r="O951" t="b">
        <v>0</v>
      </c>
      <c r="P951" t="s">
        <v>28</v>
      </c>
      <c r="Q951" s="7">
        <f t="shared" si="59"/>
        <v>1.6135593220338984</v>
      </c>
      <c r="R951" s="9">
        <f t="shared" si="58"/>
        <v>46.896551724137929</v>
      </c>
      <c r="S951" t="s">
        <v>2037</v>
      </c>
      <c r="T951" t="s">
        <v>2038</v>
      </c>
    </row>
    <row r="952" spans="1:20" ht="31.2" x14ac:dyDescent="0.3">
      <c r="A952">
        <v>950</v>
      </c>
      <c r="B952" t="s">
        <v>1930</v>
      </c>
      <c r="C952" s="3" t="s">
        <v>1931</v>
      </c>
      <c r="D952" s="5">
        <v>100</v>
      </c>
      <c r="E952" s="5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2">
        <f t="shared" si="56"/>
        <v>43571.208333333328</v>
      </c>
      <c r="L952">
        <v>1555822800</v>
      </c>
      <c r="M952" s="12">
        <f t="shared" si="57"/>
        <v>43576.208333333328</v>
      </c>
      <c r="N952" t="b">
        <v>0</v>
      </c>
      <c r="O952" t="b">
        <v>1</v>
      </c>
      <c r="P952" t="s">
        <v>33</v>
      </c>
      <c r="Q952" s="7">
        <f t="shared" si="59"/>
        <v>0.05</v>
      </c>
      <c r="R952" s="9">
        <f t="shared" si="58"/>
        <v>5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 s="5">
        <v>14500</v>
      </c>
      <c r="E953" s="5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2">
        <f t="shared" si="56"/>
        <v>42730.25</v>
      </c>
      <c r="L953">
        <v>1482818400</v>
      </c>
      <c r="M953" s="12">
        <f t="shared" si="57"/>
        <v>42731.25</v>
      </c>
      <c r="N953" t="b">
        <v>0</v>
      </c>
      <c r="O953" t="b">
        <v>1</v>
      </c>
      <c r="P953" t="s">
        <v>23</v>
      </c>
      <c r="Q953" s="7">
        <f t="shared" si="59"/>
        <v>10.969379310344827</v>
      </c>
      <c r="R953" s="9">
        <f t="shared" si="58"/>
        <v>102.02437459910199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 s="5">
        <v>145500</v>
      </c>
      <c r="E954" s="5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2">
        <f t="shared" si="56"/>
        <v>42591.208333333328</v>
      </c>
      <c r="L954">
        <v>1471928400</v>
      </c>
      <c r="M954" s="12">
        <f t="shared" si="57"/>
        <v>42605.208333333328</v>
      </c>
      <c r="N954" t="b">
        <v>0</v>
      </c>
      <c r="O954" t="b">
        <v>0</v>
      </c>
      <c r="P954" t="s">
        <v>42</v>
      </c>
      <c r="Q954" s="7">
        <f t="shared" si="59"/>
        <v>0.70094158075601376</v>
      </c>
      <c r="R954" s="9">
        <f t="shared" si="58"/>
        <v>45.007502206531335</v>
      </c>
      <c r="S954" t="s">
        <v>2041</v>
      </c>
      <c r="T954" t="s">
        <v>2042</v>
      </c>
    </row>
    <row r="955" spans="1:20" ht="31.2" x14ac:dyDescent="0.3">
      <c r="A955">
        <v>953</v>
      </c>
      <c r="B955" t="s">
        <v>1936</v>
      </c>
      <c r="C955" s="3" t="s">
        <v>1937</v>
      </c>
      <c r="D955" s="5">
        <v>3300</v>
      </c>
      <c r="E955" s="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2">
        <f t="shared" si="56"/>
        <v>42358.25</v>
      </c>
      <c r="L955">
        <v>1453701600</v>
      </c>
      <c r="M955" s="12">
        <f t="shared" si="57"/>
        <v>42394.25</v>
      </c>
      <c r="N955" t="b">
        <v>0</v>
      </c>
      <c r="O955" t="b">
        <v>1</v>
      </c>
      <c r="P955" t="s">
        <v>474</v>
      </c>
      <c r="Q955" s="7">
        <f t="shared" si="59"/>
        <v>0.6</v>
      </c>
      <c r="R955" s="9">
        <f t="shared" si="58"/>
        <v>94.285714285714292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 s="5">
        <v>42600</v>
      </c>
      <c r="E956" s="5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2">
        <f t="shared" si="56"/>
        <v>41174.208333333336</v>
      </c>
      <c r="L956">
        <v>1350363600</v>
      </c>
      <c r="M956" s="12">
        <f t="shared" si="57"/>
        <v>41198.208333333336</v>
      </c>
      <c r="N956" t="b">
        <v>0</v>
      </c>
      <c r="O956" t="b">
        <v>0</v>
      </c>
      <c r="P956" t="s">
        <v>28</v>
      </c>
      <c r="Q956" s="7">
        <f t="shared" si="59"/>
        <v>3.6709859154929578</v>
      </c>
      <c r="R956" s="9">
        <f t="shared" si="58"/>
        <v>101.02325581395348</v>
      </c>
      <c r="S956" t="s">
        <v>2037</v>
      </c>
      <c r="T956" t="s">
        <v>2038</v>
      </c>
    </row>
    <row r="957" spans="1:20" ht="31.2" x14ac:dyDescent="0.3">
      <c r="A957">
        <v>955</v>
      </c>
      <c r="B957" t="s">
        <v>1940</v>
      </c>
      <c r="C957" s="3" t="s">
        <v>1941</v>
      </c>
      <c r="D957" s="5">
        <v>700</v>
      </c>
      <c r="E957" s="5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2">
        <f t="shared" si="56"/>
        <v>41238.25</v>
      </c>
      <c r="L957">
        <v>1353996000</v>
      </c>
      <c r="M957" s="12">
        <f t="shared" si="57"/>
        <v>41240.25</v>
      </c>
      <c r="N957" t="b">
        <v>0</v>
      </c>
      <c r="O957" t="b">
        <v>0</v>
      </c>
      <c r="P957" t="s">
        <v>33</v>
      </c>
      <c r="Q957" s="7">
        <f t="shared" si="59"/>
        <v>11.09</v>
      </c>
      <c r="R957" s="9">
        <f t="shared" si="58"/>
        <v>97.037499999999994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 s="5">
        <v>187600</v>
      </c>
      <c r="E958" s="5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2">
        <f t="shared" si="56"/>
        <v>42360.25</v>
      </c>
      <c r="L958">
        <v>1451109600</v>
      </c>
      <c r="M958" s="12">
        <f t="shared" si="57"/>
        <v>42364.25</v>
      </c>
      <c r="N958" t="b">
        <v>0</v>
      </c>
      <c r="O958" t="b">
        <v>0</v>
      </c>
      <c r="P958" t="s">
        <v>474</v>
      </c>
      <c r="Q958" s="7">
        <f t="shared" si="59"/>
        <v>0.19028784648187633</v>
      </c>
      <c r="R958" s="9">
        <f t="shared" si="58"/>
        <v>43.00963855421687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 s="5">
        <v>9800</v>
      </c>
      <c r="E959" s="5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2">
        <f t="shared" si="56"/>
        <v>40955.25</v>
      </c>
      <c r="L959">
        <v>1329631200</v>
      </c>
      <c r="M959" s="12">
        <f t="shared" si="57"/>
        <v>40958.25</v>
      </c>
      <c r="N959" t="b">
        <v>0</v>
      </c>
      <c r="O959" t="b">
        <v>0</v>
      </c>
      <c r="P959" t="s">
        <v>33</v>
      </c>
      <c r="Q959" s="7">
        <f t="shared" si="59"/>
        <v>1.2687755102040816</v>
      </c>
      <c r="R959" s="9">
        <f t="shared" si="58"/>
        <v>94.916030534351151</v>
      </c>
      <c r="S959" t="s">
        <v>2039</v>
      </c>
      <c r="T959" t="s">
        <v>2040</v>
      </c>
    </row>
    <row r="960" spans="1:20" ht="31.2" x14ac:dyDescent="0.3">
      <c r="A960">
        <v>958</v>
      </c>
      <c r="B960" t="s">
        <v>1946</v>
      </c>
      <c r="C960" s="3" t="s">
        <v>1947</v>
      </c>
      <c r="D960" s="5">
        <v>1100</v>
      </c>
      <c r="E960" s="5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2">
        <f t="shared" si="56"/>
        <v>40350.208333333336</v>
      </c>
      <c r="L960">
        <v>1278997200</v>
      </c>
      <c r="M960" s="12">
        <f t="shared" si="57"/>
        <v>40372.208333333336</v>
      </c>
      <c r="N960" t="b">
        <v>0</v>
      </c>
      <c r="O960" t="b">
        <v>0</v>
      </c>
      <c r="P960" t="s">
        <v>71</v>
      </c>
      <c r="Q960" s="7">
        <f t="shared" si="59"/>
        <v>7.3463636363636367</v>
      </c>
      <c r="R960" s="9">
        <f t="shared" si="58"/>
        <v>72.151785714285708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 s="5">
        <v>145000</v>
      </c>
      <c r="E961" s="5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2">
        <f t="shared" si="56"/>
        <v>40357.208333333336</v>
      </c>
      <c r="L961">
        <v>1280120400</v>
      </c>
      <c r="M961" s="12">
        <f t="shared" si="57"/>
        <v>40385.208333333336</v>
      </c>
      <c r="N961" t="b">
        <v>0</v>
      </c>
      <c r="O961" t="b">
        <v>0</v>
      </c>
      <c r="P961" t="s">
        <v>206</v>
      </c>
      <c r="Q961" s="7">
        <f t="shared" si="59"/>
        <v>4.5731034482758622E-2</v>
      </c>
      <c r="R961" s="9">
        <f t="shared" si="58"/>
        <v>51.007692307692309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 s="5">
        <v>5500</v>
      </c>
      <c r="E962" s="5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2">
        <f t="shared" si="56"/>
        <v>42408.25</v>
      </c>
      <c r="L962">
        <v>1458104400</v>
      </c>
      <c r="M962" s="12">
        <f t="shared" si="57"/>
        <v>42445.208333333328</v>
      </c>
      <c r="N962" t="b">
        <v>0</v>
      </c>
      <c r="O962" t="b">
        <v>0</v>
      </c>
      <c r="P962" t="s">
        <v>28</v>
      </c>
      <c r="Q962" s="7">
        <f t="shared" si="59"/>
        <v>0.85054545454545449</v>
      </c>
      <c r="R962" s="9">
        <f t="shared" si="58"/>
        <v>85.054545454545448</v>
      </c>
      <c r="S962" t="s">
        <v>2037</v>
      </c>
      <c r="T962" t="s">
        <v>2038</v>
      </c>
    </row>
    <row r="963" spans="1:20" ht="31.2" x14ac:dyDescent="0.3">
      <c r="A963">
        <v>961</v>
      </c>
      <c r="B963" t="s">
        <v>1952</v>
      </c>
      <c r="C963" s="3" t="s">
        <v>1953</v>
      </c>
      <c r="D963" s="5">
        <v>5700</v>
      </c>
      <c r="E963" s="5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2">
        <f t="shared" ref="K963:K1001" si="60">(((J963/60)/60)/24)+DATE(1970,1,1)</f>
        <v>40591.25</v>
      </c>
      <c r="L963">
        <v>1298268000</v>
      </c>
      <c r="M963" s="12">
        <f t="shared" ref="M963:M1001" si="61">(((L963/60)/60)/24)+DATE(1970,1,1)</f>
        <v>40595.25</v>
      </c>
      <c r="N963" t="b">
        <v>0</v>
      </c>
      <c r="O963" t="b">
        <v>0</v>
      </c>
      <c r="P963" t="s">
        <v>206</v>
      </c>
      <c r="Q963" s="7">
        <f t="shared" si="59"/>
        <v>1.1929824561403508</v>
      </c>
      <c r="R963" s="9">
        <f t="shared" ref="R963:R1001" si="62">E963/G963</f>
        <v>43.87096774193548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 s="5">
        <v>3600</v>
      </c>
      <c r="E964" s="5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2">
        <f t="shared" si="60"/>
        <v>41592.25</v>
      </c>
      <c r="L964">
        <v>1386223200</v>
      </c>
      <c r="M964" s="12">
        <f t="shared" si="61"/>
        <v>41613.25</v>
      </c>
      <c r="N964" t="b">
        <v>0</v>
      </c>
      <c r="O964" t="b">
        <v>0</v>
      </c>
      <c r="P964" t="s">
        <v>17</v>
      </c>
      <c r="Q964" s="7">
        <f t="shared" ref="Q964:Q1001" si="63">E964/D964</f>
        <v>2.9602777777777778</v>
      </c>
      <c r="R964" s="9">
        <f t="shared" si="62"/>
        <v>40.063909774436091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 s="5">
        <v>5900</v>
      </c>
      <c r="E965" s="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2">
        <f t="shared" si="60"/>
        <v>40607.25</v>
      </c>
      <c r="L965">
        <v>1299823200</v>
      </c>
      <c r="M965" s="12">
        <f t="shared" si="61"/>
        <v>40613.25</v>
      </c>
      <c r="N965" t="b">
        <v>0</v>
      </c>
      <c r="O965" t="b">
        <v>1</v>
      </c>
      <c r="P965" t="s">
        <v>122</v>
      </c>
      <c r="Q965" s="7">
        <f t="shared" si="63"/>
        <v>0.84694915254237291</v>
      </c>
      <c r="R965" s="9">
        <f t="shared" si="62"/>
        <v>43.833333333333336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 s="5">
        <v>3700</v>
      </c>
      <c r="E966" s="5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2">
        <f t="shared" si="60"/>
        <v>42135.208333333328</v>
      </c>
      <c r="L966">
        <v>1431752400</v>
      </c>
      <c r="M966" s="12">
        <f t="shared" si="61"/>
        <v>42140.208333333328</v>
      </c>
      <c r="N966" t="b">
        <v>0</v>
      </c>
      <c r="O966" t="b">
        <v>0</v>
      </c>
      <c r="P966" t="s">
        <v>33</v>
      </c>
      <c r="Q966" s="7">
        <f t="shared" si="63"/>
        <v>3.5578378378378379</v>
      </c>
      <c r="R966" s="9">
        <f t="shared" si="62"/>
        <v>84.92903225806451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 s="5">
        <v>2200</v>
      </c>
      <c r="E967" s="5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2">
        <f t="shared" si="60"/>
        <v>40203.25</v>
      </c>
      <c r="L967">
        <v>1267855200</v>
      </c>
      <c r="M967" s="12">
        <f t="shared" si="61"/>
        <v>40243.25</v>
      </c>
      <c r="N967" t="b">
        <v>0</v>
      </c>
      <c r="O967" t="b">
        <v>0</v>
      </c>
      <c r="P967" t="s">
        <v>23</v>
      </c>
      <c r="Q967" s="7">
        <f t="shared" si="63"/>
        <v>3.8640909090909092</v>
      </c>
      <c r="R967" s="9">
        <f t="shared" si="62"/>
        <v>41.067632850241544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 s="5">
        <v>1700</v>
      </c>
      <c r="E968" s="5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2">
        <f t="shared" si="60"/>
        <v>42901.208333333328</v>
      </c>
      <c r="L968">
        <v>1497675600</v>
      </c>
      <c r="M968" s="12">
        <f t="shared" si="61"/>
        <v>42903.208333333328</v>
      </c>
      <c r="N968" t="b">
        <v>0</v>
      </c>
      <c r="O968" t="b">
        <v>0</v>
      </c>
      <c r="P968" t="s">
        <v>33</v>
      </c>
      <c r="Q968" s="7">
        <f t="shared" si="63"/>
        <v>7.9223529411764702</v>
      </c>
      <c r="R968" s="9">
        <f t="shared" si="62"/>
        <v>54.971428571428568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 s="5">
        <v>88400</v>
      </c>
      <c r="E969" s="5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2">
        <f t="shared" si="60"/>
        <v>41005.208333333336</v>
      </c>
      <c r="L969">
        <v>1336885200</v>
      </c>
      <c r="M969" s="12">
        <f t="shared" si="61"/>
        <v>41042.208333333336</v>
      </c>
      <c r="N969" t="b">
        <v>0</v>
      </c>
      <c r="O969" t="b">
        <v>0</v>
      </c>
      <c r="P969" t="s">
        <v>319</v>
      </c>
      <c r="Q969" s="7">
        <f t="shared" si="63"/>
        <v>1.3703393665158372</v>
      </c>
      <c r="R969" s="9">
        <f t="shared" si="62"/>
        <v>77.010807374443743</v>
      </c>
      <c r="S969" t="s">
        <v>2035</v>
      </c>
      <c r="T969" t="s">
        <v>2062</v>
      </c>
    </row>
    <row r="970" spans="1:20" ht="31.2" x14ac:dyDescent="0.3">
      <c r="A970">
        <v>968</v>
      </c>
      <c r="B970" t="s">
        <v>1965</v>
      </c>
      <c r="C970" s="3" t="s">
        <v>1966</v>
      </c>
      <c r="D970" s="5">
        <v>2400</v>
      </c>
      <c r="E970" s="5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2">
        <f t="shared" si="60"/>
        <v>40544.25</v>
      </c>
      <c r="L970">
        <v>1295157600</v>
      </c>
      <c r="M970" s="12">
        <f t="shared" si="61"/>
        <v>40559.25</v>
      </c>
      <c r="N970" t="b">
        <v>0</v>
      </c>
      <c r="O970" t="b">
        <v>0</v>
      </c>
      <c r="P970" t="s">
        <v>17</v>
      </c>
      <c r="Q970" s="7">
        <f t="shared" si="63"/>
        <v>3.3820833333333336</v>
      </c>
      <c r="R970" s="9">
        <f t="shared" si="62"/>
        <v>71.201754385964918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 s="5">
        <v>7900</v>
      </c>
      <c r="E971" s="5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2">
        <f t="shared" si="60"/>
        <v>43821.25</v>
      </c>
      <c r="L971">
        <v>1577599200</v>
      </c>
      <c r="M971" s="12">
        <f t="shared" si="61"/>
        <v>43828.25</v>
      </c>
      <c r="N971" t="b">
        <v>0</v>
      </c>
      <c r="O971" t="b">
        <v>0</v>
      </c>
      <c r="P971" t="s">
        <v>33</v>
      </c>
      <c r="Q971" s="7">
        <f t="shared" si="63"/>
        <v>1.0822784810126582</v>
      </c>
      <c r="R971" s="9">
        <f t="shared" si="62"/>
        <v>91.935483870967744</v>
      </c>
      <c r="S971" t="s">
        <v>2039</v>
      </c>
      <c r="T971" t="s">
        <v>2040</v>
      </c>
    </row>
    <row r="972" spans="1:20" ht="31.2" x14ac:dyDescent="0.3">
      <c r="A972">
        <v>970</v>
      </c>
      <c r="B972" t="s">
        <v>1969</v>
      </c>
      <c r="C972" s="3" t="s">
        <v>1970</v>
      </c>
      <c r="D972" s="5">
        <v>94900</v>
      </c>
      <c r="E972" s="5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2">
        <f t="shared" si="60"/>
        <v>40672.208333333336</v>
      </c>
      <c r="L972">
        <v>1305003600</v>
      </c>
      <c r="M972" s="12">
        <f t="shared" si="61"/>
        <v>40673.208333333336</v>
      </c>
      <c r="N972" t="b">
        <v>0</v>
      </c>
      <c r="O972" t="b">
        <v>0</v>
      </c>
      <c r="P972" t="s">
        <v>33</v>
      </c>
      <c r="Q972" s="7">
        <f t="shared" si="63"/>
        <v>0.60757639620653314</v>
      </c>
      <c r="R972" s="9">
        <f t="shared" si="62"/>
        <v>97.069023569023571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 s="5">
        <v>5100</v>
      </c>
      <c r="E973" s="5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2">
        <f t="shared" si="60"/>
        <v>41555.208333333336</v>
      </c>
      <c r="L973">
        <v>1381726800</v>
      </c>
      <c r="M973" s="12">
        <f t="shared" si="61"/>
        <v>41561.208333333336</v>
      </c>
      <c r="N973" t="b">
        <v>0</v>
      </c>
      <c r="O973" t="b">
        <v>0</v>
      </c>
      <c r="P973" t="s">
        <v>269</v>
      </c>
      <c r="Q973" s="7">
        <f t="shared" si="63"/>
        <v>0.27725490196078434</v>
      </c>
      <c r="R973" s="9">
        <f t="shared" si="62"/>
        <v>58.916666666666664</v>
      </c>
      <c r="S973" t="s">
        <v>2041</v>
      </c>
      <c r="T973" t="s">
        <v>2060</v>
      </c>
    </row>
    <row r="974" spans="1:20" ht="31.2" x14ac:dyDescent="0.3">
      <c r="A974">
        <v>972</v>
      </c>
      <c r="B974" t="s">
        <v>1973</v>
      </c>
      <c r="C974" s="3" t="s">
        <v>1974</v>
      </c>
      <c r="D974" s="5">
        <v>42700</v>
      </c>
      <c r="E974" s="5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2">
        <f t="shared" si="60"/>
        <v>41792.208333333336</v>
      </c>
      <c r="L974">
        <v>1402462800</v>
      </c>
      <c r="M974" s="12">
        <f t="shared" si="61"/>
        <v>41801.208333333336</v>
      </c>
      <c r="N974" t="b">
        <v>0</v>
      </c>
      <c r="O974" t="b">
        <v>1</v>
      </c>
      <c r="P974" t="s">
        <v>28</v>
      </c>
      <c r="Q974" s="7">
        <f t="shared" si="63"/>
        <v>2.283934426229508</v>
      </c>
      <c r="R974" s="9">
        <f t="shared" si="62"/>
        <v>58.015466983938133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 s="5">
        <v>121100</v>
      </c>
      <c r="E975" s="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2">
        <f t="shared" si="60"/>
        <v>40522.25</v>
      </c>
      <c r="L975">
        <v>1292133600</v>
      </c>
      <c r="M975" s="12">
        <f t="shared" si="61"/>
        <v>40524.25</v>
      </c>
      <c r="N975" t="b">
        <v>0</v>
      </c>
      <c r="O975" t="b">
        <v>1</v>
      </c>
      <c r="P975" t="s">
        <v>33</v>
      </c>
      <c r="Q975" s="7">
        <f t="shared" si="63"/>
        <v>0.21615194054500414</v>
      </c>
      <c r="R975" s="9">
        <f t="shared" si="62"/>
        <v>103.87301587301587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 s="5">
        <v>800</v>
      </c>
      <c r="E976" s="5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2">
        <f t="shared" si="60"/>
        <v>41412.208333333336</v>
      </c>
      <c r="L976">
        <v>1368939600</v>
      </c>
      <c r="M976" s="12">
        <f t="shared" si="61"/>
        <v>41413.208333333336</v>
      </c>
      <c r="N976" t="b">
        <v>0</v>
      </c>
      <c r="O976" t="b">
        <v>0</v>
      </c>
      <c r="P976" t="s">
        <v>60</v>
      </c>
      <c r="Q976" s="7">
        <f t="shared" si="63"/>
        <v>3.73875</v>
      </c>
      <c r="R976" s="9">
        <f t="shared" si="62"/>
        <v>93.46875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 s="5">
        <v>5400</v>
      </c>
      <c r="E977" s="5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2">
        <f t="shared" si="60"/>
        <v>42337.25</v>
      </c>
      <c r="L977">
        <v>1452146400</v>
      </c>
      <c r="M977" s="12">
        <f t="shared" si="61"/>
        <v>42376.25</v>
      </c>
      <c r="N977" t="b">
        <v>0</v>
      </c>
      <c r="O977" t="b">
        <v>1</v>
      </c>
      <c r="P977" t="s">
        <v>33</v>
      </c>
      <c r="Q977" s="7">
        <f t="shared" si="63"/>
        <v>1.5492592592592593</v>
      </c>
      <c r="R977" s="9">
        <f t="shared" si="62"/>
        <v>61.970370370370368</v>
      </c>
      <c r="S977" t="s">
        <v>2039</v>
      </c>
      <c r="T977" t="s">
        <v>2040</v>
      </c>
    </row>
    <row r="978" spans="1:20" ht="31.2" x14ac:dyDescent="0.3">
      <c r="A978">
        <v>976</v>
      </c>
      <c r="B978" t="s">
        <v>1981</v>
      </c>
      <c r="C978" s="3" t="s">
        <v>1982</v>
      </c>
      <c r="D978" s="5">
        <v>4000</v>
      </c>
      <c r="E978" s="5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2">
        <f t="shared" si="60"/>
        <v>40571.25</v>
      </c>
      <c r="L978">
        <v>1296712800</v>
      </c>
      <c r="M978" s="12">
        <f t="shared" si="61"/>
        <v>40577.25</v>
      </c>
      <c r="N978" t="b">
        <v>0</v>
      </c>
      <c r="O978" t="b">
        <v>1</v>
      </c>
      <c r="P978" t="s">
        <v>33</v>
      </c>
      <c r="Q978" s="7">
        <f t="shared" si="63"/>
        <v>3.2214999999999998</v>
      </c>
      <c r="R978" s="9">
        <f t="shared" si="62"/>
        <v>92.042857142857144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 s="5">
        <v>7000</v>
      </c>
      <c r="E979" s="5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2">
        <f t="shared" si="60"/>
        <v>43138.25</v>
      </c>
      <c r="L979">
        <v>1520748000</v>
      </c>
      <c r="M979" s="12">
        <f t="shared" si="61"/>
        <v>43170.25</v>
      </c>
      <c r="N979" t="b">
        <v>0</v>
      </c>
      <c r="O979" t="b">
        <v>0</v>
      </c>
      <c r="P979" t="s">
        <v>17</v>
      </c>
      <c r="Q979" s="7">
        <f t="shared" si="63"/>
        <v>0.73957142857142855</v>
      </c>
      <c r="R979" s="9">
        <f t="shared" si="62"/>
        <v>77.268656716417908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 s="5">
        <v>1000</v>
      </c>
      <c r="E980" s="5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2">
        <f t="shared" si="60"/>
        <v>42686.25</v>
      </c>
      <c r="L980">
        <v>1480831200</v>
      </c>
      <c r="M980" s="12">
        <f t="shared" si="61"/>
        <v>42708.25</v>
      </c>
      <c r="N980" t="b">
        <v>0</v>
      </c>
      <c r="O980" t="b">
        <v>0</v>
      </c>
      <c r="P980" t="s">
        <v>89</v>
      </c>
      <c r="Q980" s="7">
        <f t="shared" si="63"/>
        <v>8.641</v>
      </c>
      <c r="R980" s="9">
        <f t="shared" si="62"/>
        <v>93.923913043478265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 s="5">
        <v>60200</v>
      </c>
      <c r="E981" s="5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2">
        <f t="shared" si="60"/>
        <v>42078.208333333328</v>
      </c>
      <c r="L981">
        <v>1426914000</v>
      </c>
      <c r="M981" s="12">
        <f t="shared" si="61"/>
        <v>42084.208333333328</v>
      </c>
      <c r="N981" t="b">
        <v>0</v>
      </c>
      <c r="O981" t="b">
        <v>0</v>
      </c>
      <c r="P981" t="s">
        <v>33</v>
      </c>
      <c r="Q981" s="7">
        <f t="shared" si="63"/>
        <v>1.432624584717608</v>
      </c>
      <c r="R981" s="9">
        <f t="shared" si="62"/>
        <v>84.969458128078813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 s="5">
        <v>195200</v>
      </c>
      <c r="E982" s="5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2">
        <f t="shared" si="60"/>
        <v>42307.208333333328</v>
      </c>
      <c r="L982">
        <v>1446616800</v>
      </c>
      <c r="M982" s="12">
        <f t="shared" si="61"/>
        <v>42312.25</v>
      </c>
      <c r="N982" t="b">
        <v>1</v>
      </c>
      <c r="O982" t="b">
        <v>0</v>
      </c>
      <c r="P982" t="s">
        <v>68</v>
      </c>
      <c r="Q982" s="7">
        <f t="shared" si="63"/>
        <v>0.40281762295081969</v>
      </c>
      <c r="R982" s="9">
        <f t="shared" si="62"/>
        <v>105.97035040431267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 s="5">
        <v>6700</v>
      </c>
      <c r="E983" s="5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2">
        <f t="shared" si="60"/>
        <v>43094.25</v>
      </c>
      <c r="L983">
        <v>1517032800</v>
      </c>
      <c r="M983" s="12">
        <f t="shared" si="61"/>
        <v>43127.25</v>
      </c>
      <c r="N983" t="b">
        <v>0</v>
      </c>
      <c r="O983" t="b">
        <v>0</v>
      </c>
      <c r="P983" t="s">
        <v>28</v>
      </c>
      <c r="Q983" s="7">
        <f t="shared" si="63"/>
        <v>1.7822388059701493</v>
      </c>
      <c r="R983" s="9">
        <f t="shared" si="62"/>
        <v>36.969040247678016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 s="5">
        <v>7200</v>
      </c>
      <c r="E984" s="5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2">
        <f t="shared" si="60"/>
        <v>40743.208333333336</v>
      </c>
      <c r="L984">
        <v>1311224400</v>
      </c>
      <c r="M984" s="12">
        <f t="shared" si="61"/>
        <v>40745.208333333336</v>
      </c>
      <c r="N984" t="b">
        <v>0</v>
      </c>
      <c r="O984" t="b">
        <v>1</v>
      </c>
      <c r="P984" t="s">
        <v>42</v>
      </c>
      <c r="Q984" s="7">
        <f t="shared" si="63"/>
        <v>0.84930555555555554</v>
      </c>
      <c r="R984" s="9">
        <f t="shared" si="62"/>
        <v>81.533333333333331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 s="5">
        <v>129100</v>
      </c>
      <c r="E985" s="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2">
        <f t="shared" si="60"/>
        <v>43681.208333333328</v>
      </c>
      <c r="L985">
        <v>1566190800</v>
      </c>
      <c r="M985" s="12">
        <f t="shared" si="61"/>
        <v>43696.208333333328</v>
      </c>
      <c r="N985" t="b">
        <v>0</v>
      </c>
      <c r="O985" t="b">
        <v>0</v>
      </c>
      <c r="P985" t="s">
        <v>42</v>
      </c>
      <c r="Q985" s="7">
        <f t="shared" si="63"/>
        <v>1.4593648334624323</v>
      </c>
      <c r="R985" s="9">
        <f t="shared" si="62"/>
        <v>80.999140154772135</v>
      </c>
      <c r="S985" t="s">
        <v>2041</v>
      </c>
      <c r="T985" t="s">
        <v>2042</v>
      </c>
    </row>
    <row r="986" spans="1:20" ht="31.2" x14ac:dyDescent="0.3">
      <c r="A986">
        <v>984</v>
      </c>
      <c r="B986" t="s">
        <v>1996</v>
      </c>
      <c r="C986" s="3" t="s">
        <v>1997</v>
      </c>
      <c r="D986" s="5">
        <v>6500</v>
      </c>
      <c r="E986" s="5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2">
        <f t="shared" si="60"/>
        <v>43716.208333333328</v>
      </c>
      <c r="L986">
        <v>1570165200</v>
      </c>
      <c r="M986" s="12">
        <f t="shared" si="61"/>
        <v>43742.208333333328</v>
      </c>
      <c r="N986" t="b">
        <v>0</v>
      </c>
      <c r="O986" t="b">
        <v>0</v>
      </c>
      <c r="P986" t="s">
        <v>33</v>
      </c>
      <c r="Q986" s="7">
        <f t="shared" si="63"/>
        <v>1.5246153846153847</v>
      </c>
      <c r="R986" s="9">
        <f t="shared" si="62"/>
        <v>26.010498687664043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 s="5">
        <v>170600</v>
      </c>
      <c r="E987" s="5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2">
        <f t="shared" si="60"/>
        <v>41614.25</v>
      </c>
      <c r="L987">
        <v>1388556000</v>
      </c>
      <c r="M987" s="12">
        <f t="shared" si="61"/>
        <v>41640.25</v>
      </c>
      <c r="N987" t="b">
        <v>0</v>
      </c>
      <c r="O987" t="b">
        <v>1</v>
      </c>
      <c r="P987" t="s">
        <v>23</v>
      </c>
      <c r="Q987" s="7">
        <f t="shared" si="63"/>
        <v>0.67129542790152408</v>
      </c>
      <c r="R987" s="9">
        <f t="shared" si="62"/>
        <v>25.998410896708286</v>
      </c>
      <c r="S987" t="s">
        <v>2035</v>
      </c>
      <c r="T987" t="s">
        <v>2036</v>
      </c>
    </row>
    <row r="988" spans="1:20" ht="31.2" x14ac:dyDescent="0.3">
      <c r="A988">
        <v>986</v>
      </c>
      <c r="B988" t="s">
        <v>2000</v>
      </c>
      <c r="C988" s="3" t="s">
        <v>2001</v>
      </c>
      <c r="D988" s="5">
        <v>7800</v>
      </c>
      <c r="E988" s="5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2">
        <f t="shared" si="60"/>
        <v>40638.208333333336</v>
      </c>
      <c r="L988">
        <v>1303189200</v>
      </c>
      <c r="M988" s="12">
        <f t="shared" si="61"/>
        <v>40652.208333333336</v>
      </c>
      <c r="N988" t="b">
        <v>0</v>
      </c>
      <c r="O988" t="b">
        <v>0</v>
      </c>
      <c r="P988" t="s">
        <v>23</v>
      </c>
      <c r="Q988" s="7">
        <f t="shared" si="63"/>
        <v>0.40307692307692305</v>
      </c>
      <c r="R988" s="9">
        <f t="shared" si="62"/>
        <v>34.173913043478258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 s="5">
        <v>6200</v>
      </c>
      <c r="E989" s="5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2">
        <f t="shared" si="60"/>
        <v>42852.208333333328</v>
      </c>
      <c r="L989">
        <v>1494478800</v>
      </c>
      <c r="M989" s="12">
        <f t="shared" si="61"/>
        <v>42866.208333333328</v>
      </c>
      <c r="N989" t="b">
        <v>0</v>
      </c>
      <c r="O989" t="b">
        <v>0</v>
      </c>
      <c r="P989" t="s">
        <v>42</v>
      </c>
      <c r="Q989" s="7">
        <f t="shared" si="63"/>
        <v>2.1679032258064517</v>
      </c>
      <c r="R989" s="9">
        <f t="shared" si="62"/>
        <v>28.002083333333335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 s="5">
        <v>9400</v>
      </c>
      <c r="E990" s="5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2">
        <f t="shared" si="60"/>
        <v>42686.25</v>
      </c>
      <c r="L990">
        <v>1480744800</v>
      </c>
      <c r="M990" s="12">
        <f t="shared" si="61"/>
        <v>42707.25</v>
      </c>
      <c r="N990" t="b">
        <v>0</v>
      </c>
      <c r="O990" t="b">
        <v>0</v>
      </c>
      <c r="P990" t="s">
        <v>133</v>
      </c>
      <c r="Q990" s="7">
        <f t="shared" si="63"/>
        <v>0.52117021276595743</v>
      </c>
      <c r="R990" s="9">
        <f t="shared" si="62"/>
        <v>76.546875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 s="5">
        <v>2400</v>
      </c>
      <c r="E991" s="5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2">
        <f t="shared" si="60"/>
        <v>43571.208333333328</v>
      </c>
      <c r="L991">
        <v>1555822800</v>
      </c>
      <c r="M991" s="12">
        <f t="shared" si="61"/>
        <v>43576.208333333328</v>
      </c>
      <c r="N991" t="b">
        <v>0</v>
      </c>
      <c r="O991" t="b">
        <v>0</v>
      </c>
      <c r="P991" t="s">
        <v>206</v>
      </c>
      <c r="Q991" s="7">
        <f t="shared" si="63"/>
        <v>4.9958333333333336</v>
      </c>
      <c r="R991" s="9">
        <f t="shared" si="62"/>
        <v>53.053097345132741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 s="5">
        <v>7800</v>
      </c>
      <c r="E992" s="5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2">
        <f t="shared" si="60"/>
        <v>42432.25</v>
      </c>
      <c r="L992">
        <v>1458882000</v>
      </c>
      <c r="M992" s="12">
        <f t="shared" si="61"/>
        <v>42454.208333333328</v>
      </c>
      <c r="N992" t="b">
        <v>0</v>
      </c>
      <c r="O992" t="b">
        <v>1</v>
      </c>
      <c r="P992" t="s">
        <v>53</v>
      </c>
      <c r="Q992" s="7">
        <f t="shared" si="63"/>
        <v>0.87679487179487181</v>
      </c>
      <c r="R992" s="9">
        <f t="shared" si="62"/>
        <v>106.859375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 s="5">
        <v>9800</v>
      </c>
      <c r="E993" s="5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2">
        <f t="shared" si="60"/>
        <v>41907.208333333336</v>
      </c>
      <c r="L993">
        <v>1411966800</v>
      </c>
      <c r="M993" s="12">
        <f t="shared" si="61"/>
        <v>41911.208333333336</v>
      </c>
      <c r="N993" t="b">
        <v>0</v>
      </c>
      <c r="O993" t="b">
        <v>1</v>
      </c>
      <c r="P993" t="s">
        <v>23</v>
      </c>
      <c r="Q993" s="7">
        <f t="shared" si="63"/>
        <v>1.131734693877551</v>
      </c>
      <c r="R993" s="9">
        <f t="shared" si="62"/>
        <v>46.020746887966808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 s="5">
        <v>3100</v>
      </c>
      <c r="E994" s="5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2">
        <f t="shared" si="60"/>
        <v>43227.208333333328</v>
      </c>
      <c r="L994">
        <v>1526878800</v>
      </c>
      <c r="M994" s="12">
        <f t="shared" si="61"/>
        <v>43241.208333333328</v>
      </c>
      <c r="N994" t="b">
        <v>0</v>
      </c>
      <c r="O994" t="b">
        <v>1</v>
      </c>
      <c r="P994" t="s">
        <v>53</v>
      </c>
      <c r="Q994" s="7">
        <f t="shared" si="63"/>
        <v>4.2654838709677421</v>
      </c>
      <c r="R994" s="9">
        <f t="shared" si="62"/>
        <v>100.17424242424242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 s="5">
        <v>9800</v>
      </c>
      <c r="E995" s="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2">
        <f t="shared" si="60"/>
        <v>42362.25</v>
      </c>
      <c r="L995">
        <v>1452405600</v>
      </c>
      <c r="M995" s="12">
        <f t="shared" si="61"/>
        <v>42379.25</v>
      </c>
      <c r="N995" t="b">
        <v>0</v>
      </c>
      <c r="O995" t="b">
        <v>1</v>
      </c>
      <c r="P995" t="s">
        <v>122</v>
      </c>
      <c r="Q995" s="7">
        <f t="shared" si="63"/>
        <v>0.77632653061224488</v>
      </c>
      <c r="R995" s="9">
        <f t="shared" si="62"/>
        <v>101.44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 s="5">
        <v>141100</v>
      </c>
      <c r="E996" s="5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2">
        <f t="shared" si="60"/>
        <v>41929.208333333336</v>
      </c>
      <c r="L996">
        <v>1414040400</v>
      </c>
      <c r="M996" s="12">
        <f t="shared" si="61"/>
        <v>41935.208333333336</v>
      </c>
      <c r="N996" t="b">
        <v>0</v>
      </c>
      <c r="O996" t="b">
        <v>1</v>
      </c>
      <c r="P996" t="s">
        <v>206</v>
      </c>
      <c r="Q996" s="7">
        <f t="shared" si="63"/>
        <v>0.52496810772501767</v>
      </c>
      <c r="R996" s="9">
        <f t="shared" si="62"/>
        <v>87.972684085510693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 s="5">
        <v>97300</v>
      </c>
      <c r="E997" s="5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2">
        <f t="shared" si="60"/>
        <v>43408.208333333328</v>
      </c>
      <c r="L997">
        <v>1543816800</v>
      </c>
      <c r="M997" s="12">
        <f t="shared" si="61"/>
        <v>43437.25</v>
      </c>
      <c r="N997" t="b">
        <v>0</v>
      </c>
      <c r="O997" t="b">
        <v>1</v>
      </c>
      <c r="P997" t="s">
        <v>17</v>
      </c>
      <c r="Q997" s="7">
        <f t="shared" si="63"/>
        <v>1.5746762589928058</v>
      </c>
      <c r="R997" s="9">
        <f t="shared" si="62"/>
        <v>74.995594713656388</v>
      </c>
      <c r="S997" t="s">
        <v>2033</v>
      </c>
      <c r="T997" t="s">
        <v>2034</v>
      </c>
    </row>
    <row r="998" spans="1:20" ht="31.2" x14ac:dyDescent="0.3">
      <c r="A998">
        <v>996</v>
      </c>
      <c r="B998" t="s">
        <v>2019</v>
      </c>
      <c r="C998" s="3" t="s">
        <v>2020</v>
      </c>
      <c r="D998" s="5">
        <v>6600</v>
      </c>
      <c r="E998" s="5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2">
        <f t="shared" si="60"/>
        <v>41276.25</v>
      </c>
      <c r="L998">
        <v>1359698400</v>
      </c>
      <c r="M998" s="12">
        <f t="shared" si="61"/>
        <v>41306.25</v>
      </c>
      <c r="N998" t="b">
        <v>0</v>
      </c>
      <c r="O998" t="b">
        <v>0</v>
      </c>
      <c r="P998" t="s">
        <v>33</v>
      </c>
      <c r="Q998" s="7">
        <f t="shared" si="63"/>
        <v>0.72939393939393937</v>
      </c>
      <c r="R998" s="9">
        <f t="shared" si="62"/>
        <v>42.982142857142854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 s="5">
        <v>7600</v>
      </c>
      <c r="E999" s="5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2">
        <f t="shared" si="60"/>
        <v>41659.25</v>
      </c>
      <c r="L999">
        <v>1390629600</v>
      </c>
      <c r="M999" s="12">
        <f t="shared" si="61"/>
        <v>41664.25</v>
      </c>
      <c r="N999" t="b">
        <v>0</v>
      </c>
      <c r="O999" t="b">
        <v>0</v>
      </c>
      <c r="P999" t="s">
        <v>33</v>
      </c>
      <c r="Q999" s="7">
        <f t="shared" si="63"/>
        <v>0.60565789473684206</v>
      </c>
      <c r="R999" s="9">
        <f t="shared" si="62"/>
        <v>33.115107913669064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 s="5">
        <v>66600</v>
      </c>
      <c r="E1000" s="5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2">
        <f t="shared" si="60"/>
        <v>40220.25</v>
      </c>
      <c r="L1000">
        <v>1267077600</v>
      </c>
      <c r="M1000" s="12">
        <f t="shared" si="61"/>
        <v>40234.25</v>
      </c>
      <c r="N1000" t="b">
        <v>0</v>
      </c>
      <c r="O1000" t="b">
        <v>1</v>
      </c>
      <c r="P1000" t="s">
        <v>60</v>
      </c>
      <c r="Q1000" s="7">
        <f t="shared" si="63"/>
        <v>0.5679129129129129</v>
      </c>
      <c r="R1000" s="9">
        <f t="shared" si="62"/>
        <v>101.13101604278074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 s="5">
        <v>111100</v>
      </c>
      <c r="E1001" s="5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2">
        <f t="shared" si="60"/>
        <v>42550.208333333328</v>
      </c>
      <c r="L1001">
        <v>1467781200</v>
      </c>
      <c r="M1001" s="12">
        <f t="shared" si="61"/>
        <v>42557.208333333328</v>
      </c>
      <c r="N1001" t="b">
        <v>0</v>
      </c>
      <c r="O1001" t="b">
        <v>0</v>
      </c>
      <c r="P1001" t="s">
        <v>17</v>
      </c>
      <c r="Q1001" s="7">
        <f t="shared" si="63"/>
        <v>0.56542754275427543</v>
      </c>
      <c r="R1001" s="9">
        <f t="shared" si="62"/>
        <v>55.98841354723708</v>
      </c>
      <c r="S1001" t="s">
        <v>2033</v>
      </c>
      <c r="T1001" t="s">
        <v>2034</v>
      </c>
    </row>
  </sheetData>
  <autoFilter ref="A1:T1001" xr:uid="{00000000-0001-0000-0000-000000000000}"/>
  <conditionalFormatting sqref="F1:F1048576">
    <cfRule type="containsText" dxfId="19" priority="4" operator="containsText" text="canceled">
      <formula>NOT(ISERROR(SEARCH("canceled",F1)))</formula>
    </cfRule>
    <cfRule type="containsText" dxfId="18" priority="5" operator="containsText" text="live">
      <formula>NOT(ISERROR(SEARCH("live",F1)))</formula>
    </cfRule>
    <cfRule type="containsText" dxfId="17" priority="6" operator="containsText" text="successful">
      <formula>NOT(ISERROR(SEARCH("successful",F1)))</formula>
    </cfRule>
    <cfRule type="containsText" dxfId="16" priority="7" operator="containsText" text="failed">
      <formula>NOT(ISERROR(SEARCH("failed",F1)))</formula>
    </cfRule>
  </conditionalFormatting>
  <conditionalFormatting sqref="Q1:Q1048576">
    <cfRule type="colorScale" priority="1">
      <colorScale>
        <cfvo type="min"/>
        <cfvo type="percentile" val="50"/>
        <cfvo type="max"/>
        <color rgb="FFC00000"/>
        <color rgb="FF62FA44"/>
        <color rgb="FF2333FF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9E9A-840C-4634-B991-CF5DAA83EFBC}">
  <dimension ref="A1:F14"/>
  <sheetViews>
    <sheetView workbookViewId="0">
      <selection activeCell="A5" sqref="A5"/>
    </sheetView>
  </sheetViews>
  <sheetFormatPr defaultRowHeight="15.6" x14ac:dyDescent="0.3"/>
  <cols>
    <col min="1" max="1" width="13.5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6</v>
      </c>
      <c r="B1" t="s">
        <v>2069</v>
      </c>
    </row>
    <row r="3" spans="1:6" x14ac:dyDescent="0.3">
      <c r="A3" s="10" t="s">
        <v>2070</v>
      </c>
      <c r="B3" s="10" t="s">
        <v>2068</v>
      </c>
    </row>
    <row r="4" spans="1:6" x14ac:dyDescent="0.3">
      <c r="A4" s="10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11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1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1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1" t="s">
        <v>2064</v>
      </c>
      <c r="E8">
        <v>4</v>
      </c>
      <c r="F8">
        <v>4</v>
      </c>
    </row>
    <row r="9" spans="1:6" x14ac:dyDescent="0.3">
      <c r="A9" s="11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1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1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1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1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5CC4-C44B-4F6D-B33B-2B51B4CB17E2}">
  <dimension ref="A1:F7"/>
  <sheetViews>
    <sheetView workbookViewId="0">
      <selection activeCell="B2" sqref="B2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6</v>
      </c>
      <c r="B1" t="s">
        <v>2069</v>
      </c>
    </row>
    <row r="2" spans="1:6" x14ac:dyDescent="0.3">
      <c r="A2" s="10" t="s">
        <v>2031</v>
      </c>
      <c r="B2" t="s">
        <v>2039</v>
      </c>
    </row>
    <row r="4" spans="1:6" x14ac:dyDescent="0.3">
      <c r="A4" s="10" t="s">
        <v>2071</v>
      </c>
      <c r="B4" s="10" t="s">
        <v>2068</v>
      </c>
    </row>
    <row r="5" spans="1:6" x14ac:dyDescent="0.3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11" t="s">
        <v>2040</v>
      </c>
      <c r="B6" s="15">
        <v>23</v>
      </c>
      <c r="C6" s="15">
        <v>132</v>
      </c>
      <c r="D6" s="15">
        <v>2</v>
      </c>
      <c r="E6" s="15">
        <v>187</v>
      </c>
      <c r="F6" s="15">
        <v>344</v>
      </c>
    </row>
    <row r="7" spans="1:6" x14ac:dyDescent="0.3">
      <c r="A7" s="11" t="s">
        <v>2067</v>
      </c>
      <c r="B7" s="15">
        <v>23</v>
      </c>
      <c r="C7" s="15">
        <v>132</v>
      </c>
      <c r="D7" s="15">
        <v>2</v>
      </c>
      <c r="E7" s="15">
        <v>187</v>
      </c>
      <c r="F7" s="15">
        <v>344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B57F-D96F-4C55-AE63-C1C0668F7FFB}">
  <dimension ref="A1:F18"/>
  <sheetViews>
    <sheetView workbookViewId="0">
      <selection activeCell="A12" sqref="A12:XFD12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10" t="s">
        <v>2031</v>
      </c>
      <c r="B1" t="s" vm="1">
        <v>2086</v>
      </c>
    </row>
    <row r="2" spans="1:6" x14ac:dyDescent="0.3">
      <c r="A2" s="10" t="s">
        <v>2087</v>
      </c>
      <c r="B2" t="s" vm="2">
        <v>2086</v>
      </c>
    </row>
    <row r="4" spans="1:6" x14ac:dyDescent="0.3">
      <c r="A4" s="10" t="s">
        <v>2071</v>
      </c>
      <c r="B4" s="10" t="s">
        <v>2068</v>
      </c>
    </row>
    <row r="5" spans="1:6" x14ac:dyDescent="0.3">
      <c r="A5" s="10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11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1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1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1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1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1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1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1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1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1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1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1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1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74DF-A109-4F77-A2EB-E62B104F6B16}">
  <dimension ref="A1:H13"/>
  <sheetViews>
    <sheetView zoomScaleNormal="100" workbookViewId="0">
      <selection activeCell="B26" sqref="B26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x14ac:dyDescent="0.3">
      <c r="A1" s="13" t="s">
        <v>2088</v>
      </c>
      <c r="B1" s="13" t="s">
        <v>2089</v>
      </c>
      <c r="C1" s="13" t="s">
        <v>2090</v>
      </c>
      <c r="D1" s="13" t="s">
        <v>2091</v>
      </c>
      <c r="E1" s="13" t="s">
        <v>2092</v>
      </c>
      <c r="F1" s="13" t="s">
        <v>2093</v>
      </c>
      <c r="G1" s="13" t="s">
        <v>2094</v>
      </c>
      <c r="H1" s="13" t="s">
        <v>2095</v>
      </c>
    </row>
    <row r="2" spans="1:8" x14ac:dyDescent="0.3">
      <c r="A2" t="s">
        <v>2096</v>
      </c>
      <c r="B2">
        <f>COUNTIFS(Crowdfunding!F:F,"successful",Crowdfunding!D:D,"&lt;1000")</f>
        <v>30</v>
      </c>
      <c r="C2">
        <f>COUNTIFS(Crowdfunding!F:F,"failed",Crowdfunding!D:D,"&lt;1000")</f>
        <v>20</v>
      </c>
      <c r="D2">
        <f>COUNTIFS(Crowdfunding!F:F,"canceled",Crowdfunding!D:D,"&lt;1000")</f>
        <v>1</v>
      </c>
      <c r="E2">
        <f>SUM(B2,C2,D2)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3">
      <c r="A3" t="s">
        <v>2097</v>
      </c>
      <c r="B3">
        <f>COUNTIFS(Crowdfunding!F:F,"successful",goal,"&gt;999", goal,"&lt;5000")</f>
        <v>191</v>
      </c>
      <c r="C3">
        <f>COUNTIFS(Crowdfunding!F:F,"failed",goal,"&gt;999", goal,"&lt;5000")</f>
        <v>38</v>
      </c>
      <c r="D3">
        <f>COUNTIFS(Crowdfunding!F:F,"canceled",goal,"&gt;999", goal,"&lt;5000")</f>
        <v>2</v>
      </c>
      <c r="E3">
        <f t="shared" ref="E3:E13" si="0">SUM(B3,C3,D3)</f>
        <v>231</v>
      </c>
      <c r="F3" s="7">
        <f t="shared" ref="F3:F13" si="1">B3/E3</f>
        <v>0.82683982683982682</v>
      </c>
      <c r="G3" s="7">
        <f t="shared" ref="G3:G13" si="2">C3/E3</f>
        <v>0.16450216450216451</v>
      </c>
      <c r="H3" s="7">
        <f t="shared" ref="H3:H13" si="3">D3/E3</f>
        <v>8.658008658008658E-3</v>
      </c>
    </row>
    <row r="4" spans="1:8" x14ac:dyDescent="0.3">
      <c r="A4" t="s">
        <v>2098</v>
      </c>
      <c r="B4">
        <f>COUNTIFS(Crowdfunding!F:F,"successful",goal,"&gt;4999", goal,"&lt;10000")</f>
        <v>164</v>
      </c>
      <c r="C4">
        <f>COUNTIFS(Crowdfunding!F:F,"failed",goal,"&gt;4999", goal,"&lt;10000")</f>
        <v>126</v>
      </c>
      <c r="D4">
        <f>COUNTIFS(Crowdfunding!F:F,"canceled",goal,"&gt;4999", goal,"&lt;10000")</f>
        <v>25</v>
      </c>
      <c r="E4">
        <f t="shared" si="0"/>
        <v>315</v>
      </c>
      <c r="F4" s="7">
        <f t="shared" si="1"/>
        <v>0.52063492063492067</v>
      </c>
      <c r="G4" s="7">
        <f t="shared" si="2"/>
        <v>0.4</v>
      </c>
      <c r="H4" s="7">
        <f t="shared" si="3"/>
        <v>7.9365079365079361E-2</v>
      </c>
    </row>
    <row r="5" spans="1:8" x14ac:dyDescent="0.3">
      <c r="A5" t="s">
        <v>2099</v>
      </c>
      <c r="B5">
        <f>COUNTIFS(Crowdfunding!F:F,"successful",goal,"&gt;9999", goal,"&lt;15000")</f>
        <v>4</v>
      </c>
      <c r="C5">
        <f>COUNTIFS(Crowdfunding!F:F,"failed",goal,"&gt;9999", goal,"&lt;15000")</f>
        <v>5</v>
      </c>
      <c r="D5">
        <f>COUNTIFS(Crowdfunding!F:F,"canceled",goal,"&gt;9999", goal,"&lt;15000")</f>
        <v>0</v>
      </c>
      <c r="E5">
        <f t="shared" si="0"/>
        <v>9</v>
      </c>
      <c r="F5" s="7">
        <f t="shared" si="1"/>
        <v>0.44444444444444442</v>
      </c>
      <c r="G5" s="7">
        <f t="shared" si="2"/>
        <v>0.55555555555555558</v>
      </c>
      <c r="H5" s="7">
        <f t="shared" si="3"/>
        <v>0</v>
      </c>
    </row>
    <row r="6" spans="1:8" x14ac:dyDescent="0.3">
      <c r="A6" t="s">
        <v>2100</v>
      </c>
      <c r="B6">
        <f>COUNTIFS(Crowdfunding!F:F,"successful",goal,"&gt;=15000", goal,"&lt;=19999")</f>
        <v>10</v>
      </c>
      <c r="C6">
        <f>COUNTIFS(Crowdfunding!F:F,"failed",goal,"&gt;=15000", goal,"&lt;=19999")</f>
        <v>0</v>
      </c>
      <c r="D6">
        <f>COUNTIFS(Crowdfunding!F:F,"canceled",goal,"&gt;=15000", goal,"&lt;=19999")</f>
        <v>0</v>
      </c>
      <c r="E6">
        <f t="shared" si="0"/>
        <v>10</v>
      </c>
      <c r="F6" s="7">
        <f t="shared" si="1"/>
        <v>1</v>
      </c>
      <c r="G6" s="7">
        <f t="shared" si="2"/>
        <v>0</v>
      </c>
      <c r="H6" s="7">
        <f t="shared" si="3"/>
        <v>0</v>
      </c>
    </row>
    <row r="7" spans="1:8" x14ac:dyDescent="0.3">
      <c r="A7" t="s">
        <v>2101</v>
      </c>
      <c r="B7">
        <f>COUNTIFS(Crowdfunding!F:F,"successful",goal,"&gt;=20000", goal,"&lt;=24999")</f>
        <v>7</v>
      </c>
      <c r="C7">
        <f>COUNTIFS(Crowdfunding!F:F,"failed",goal,"&gt;=20000", goal,"&lt;=24999")</f>
        <v>0</v>
      </c>
      <c r="D7">
        <f>COUNTIFS(Crowdfunding!F:F,"canceled",goal,"&gt;=20000", goal,"&lt;=24999")</f>
        <v>0</v>
      </c>
      <c r="E7">
        <f t="shared" si="0"/>
        <v>7</v>
      </c>
      <c r="F7" s="7">
        <f t="shared" si="1"/>
        <v>1</v>
      </c>
      <c r="G7" s="7">
        <f t="shared" si="2"/>
        <v>0</v>
      </c>
      <c r="H7" s="7">
        <f t="shared" si="3"/>
        <v>0</v>
      </c>
    </row>
    <row r="8" spans="1:8" x14ac:dyDescent="0.3">
      <c r="A8" t="s">
        <v>2102</v>
      </c>
      <c r="B8">
        <f>COUNTIFS(Crowdfunding!F:F,"successful",goal,"&gt;=25000", goal,"&lt;=29999")</f>
        <v>11</v>
      </c>
      <c r="C8">
        <f>COUNTIFS(Crowdfunding!F:F,"failed",goal,"&gt;=25000", goal,"&lt;=29999")</f>
        <v>3</v>
      </c>
      <c r="D8">
        <f>COUNTIFS(Crowdfunding!F:F,"canceled",goal,"&gt;=25000",goal,"&lt;=29999")</f>
        <v>0</v>
      </c>
      <c r="E8">
        <f t="shared" si="0"/>
        <v>14</v>
      </c>
      <c r="F8" s="7">
        <f t="shared" si="1"/>
        <v>0.7857142857142857</v>
      </c>
      <c r="G8" s="7">
        <f t="shared" si="2"/>
        <v>0.21428571428571427</v>
      </c>
      <c r="H8" s="7">
        <f t="shared" si="3"/>
        <v>0</v>
      </c>
    </row>
    <row r="9" spans="1:8" x14ac:dyDescent="0.3">
      <c r="A9" t="s">
        <v>2103</v>
      </c>
      <c r="B9">
        <f>COUNTIFS(Crowdfunding!F:F,"successful",goal,"&gt;=30000", goal,"&lt;=34999")</f>
        <v>7</v>
      </c>
      <c r="C9">
        <f>COUNTIFS(Crowdfunding!F:F,"failed",goal,"&gt;=30000", goal,"&lt;=34999")</f>
        <v>0</v>
      </c>
      <c r="D9">
        <f>COUNTIFS(Crowdfunding!F:F,"canceled",goal,"&gt;=30000", goal,"&lt;=34999")</f>
        <v>0</v>
      </c>
      <c r="E9">
        <f t="shared" si="0"/>
        <v>7</v>
      </c>
      <c r="F9" s="7">
        <f t="shared" si="1"/>
        <v>1</v>
      </c>
      <c r="G9" s="7">
        <f t="shared" si="2"/>
        <v>0</v>
      </c>
      <c r="H9" s="7">
        <f t="shared" si="3"/>
        <v>0</v>
      </c>
    </row>
    <row r="10" spans="1:8" x14ac:dyDescent="0.3">
      <c r="A10" t="s">
        <v>2104</v>
      </c>
      <c r="B10">
        <f>COUNTIFS(Crowdfunding!F:F,"successful",goal,"&gt;=35000", goal,"&lt;=39999")</f>
        <v>8</v>
      </c>
      <c r="C10">
        <f>COUNTIFS(Crowdfunding!F:F,"failed",goal,"&gt;=35000", goal,"&lt;=39999")</f>
        <v>3</v>
      </c>
      <c r="D10">
        <f>COUNTIFS(Crowdfunding!F:F,"canceled",goal,"&gt;=35000", goal,"&lt;=39999")</f>
        <v>1</v>
      </c>
      <c r="E10">
        <f t="shared" si="0"/>
        <v>12</v>
      </c>
      <c r="F10" s="7">
        <f t="shared" si="1"/>
        <v>0.66666666666666663</v>
      </c>
      <c r="G10" s="7">
        <f t="shared" si="2"/>
        <v>0.25</v>
      </c>
      <c r="H10" s="7">
        <f t="shared" si="3"/>
        <v>8.3333333333333329E-2</v>
      </c>
    </row>
    <row r="11" spans="1:8" x14ac:dyDescent="0.3">
      <c r="A11" t="s">
        <v>2105</v>
      </c>
      <c r="B11">
        <f>COUNTIFS(Crowdfunding!F:F,"successful",goal,"&gt;=40000", goal,"&lt;=44999")</f>
        <v>11</v>
      </c>
      <c r="C11">
        <f>COUNTIFS(Crowdfunding!F:F,"failed",goal,"&gt;=40000", goal,"&lt;=44999")</f>
        <v>3</v>
      </c>
      <c r="D11">
        <f>COUNTIFS(Crowdfunding!F:F,"canceled",goal,"&gt;=40000", goal,"&lt;=44999")</f>
        <v>0</v>
      </c>
      <c r="E11">
        <f t="shared" si="0"/>
        <v>14</v>
      </c>
      <c r="F11" s="7">
        <f t="shared" si="1"/>
        <v>0.7857142857142857</v>
      </c>
      <c r="G11" s="7">
        <f t="shared" si="2"/>
        <v>0.21428571428571427</v>
      </c>
      <c r="H11" s="7">
        <f t="shared" si="3"/>
        <v>0</v>
      </c>
    </row>
    <row r="12" spans="1:8" x14ac:dyDescent="0.3">
      <c r="A12" t="s">
        <v>2106</v>
      </c>
      <c r="B12">
        <f>COUNTIFS(Crowdfunding!F:F,"successful",goal,"&gt;=45000", goal,"&lt;=49999")</f>
        <v>8</v>
      </c>
      <c r="C12">
        <f>COUNTIFS(Crowdfunding!F:F,"failed",goal,"&gt;=45000", goal,"&lt;=49999")</f>
        <v>3</v>
      </c>
      <c r="D12">
        <f>COUNTIFS(Crowdfunding!F:F,"canceled",goal,"&gt;=45000", goal,"&lt;=49999")</f>
        <v>0</v>
      </c>
      <c r="E12">
        <f t="shared" si="0"/>
        <v>11</v>
      </c>
      <c r="F12" s="7">
        <f t="shared" si="1"/>
        <v>0.72727272727272729</v>
      </c>
      <c r="G12" s="7">
        <f t="shared" si="2"/>
        <v>0.27272727272727271</v>
      </c>
      <c r="H12" s="7">
        <f t="shared" si="3"/>
        <v>0</v>
      </c>
    </row>
    <row r="13" spans="1:8" x14ac:dyDescent="0.3">
      <c r="A13" t="s">
        <v>2107</v>
      </c>
      <c r="B13">
        <f>COUNTIFS(Crowdfunding!F:F,"successful",goal,"&gt;=50000")</f>
        <v>114</v>
      </c>
      <c r="C13">
        <f>COUNTIFS(Crowdfunding!F:F,"failed",goal,"&gt;=50000")</f>
        <v>163</v>
      </c>
      <c r="D13">
        <f>COUNTIFS(Crowdfunding!F:F,"canceled",goal,"&gt;=50000")</f>
        <v>28</v>
      </c>
      <c r="E13">
        <f t="shared" si="0"/>
        <v>305</v>
      </c>
      <c r="F13" s="7">
        <f t="shared" si="1"/>
        <v>0.3737704918032787</v>
      </c>
      <c r="G13" s="7">
        <f t="shared" si="2"/>
        <v>0.53442622950819674</v>
      </c>
      <c r="H13" s="7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DD31-F23E-4FDD-8BE6-3CF0375A5CA1}">
  <dimension ref="A1:I566"/>
  <sheetViews>
    <sheetView tabSelected="1" workbookViewId="0">
      <selection activeCell="O23" sqref="O23"/>
    </sheetView>
  </sheetViews>
  <sheetFormatPr defaultRowHeight="15.6" x14ac:dyDescent="0.3"/>
  <cols>
    <col min="1" max="1" width="9.3984375" bestFit="1" customWidth="1"/>
    <col min="2" max="2" width="13.09765625" bestFit="1" customWidth="1"/>
    <col min="5" max="5" width="13.09765625" bestFit="1" customWidth="1"/>
    <col min="8" max="8" width="19.796875" bestFit="1" customWidth="1"/>
    <col min="9" max="9" width="8.796875" style="14"/>
  </cols>
  <sheetData>
    <row r="1" spans="1:9" x14ac:dyDescent="0.3">
      <c r="A1" t="s">
        <v>4</v>
      </c>
      <c r="B1" t="s">
        <v>5</v>
      </c>
      <c r="D1" t="s">
        <v>4</v>
      </c>
      <c r="E1" t="s">
        <v>5</v>
      </c>
      <c r="H1" t="s">
        <v>20</v>
      </c>
    </row>
    <row r="2" spans="1:9" x14ac:dyDescent="0.3">
      <c r="A2" t="s">
        <v>20</v>
      </c>
      <c r="B2">
        <v>158</v>
      </c>
      <c r="D2" t="s">
        <v>14</v>
      </c>
      <c r="E2">
        <v>0</v>
      </c>
      <c r="H2" t="s">
        <v>2108</v>
      </c>
      <c r="I2" s="14" cm="1">
        <f t="array" ref="I2">SUM((B2:B566)/565)</f>
        <v>851.14690265486706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H3" t="s">
        <v>2109</v>
      </c>
      <c r="I3" s="14">
        <f>MEDIAN(B2:B566)</f>
        <v>201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H4" t="s">
        <v>2110</v>
      </c>
      <c r="I4" s="14">
        <f>MIN(B2:B566)</f>
        <v>16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H5" t="s">
        <v>2111</v>
      </c>
      <c r="I5" s="14">
        <f>MAX(B2:B566)</f>
        <v>7295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H6" t="s">
        <v>2112</v>
      </c>
      <c r="I6" s="14">
        <f>_xlfn.VAR.S(B2:B566)</f>
        <v>1606216.5936295739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H7" t="s">
        <v>2113</v>
      </c>
      <c r="I7" s="14">
        <f>SQRT(I6)</f>
        <v>1267.366006183523</v>
      </c>
    </row>
    <row r="8" spans="1:9" x14ac:dyDescent="0.3">
      <c r="A8" t="s">
        <v>20</v>
      </c>
      <c r="B8">
        <v>100</v>
      </c>
      <c r="D8" t="s">
        <v>14</v>
      </c>
      <c r="E8">
        <v>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  <c r="H10" t="s">
        <v>14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  <c r="H11" t="s">
        <v>2108</v>
      </c>
      <c r="I11" s="14" cm="1">
        <f t="array" ref="I11">SUM((E2:E365)/354)</f>
        <v>602.15819209039444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  <c r="H12" t="s">
        <v>2109</v>
      </c>
      <c r="I12" s="14">
        <f>MEDIAN(E2:E365)</f>
        <v>114.5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  <c r="H13" t="s">
        <v>2110</v>
      </c>
      <c r="I13" s="14">
        <f>MIN(E2:E365)</f>
        <v>0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  <c r="H14" t="s">
        <v>2111</v>
      </c>
      <c r="I14" s="14">
        <f>MAX(E2:E365)</f>
        <v>6080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  <c r="H15" t="s">
        <v>2112</v>
      </c>
      <c r="I15" s="14">
        <f>_xlfn.VAR.S(E2:E365)</f>
        <v>924113.45496927318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  <c r="H16" t="s">
        <v>2113</v>
      </c>
      <c r="I16" s="14">
        <f>SQRT(I15)</f>
        <v>961.30819978260524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15" priority="13" operator="containsText" text="canceled">
      <formula>NOT(ISERROR(SEARCH("canceled",A2)))</formula>
    </cfRule>
    <cfRule type="containsText" dxfId="14" priority="14" operator="containsText" text="live">
      <formula>NOT(ISERROR(SEARCH("live",A2)))</formula>
    </cfRule>
    <cfRule type="containsText" dxfId="13" priority="15" operator="containsText" text="successful">
      <formula>NOT(ISERROR(SEARCH("successful",A2)))</formula>
    </cfRule>
    <cfRule type="containsText" dxfId="12" priority="16" operator="containsText" text="failed">
      <formula>NOT(ISERROR(SEARCH("failed",A2)))</formula>
    </cfRule>
  </conditionalFormatting>
  <conditionalFormatting sqref="D2:D365">
    <cfRule type="containsText" dxfId="11" priority="9" operator="containsText" text="canceled">
      <formula>NOT(ISERROR(SEARCH("canceled",D2)))</formula>
    </cfRule>
    <cfRule type="containsText" dxfId="10" priority="10" operator="containsText" text="live">
      <formula>NOT(ISERROR(SEARCH("live",D2)))</formula>
    </cfRule>
    <cfRule type="containsText" dxfId="9" priority="11" operator="containsText" text="successful">
      <formula>NOT(ISERROR(SEARCH("successful",D2)))</formula>
    </cfRule>
    <cfRule type="containsText" dxfId="8" priority="12" operator="containsText" text="failed">
      <formula>NOT(ISERROR(SEARCH("failed",D2)))</formula>
    </cfRule>
  </conditionalFormatting>
  <conditionalFormatting sqref="H1">
    <cfRule type="containsText" dxfId="7" priority="5" operator="containsText" text="canceled">
      <formula>NOT(ISERROR(SEARCH("canceled",H1)))</formula>
    </cfRule>
    <cfRule type="containsText" dxfId="6" priority="6" operator="containsText" text="live">
      <formula>NOT(ISERROR(SEARCH("live",H1)))</formula>
    </cfRule>
    <cfRule type="containsText" dxfId="5" priority="7" operator="containsText" text="successful">
      <formula>NOT(ISERROR(SEARCH("successful",H1)))</formula>
    </cfRule>
    <cfRule type="containsText" dxfId="4" priority="8" operator="containsText" text="failed">
      <formula>NOT(ISERROR(SEARCH("failed",H1)))</formula>
    </cfRule>
  </conditionalFormatting>
  <conditionalFormatting sqref="H10">
    <cfRule type="containsText" dxfId="3" priority="1" operator="containsText" text="canceled">
      <formula>NOT(ISERROR(SEARCH("canceled",H10)))</formula>
    </cfRule>
    <cfRule type="containsText" dxfId="2" priority="2" operator="containsText" text="live">
      <formula>NOT(ISERROR(SEARCH("live",H10)))</formula>
    </cfRule>
    <cfRule type="containsText" dxfId="1" priority="3" operator="containsText" text="successful">
      <formula>NOT(ISERROR(SEARCH("successful",H10)))</formula>
    </cfRule>
    <cfRule type="containsText" dxfId="0" priority="4" operator="containsText" text="failed">
      <formula>NOT(ISERROR(SEARCH("failed",H10)))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1</vt:lpstr>
      <vt:lpstr>2</vt:lpstr>
      <vt:lpstr>3</vt:lpstr>
      <vt:lpstr>4</vt:lpstr>
      <vt:lpstr>5</vt:lpstr>
      <vt:lpstr>data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Kiley Karecki</cp:lastModifiedBy>
  <dcterms:created xsi:type="dcterms:W3CDTF">2021-09-29T18:52:28Z</dcterms:created>
  <dcterms:modified xsi:type="dcterms:W3CDTF">2024-08-05T05:25:21Z</dcterms:modified>
</cp:coreProperties>
</file>