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2b577050e2e835/Documents/MLPD Masters Program/Fall 2024 - MLPD/LDEV 663 700 INTRO PROJECT MGT/Week 4 - Development Budgeting ^0 Engineering Proposals/Budget to Actual Assignment/"/>
    </mc:Choice>
  </mc:AlternateContent>
  <xr:revisionPtr revIDLastSave="96" documentId="8_{F1E22A25-D5FB-B640-A97D-39E9C54F5ABC}" xr6:coauthVersionLast="47" xr6:coauthVersionMax="47" xr10:uidLastSave="{B4B3F985-DCE7-4FD1-B526-4C5BB02F4BE4}"/>
  <bookViews>
    <workbookView xWindow="51720" yWindow="-120" windowWidth="29040" windowHeight="15720" tabRatio="677" xr2:uid="{00000000-000D-0000-FFFF-FFFF00000000}"/>
  </bookViews>
  <sheets>
    <sheet name="Budget to Actual" sheetId="21" r:id="rId1"/>
  </sheets>
  <definedNames>
    <definedName name="Cash" localSheetId="0">#REF!</definedName>
    <definedName name="Cas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1" l="1"/>
  <c r="H45" i="21"/>
  <c r="G45" i="21"/>
  <c r="F45" i="21"/>
  <c r="E45" i="21"/>
  <c r="I64" i="21"/>
  <c r="G47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F47" i="21"/>
  <c r="E47" i="21"/>
  <c r="D45" i="21"/>
  <c r="F42" i="21"/>
  <c r="E42" i="21"/>
  <c r="D42" i="21"/>
  <c r="C42" i="21"/>
  <c r="C47" i="21" s="1"/>
  <c r="B52" i="21"/>
  <c r="B55" i="21" s="1"/>
  <c r="B26" i="21"/>
  <c r="B25" i="21"/>
  <c r="B18" i="21"/>
  <c r="B17" i="21"/>
  <c r="B11" i="21"/>
  <c r="K10" i="21"/>
  <c r="B32" i="21" s="1"/>
  <c r="B9" i="21"/>
  <c r="H42" i="21" l="1"/>
  <c r="G42" i="21"/>
  <c r="C45" i="21"/>
  <c r="D47" i="21"/>
  <c r="B42" i="21"/>
  <c r="H47" i="21" l="1"/>
  <c r="I42" i="21"/>
  <c r="B47" i="21"/>
  <c r="B45" i="21"/>
  <c r="L45" i="21"/>
  <c r="I47" i="21" l="1"/>
</calcChain>
</file>

<file path=xl/sharedStrings.xml><?xml version="1.0" encoding="utf-8"?>
<sst xmlns="http://schemas.openxmlformats.org/spreadsheetml/2006/main" count="64" uniqueCount="60">
  <si>
    <t>Sample Tract</t>
  </si>
  <si>
    <t>50 Acres</t>
  </si>
  <si>
    <t>BUDGET TO ACTUAL</t>
  </si>
  <si>
    <t xml:space="preserve">Initial </t>
  </si>
  <si>
    <t>Post Bid</t>
  </si>
  <si>
    <t>Change Orders</t>
  </si>
  <si>
    <t>Previous</t>
  </si>
  <si>
    <t>Costs this</t>
  </si>
  <si>
    <t>Costs</t>
  </si>
  <si>
    <t xml:space="preserve">Cost to </t>
  </si>
  <si>
    <t>Estimated Development Costs</t>
  </si>
  <si>
    <t>Budget</t>
  </si>
  <si>
    <t>Revisions</t>
  </si>
  <si>
    <t>Month</t>
  </si>
  <si>
    <t>to Date</t>
  </si>
  <si>
    <t>Complete</t>
  </si>
  <si>
    <t>Final Cost</t>
  </si>
  <si>
    <t xml:space="preserve">  Land Cost</t>
  </si>
  <si>
    <t>Acres</t>
  </si>
  <si>
    <t xml:space="preserve">  Rollback Taxes</t>
  </si>
  <si>
    <t>Lots</t>
  </si>
  <si>
    <t>DU/AC</t>
  </si>
  <si>
    <t xml:space="preserve">  Clearing and Grubbing</t>
  </si>
  <si>
    <t xml:space="preserve">  WS&amp;D Distribution</t>
  </si>
  <si>
    <t xml:space="preserve">  Detention Pond</t>
  </si>
  <si>
    <t xml:space="preserve">  Off-Site WS&amp;D</t>
  </si>
  <si>
    <t xml:space="preserve">  Paving </t>
  </si>
  <si>
    <t xml:space="preserve">  Off-Site Paving</t>
  </si>
  <si>
    <t xml:space="preserve">  Engineering - WS&amp;D</t>
  </si>
  <si>
    <t xml:space="preserve">  Engineering - Paving </t>
  </si>
  <si>
    <t xml:space="preserve">  Engineering - Drainage Study</t>
  </si>
  <si>
    <t xml:space="preserve">  Engineering - Miscellaneous</t>
  </si>
  <si>
    <t xml:space="preserve">  MUD Bond Issue</t>
  </si>
  <si>
    <t xml:space="preserve">  Annexation Cost</t>
  </si>
  <si>
    <t xml:space="preserve">  Phase I Environmental Report</t>
  </si>
  <si>
    <t xml:space="preserve">  Wetlands Report</t>
  </si>
  <si>
    <t xml:space="preserve">  Materials Testing - WS&amp;D</t>
  </si>
  <si>
    <t xml:space="preserve">  Materials Testing - Paving </t>
  </si>
  <si>
    <t xml:space="preserve">  Geotechnical Report</t>
  </si>
  <si>
    <t xml:space="preserve">  Entry Features (Includes Monument Sign)</t>
  </si>
  <si>
    <t xml:space="preserve">  Greenbelts (Includes Trees &amp; Irrigation)</t>
  </si>
  <si>
    <t xml:space="preserve">  Removal of House, plugging of wells, etc…</t>
  </si>
  <si>
    <t xml:space="preserve">  Legal Fees</t>
  </si>
  <si>
    <t xml:space="preserve">  Development Management Fees</t>
  </si>
  <si>
    <t xml:space="preserve">  Topography Survey</t>
  </si>
  <si>
    <t xml:space="preserve">  Land Planning</t>
  </si>
  <si>
    <t xml:space="preserve">  SWPPP</t>
  </si>
  <si>
    <t xml:space="preserve">  HOA Subsidy</t>
  </si>
  <si>
    <t xml:space="preserve">  Boundary Survey</t>
  </si>
  <si>
    <t xml:space="preserve">  Development Loan Interest</t>
  </si>
  <si>
    <t xml:space="preserve">  Property Taxes</t>
  </si>
  <si>
    <t xml:space="preserve">  Contingency</t>
  </si>
  <si>
    <t>TOTALS</t>
  </si>
  <si>
    <t>Lot Width</t>
  </si>
  <si>
    <t>COST PER LOT</t>
  </si>
  <si>
    <t>OR</t>
  </si>
  <si>
    <t>Per Front Foot</t>
  </si>
  <si>
    <t xml:space="preserve">COST PER ACRE </t>
  </si>
  <si>
    <t>Revisions are also known as Change Orders</t>
  </si>
  <si>
    <t>How much did the Final Cost (per lot)  increase/decrease from the Land Book Budget (per lot)?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</si>
</sst>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&quot;$&quot;#,##0"/>
  </numFmts>
  <fonts count="10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44" fontId="2" fillId="0" borderId="0" xfId="1" applyFont="1"/>
    <xf numFmtId="165" fontId="0" fillId="0" borderId="0" xfId="0" applyNumberFormat="1"/>
    <xf numFmtId="0" fontId="4" fillId="0" borderId="0" xfId="0" applyFont="1" applyAlignment="1">
      <alignment horizontal="center"/>
    </xf>
    <xf numFmtId="164" fontId="0" fillId="0" borderId="0" xfId="0" applyNumberFormat="1"/>
    <xf numFmtId="10" fontId="0" fillId="0" borderId="0" xfId="2" applyNumberFormat="1" applyFont="1"/>
    <xf numFmtId="0" fontId="3" fillId="0" borderId="0" xfId="0" applyFont="1"/>
    <xf numFmtId="9" fontId="0" fillId="0" borderId="0" xfId="2" applyFont="1"/>
    <xf numFmtId="1" fontId="0" fillId="0" borderId="0" xfId="0" applyNumberFormat="1"/>
    <xf numFmtId="6" fontId="0" fillId="0" borderId="0" xfId="0" applyNumberFormat="1"/>
    <xf numFmtId="6" fontId="1" fillId="0" borderId="0" xfId="0" applyNumberFormat="1" applyFont="1"/>
    <xf numFmtId="165" fontId="1" fillId="0" borderId="0" xfId="0" applyNumberFormat="1" applyFont="1"/>
    <xf numFmtId="0" fontId="0" fillId="0" borderId="2" xfId="0" applyBorder="1"/>
    <xf numFmtId="6" fontId="0" fillId="0" borderId="2" xfId="0" applyNumberFormat="1" applyBorder="1"/>
    <xf numFmtId="0" fontId="3" fillId="0" borderId="2" xfId="0" applyFont="1" applyBorder="1"/>
    <xf numFmtId="6" fontId="3" fillId="0" borderId="2" xfId="0" applyNumberFormat="1" applyFont="1" applyBorder="1"/>
    <xf numFmtId="6" fontId="3" fillId="0" borderId="2" xfId="1" applyNumberFormat="1" applyFont="1" applyFill="1" applyBorder="1" applyAlignment="1">
      <alignment horizontal="right"/>
    </xf>
    <xf numFmtId="6" fontId="3" fillId="0" borderId="2" xfId="1" applyNumberFormat="1" applyFill="1" applyBorder="1" applyAlignment="1">
      <alignment horizontal="right"/>
    </xf>
    <xf numFmtId="6" fontId="0" fillId="0" borderId="2" xfId="0" applyNumberFormat="1" applyBorder="1" applyAlignment="1">
      <alignment horizontal="right"/>
    </xf>
    <xf numFmtId="0" fontId="1" fillId="0" borderId="2" xfId="0" applyFont="1" applyBorder="1"/>
    <xf numFmtId="6" fontId="1" fillId="0" borderId="2" xfId="1" applyNumberFormat="1" applyFont="1" applyFill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2" fillId="0" borderId="2" xfId="0" applyFont="1" applyBorder="1"/>
    <xf numFmtId="165" fontId="2" fillId="0" borderId="2" xfId="1" applyNumberFormat="1" applyFont="1" applyBorder="1" applyAlignment="1">
      <alignment horizontal="right"/>
    </xf>
    <xf numFmtId="165" fontId="0" fillId="0" borderId="2" xfId="0" applyNumberFormat="1" applyBorder="1"/>
    <xf numFmtId="165" fontId="2" fillId="0" borderId="2" xfId="1" applyNumberFormat="1" applyFont="1" applyBorder="1"/>
    <xf numFmtId="0" fontId="0" fillId="0" borderId="4" xfId="0" applyBorder="1"/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6" fillId="0" borderId="8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Continuous"/>
    </xf>
    <xf numFmtId="0" fontId="7" fillId="0" borderId="8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0" fillId="0" borderId="1" xfId="0" applyBorder="1"/>
    <xf numFmtId="0" fontId="0" fillId="0" borderId="11" xfId="0" applyBorder="1"/>
    <xf numFmtId="6" fontId="0" fillId="2" borderId="2" xfId="0" applyNumberFormat="1" applyFill="1" applyBorder="1"/>
    <xf numFmtId="6" fontId="1" fillId="2" borderId="2" xfId="1" applyNumberFormat="1" applyFont="1" applyFill="1" applyBorder="1" applyAlignment="1">
      <alignment horizontal="right"/>
    </xf>
    <xf numFmtId="0" fontId="0" fillId="2" borderId="2" xfId="0" applyFill="1" applyBorder="1"/>
    <xf numFmtId="165" fontId="2" fillId="2" borderId="2" xfId="1" quotePrefix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right"/>
    </xf>
    <xf numFmtId="165" fontId="0" fillId="2" borderId="2" xfId="0" applyNumberFormat="1" applyFill="1" applyBorder="1"/>
    <xf numFmtId="165" fontId="2" fillId="2" borderId="2" xfId="1" applyNumberFormat="1" applyFont="1" applyFill="1" applyBorder="1"/>
    <xf numFmtId="0" fontId="8" fillId="0" borderId="0" xfId="0" applyFont="1"/>
    <xf numFmtId="0" fontId="9" fillId="0" borderId="0" xfId="0" applyFont="1"/>
    <xf numFmtId="165" fontId="9" fillId="2" borderId="12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683C-4118-40CA-8863-E123A5D9670B}">
  <sheetPr>
    <pageSetUpPr fitToPage="1"/>
  </sheetPr>
  <dimension ref="A1:N64"/>
  <sheetViews>
    <sheetView tabSelected="1" zoomScaleNormal="100" workbookViewId="0">
      <pane xSplit="1" ySplit="7" topLeftCell="B47" activePane="bottomRight" state="frozen"/>
      <selection pane="topRight" activeCell="B1" sqref="B1"/>
      <selection pane="bottomLeft" activeCell="A8" sqref="A8"/>
      <selection pane="bottomRight" activeCell="J58" sqref="J58"/>
    </sheetView>
  </sheetViews>
  <sheetFormatPr defaultColWidth="8.83203125" defaultRowHeight="12.3" x14ac:dyDescent="0.4"/>
  <cols>
    <col min="1" max="1" width="35.6640625" customWidth="1"/>
    <col min="2" max="3" width="12.6640625" customWidth="1"/>
    <col min="4" max="4" width="14" customWidth="1"/>
    <col min="5" max="9" width="12.6640625" customWidth="1"/>
    <col min="10" max="10" width="16.21875" customWidth="1"/>
    <col min="11" max="14" width="8.83203125" hidden="1" customWidth="1"/>
  </cols>
  <sheetData>
    <row r="1" spans="1:14" ht="15" x14ac:dyDescent="0.5">
      <c r="A1" s="31" t="s">
        <v>0</v>
      </c>
      <c r="B1" s="32"/>
      <c r="C1" s="32"/>
      <c r="D1" s="32"/>
      <c r="E1" s="32"/>
      <c r="F1" s="32"/>
      <c r="G1" s="32"/>
      <c r="H1" s="32"/>
      <c r="I1" s="33"/>
    </row>
    <row r="2" spans="1:14" ht="14.1" x14ac:dyDescent="0.5">
      <c r="A2" s="34" t="s">
        <v>1</v>
      </c>
      <c r="B2" s="35"/>
      <c r="C2" s="35"/>
      <c r="D2" s="35"/>
      <c r="E2" s="35"/>
      <c r="F2" s="35"/>
      <c r="G2" s="35"/>
      <c r="H2" s="35"/>
      <c r="I2" s="36"/>
    </row>
    <row r="3" spans="1:14" ht="14.1" x14ac:dyDescent="0.5">
      <c r="A3" s="34"/>
      <c r="B3" s="35"/>
      <c r="C3" s="35"/>
      <c r="D3" s="35"/>
      <c r="E3" s="35"/>
      <c r="F3" s="35"/>
      <c r="G3" s="35"/>
      <c r="H3" s="35"/>
      <c r="I3" s="36"/>
    </row>
    <row r="4" spans="1:14" ht="17.7" x14ac:dyDescent="0.6">
      <c r="A4" s="37" t="s">
        <v>2</v>
      </c>
      <c r="B4" s="35"/>
      <c r="C4" s="35"/>
      <c r="D4" s="35"/>
      <c r="E4" s="35"/>
      <c r="F4" s="35"/>
      <c r="G4" s="35"/>
      <c r="H4" s="35"/>
      <c r="I4" s="36"/>
    </row>
    <row r="5" spans="1:14" ht="14.1" x14ac:dyDescent="0.5">
      <c r="A5" s="38"/>
      <c r="B5" s="39"/>
      <c r="C5" s="39"/>
      <c r="D5" s="39"/>
      <c r="E5" s="39"/>
      <c r="F5" s="39"/>
      <c r="G5" s="39"/>
      <c r="H5" s="39"/>
      <c r="I5" s="40"/>
    </row>
    <row r="6" spans="1:14" x14ac:dyDescent="0.4">
      <c r="A6" s="27"/>
      <c r="B6" s="28" t="s">
        <v>3</v>
      </c>
      <c r="C6" s="28" t="s">
        <v>4</v>
      </c>
      <c r="D6" s="28" t="s">
        <v>5</v>
      </c>
      <c r="E6" s="28" t="s">
        <v>6</v>
      </c>
      <c r="F6" s="28" t="s">
        <v>7</v>
      </c>
      <c r="G6" s="28" t="s">
        <v>8</v>
      </c>
      <c r="H6" s="28" t="s">
        <v>9</v>
      </c>
      <c r="I6" s="28"/>
      <c r="J6" s="4"/>
    </row>
    <row r="7" spans="1:14" x14ac:dyDescent="0.4">
      <c r="A7" s="29" t="s">
        <v>10</v>
      </c>
      <c r="B7" s="30" t="s">
        <v>11</v>
      </c>
      <c r="C7" s="30" t="s">
        <v>11</v>
      </c>
      <c r="D7" s="30" t="s">
        <v>12</v>
      </c>
      <c r="E7" s="30" t="s">
        <v>8</v>
      </c>
      <c r="F7" s="30" t="s">
        <v>13</v>
      </c>
      <c r="G7" s="30" t="s">
        <v>14</v>
      </c>
      <c r="H7" s="30" t="s">
        <v>15</v>
      </c>
      <c r="I7" s="30" t="s">
        <v>16</v>
      </c>
      <c r="J7" s="4"/>
    </row>
    <row r="8" spans="1:14" x14ac:dyDescent="0.4">
      <c r="A8" s="13"/>
      <c r="B8" s="13"/>
      <c r="C8" s="13"/>
      <c r="D8" s="13"/>
      <c r="E8" s="13"/>
      <c r="F8" s="13"/>
      <c r="G8" s="13"/>
      <c r="H8" s="13"/>
      <c r="I8" s="13"/>
    </row>
    <row r="9" spans="1:14" x14ac:dyDescent="0.4">
      <c r="A9" s="13" t="s">
        <v>17</v>
      </c>
      <c r="B9" s="14">
        <f>+$K$9*45000</f>
        <v>2250000</v>
      </c>
      <c r="C9" s="14">
        <v>2250000</v>
      </c>
      <c r="D9" s="14">
        <v>0</v>
      </c>
      <c r="E9" s="14">
        <v>2250000</v>
      </c>
      <c r="F9" s="41">
        <v>0</v>
      </c>
      <c r="G9" s="41">
        <f>SUM(E9:F9)</f>
        <v>2250000</v>
      </c>
      <c r="H9" s="41">
        <f>I9-G9</f>
        <v>0</v>
      </c>
      <c r="I9" s="41">
        <f>SUM(C9:D9)</f>
        <v>2250000</v>
      </c>
      <c r="J9" s="10"/>
      <c r="K9">
        <v>50</v>
      </c>
      <c r="L9" s="7" t="s">
        <v>18</v>
      </c>
    </row>
    <row r="10" spans="1:14" x14ac:dyDescent="0.4">
      <c r="A10" s="13" t="s">
        <v>19</v>
      </c>
      <c r="B10" s="14">
        <v>0</v>
      </c>
      <c r="C10" s="14">
        <v>0</v>
      </c>
      <c r="D10" s="14">
        <v>0</v>
      </c>
      <c r="E10" s="14">
        <v>0</v>
      </c>
      <c r="F10" s="41">
        <v>0</v>
      </c>
      <c r="G10" s="41">
        <f t="shared" ref="G10:G40" si="0">SUM(E10:F10)</f>
        <v>0</v>
      </c>
      <c r="H10" s="41">
        <f t="shared" ref="H10:H40" si="1">I10-G10</f>
        <v>0</v>
      </c>
      <c r="I10" s="41">
        <f t="shared" ref="I10:I40" si="2">SUM(C10:D10)</f>
        <v>0</v>
      </c>
      <c r="J10" s="10"/>
      <c r="K10" s="9">
        <f>+K9*M10</f>
        <v>190</v>
      </c>
      <c r="L10" s="7" t="s">
        <v>20</v>
      </c>
      <c r="M10">
        <v>3.8</v>
      </c>
      <c r="N10" s="7" t="s">
        <v>21</v>
      </c>
    </row>
    <row r="11" spans="1:14" x14ac:dyDescent="0.4">
      <c r="A11" s="13" t="s">
        <v>22</v>
      </c>
      <c r="B11" s="14">
        <f>+(25*1500)+(25*2500)</f>
        <v>100000</v>
      </c>
      <c r="C11" s="14">
        <v>125000</v>
      </c>
      <c r="D11" s="14">
        <v>10000</v>
      </c>
      <c r="E11" s="14">
        <v>100000</v>
      </c>
      <c r="F11" s="41">
        <v>21500</v>
      </c>
      <c r="G11" s="41">
        <f t="shared" si="0"/>
        <v>121500</v>
      </c>
      <c r="H11" s="41">
        <f t="shared" si="1"/>
        <v>13500</v>
      </c>
      <c r="I11" s="41">
        <f t="shared" si="2"/>
        <v>135000</v>
      </c>
      <c r="J11" s="10"/>
    </row>
    <row r="12" spans="1:14" x14ac:dyDescent="0.4">
      <c r="A12" s="15" t="s">
        <v>23</v>
      </c>
      <c r="B12" s="16">
        <v>1875000</v>
      </c>
      <c r="C12" s="14">
        <v>1795000</v>
      </c>
      <c r="D12" s="14">
        <v>50000</v>
      </c>
      <c r="E12" s="14">
        <v>1300000</v>
      </c>
      <c r="F12" s="41">
        <v>200000</v>
      </c>
      <c r="G12" s="41">
        <f t="shared" si="0"/>
        <v>1500000</v>
      </c>
      <c r="H12" s="41">
        <f t="shared" si="1"/>
        <v>345000</v>
      </c>
      <c r="I12" s="41">
        <f t="shared" si="2"/>
        <v>1845000</v>
      </c>
      <c r="J12" s="10"/>
    </row>
    <row r="13" spans="1:14" x14ac:dyDescent="0.4">
      <c r="A13" s="15" t="s">
        <v>24</v>
      </c>
      <c r="B13" s="17">
        <v>225000</v>
      </c>
      <c r="C13" s="14">
        <v>245000</v>
      </c>
      <c r="D13" s="14">
        <v>-18750</v>
      </c>
      <c r="E13" s="14">
        <v>203625</v>
      </c>
      <c r="F13" s="41">
        <v>0</v>
      </c>
      <c r="G13" s="41">
        <f t="shared" si="0"/>
        <v>203625</v>
      </c>
      <c r="H13" s="41">
        <f t="shared" si="1"/>
        <v>22625</v>
      </c>
      <c r="I13" s="41">
        <f t="shared" si="2"/>
        <v>226250</v>
      </c>
      <c r="J13" s="10"/>
      <c r="K13" s="9"/>
    </row>
    <row r="14" spans="1:14" x14ac:dyDescent="0.4">
      <c r="A14" s="13" t="s">
        <v>25</v>
      </c>
      <c r="B14" s="18">
        <v>0</v>
      </c>
      <c r="C14" s="14">
        <v>0</v>
      </c>
      <c r="D14" s="14">
        <v>0</v>
      </c>
      <c r="E14" s="14">
        <v>0</v>
      </c>
      <c r="F14" s="41">
        <v>0</v>
      </c>
      <c r="G14" s="41">
        <f t="shared" si="0"/>
        <v>0</v>
      </c>
      <c r="H14" s="41">
        <f t="shared" si="1"/>
        <v>0</v>
      </c>
      <c r="I14" s="41">
        <f t="shared" si="2"/>
        <v>0</v>
      </c>
      <c r="J14" s="10"/>
    </row>
    <row r="15" spans="1:14" x14ac:dyDescent="0.4">
      <c r="A15" s="13" t="s">
        <v>26</v>
      </c>
      <c r="B15" s="14">
        <v>2425000</v>
      </c>
      <c r="C15" s="14">
        <v>2675000</v>
      </c>
      <c r="D15" s="14">
        <v>-176500</v>
      </c>
      <c r="E15" s="14">
        <v>200000</v>
      </c>
      <c r="F15" s="41">
        <v>500000</v>
      </c>
      <c r="G15" s="41">
        <f t="shared" si="0"/>
        <v>700000</v>
      </c>
      <c r="H15" s="41">
        <f t="shared" si="1"/>
        <v>1798500</v>
      </c>
      <c r="I15" s="41">
        <f t="shared" si="2"/>
        <v>2498500</v>
      </c>
      <c r="J15" s="10"/>
    </row>
    <row r="16" spans="1:14" x14ac:dyDescent="0.4">
      <c r="A16" s="13" t="s">
        <v>27</v>
      </c>
      <c r="B16" s="18">
        <v>75000</v>
      </c>
      <c r="C16" s="14">
        <v>73200</v>
      </c>
      <c r="D16" s="14">
        <v>125000</v>
      </c>
      <c r="E16" s="14">
        <v>0</v>
      </c>
      <c r="F16" s="41">
        <v>50000</v>
      </c>
      <c r="G16" s="41">
        <f t="shared" si="0"/>
        <v>50000</v>
      </c>
      <c r="H16" s="41">
        <f t="shared" si="1"/>
        <v>148200</v>
      </c>
      <c r="I16" s="41">
        <f t="shared" si="2"/>
        <v>198200</v>
      </c>
      <c r="J16" s="10"/>
      <c r="L16" s="7"/>
    </row>
    <row r="17" spans="1:10" x14ac:dyDescent="0.4">
      <c r="A17" s="15" t="s">
        <v>28</v>
      </c>
      <c r="B17" s="17">
        <f>+(B12+B13+B14)*0.175</f>
        <v>367500</v>
      </c>
      <c r="C17" s="17">
        <v>357000</v>
      </c>
      <c r="D17" s="14">
        <v>10000</v>
      </c>
      <c r="E17" s="14">
        <v>285000</v>
      </c>
      <c r="F17" s="41">
        <v>15000</v>
      </c>
      <c r="G17" s="41">
        <f t="shared" si="0"/>
        <v>300000</v>
      </c>
      <c r="H17" s="41">
        <f t="shared" si="1"/>
        <v>67000</v>
      </c>
      <c r="I17" s="41">
        <f t="shared" si="2"/>
        <v>367000</v>
      </c>
      <c r="J17" s="10"/>
    </row>
    <row r="18" spans="1:10" x14ac:dyDescent="0.4">
      <c r="A18" s="15" t="s">
        <v>29</v>
      </c>
      <c r="B18" s="18">
        <f>+(B15+B16)*0.17</f>
        <v>425000.00000000006</v>
      </c>
      <c r="C18" s="18">
        <v>475000</v>
      </c>
      <c r="D18" s="14">
        <v>15000</v>
      </c>
      <c r="E18" s="14">
        <v>310000</v>
      </c>
      <c r="F18" s="41">
        <v>40000</v>
      </c>
      <c r="G18" s="41">
        <f t="shared" si="0"/>
        <v>350000</v>
      </c>
      <c r="H18" s="41">
        <f t="shared" si="1"/>
        <v>140000</v>
      </c>
      <c r="I18" s="41">
        <f t="shared" si="2"/>
        <v>490000</v>
      </c>
      <c r="J18" s="10"/>
    </row>
    <row r="19" spans="1:10" x14ac:dyDescent="0.4">
      <c r="A19" s="15" t="s">
        <v>30</v>
      </c>
      <c r="B19" s="18">
        <v>25000</v>
      </c>
      <c r="C19" s="14">
        <v>25000</v>
      </c>
      <c r="D19" s="14">
        <v>0</v>
      </c>
      <c r="E19" s="14">
        <v>25000</v>
      </c>
      <c r="F19" s="41">
        <v>0</v>
      </c>
      <c r="G19" s="41">
        <f t="shared" si="0"/>
        <v>25000</v>
      </c>
      <c r="H19" s="41">
        <f t="shared" si="1"/>
        <v>0</v>
      </c>
      <c r="I19" s="41">
        <f t="shared" si="2"/>
        <v>25000</v>
      </c>
      <c r="J19" s="10"/>
    </row>
    <row r="20" spans="1:10" x14ac:dyDescent="0.4">
      <c r="A20" s="15" t="s">
        <v>31</v>
      </c>
      <c r="B20" s="18">
        <v>25000</v>
      </c>
      <c r="C20" s="14">
        <v>25000</v>
      </c>
      <c r="D20" s="14">
        <v>0</v>
      </c>
      <c r="E20" s="14">
        <v>25000</v>
      </c>
      <c r="F20" s="41">
        <v>0</v>
      </c>
      <c r="G20" s="41">
        <f t="shared" si="0"/>
        <v>25000</v>
      </c>
      <c r="H20" s="41">
        <f t="shared" si="1"/>
        <v>0</v>
      </c>
      <c r="I20" s="41">
        <f t="shared" si="2"/>
        <v>25000</v>
      </c>
      <c r="J20" s="10"/>
    </row>
    <row r="21" spans="1:10" x14ac:dyDescent="0.4">
      <c r="A21" s="15" t="s">
        <v>32</v>
      </c>
      <c r="B21" s="18">
        <v>0</v>
      </c>
      <c r="C21" s="14">
        <v>0</v>
      </c>
      <c r="D21" s="14">
        <v>0</v>
      </c>
      <c r="E21" s="14">
        <v>0</v>
      </c>
      <c r="F21" s="41">
        <v>0</v>
      </c>
      <c r="G21" s="41">
        <f t="shared" si="0"/>
        <v>0</v>
      </c>
      <c r="H21" s="41">
        <f t="shared" si="1"/>
        <v>0</v>
      </c>
      <c r="I21" s="41">
        <f t="shared" si="2"/>
        <v>0</v>
      </c>
      <c r="J21" s="10"/>
    </row>
    <row r="22" spans="1:10" x14ac:dyDescent="0.4">
      <c r="A22" s="13" t="s">
        <v>33</v>
      </c>
      <c r="B22" s="18">
        <v>0</v>
      </c>
      <c r="C22" s="14">
        <v>0</v>
      </c>
      <c r="D22" s="14">
        <v>0</v>
      </c>
      <c r="E22" s="14">
        <v>0</v>
      </c>
      <c r="F22" s="41">
        <v>0</v>
      </c>
      <c r="G22" s="41">
        <f t="shared" si="0"/>
        <v>0</v>
      </c>
      <c r="H22" s="41">
        <f t="shared" si="1"/>
        <v>0</v>
      </c>
      <c r="I22" s="41">
        <f t="shared" si="2"/>
        <v>0</v>
      </c>
      <c r="J22" s="10"/>
    </row>
    <row r="23" spans="1:10" x14ac:dyDescent="0.4">
      <c r="A23" s="13" t="s">
        <v>34</v>
      </c>
      <c r="B23" s="18">
        <v>5000</v>
      </c>
      <c r="C23" s="14">
        <v>5000</v>
      </c>
      <c r="D23" s="14">
        <v>0</v>
      </c>
      <c r="E23" s="14">
        <v>5000</v>
      </c>
      <c r="F23" s="41">
        <v>0</v>
      </c>
      <c r="G23" s="41">
        <f t="shared" si="0"/>
        <v>5000</v>
      </c>
      <c r="H23" s="41">
        <f t="shared" si="1"/>
        <v>0</v>
      </c>
      <c r="I23" s="41">
        <f t="shared" si="2"/>
        <v>5000</v>
      </c>
      <c r="J23" s="10"/>
    </row>
    <row r="24" spans="1:10" x14ac:dyDescent="0.4">
      <c r="A24" s="13" t="s">
        <v>35</v>
      </c>
      <c r="B24" s="18">
        <v>2500</v>
      </c>
      <c r="C24" s="14">
        <v>7500</v>
      </c>
      <c r="D24" s="14">
        <v>25000</v>
      </c>
      <c r="E24" s="14">
        <v>2500</v>
      </c>
      <c r="F24" s="41">
        <v>0</v>
      </c>
      <c r="G24" s="41">
        <f t="shared" si="0"/>
        <v>2500</v>
      </c>
      <c r="H24" s="41">
        <f t="shared" si="1"/>
        <v>30000</v>
      </c>
      <c r="I24" s="41">
        <f t="shared" si="2"/>
        <v>32500</v>
      </c>
      <c r="J24" s="10"/>
    </row>
    <row r="25" spans="1:10" x14ac:dyDescent="0.4">
      <c r="A25" s="15" t="s">
        <v>36</v>
      </c>
      <c r="B25" s="18">
        <f>+(B12+B13+B14)*0.03</f>
        <v>63000</v>
      </c>
      <c r="C25" s="18">
        <v>61200</v>
      </c>
      <c r="D25" s="14">
        <v>0</v>
      </c>
      <c r="E25" s="14">
        <v>50000</v>
      </c>
      <c r="F25" s="41">
        <v>0</v>
      </c>
      <c r="G25" s="41">
        <f t="shared" si="0"/>
        <v>50000</v>
      </c>
      <c r="H25" s="41">
        <f t="shared" si="1"/>
        <v>11200</v>
      </c>
      <c r="I25" s="41">
        <f t="shared" si="2"/>
        <v>61200</v>
      </c>
      <c r="J25" s="10"/>
    </row>
    <row r="26" spans="1:10" x14ac:dyDescent="0.4">
      <c r="A26" s="13" t="s">
        <v>37</v>
      </c>
      <c r="B26" s="18">
        <f>+(B15+B16)*0.03</f>
        <v>75000</v>
      </c>
      <c r="C26" s="18">
        <v>95000</v>
      </c>
      <c r="D26" s="14">
        <v>0</v>
      </c>
      <c r="E26" s="14">
        <v>5000</v>
      </c>
      <c r="F26" s="41">
        <v>5000</v>
      </c>
      <c r="G26" s="41">
        <f t="shared" si="0"/>
        <v>10000</v>
      </c>
      <c r="H26" s="41">
        <f t="shared" si="1"/>
        <v>85000</v>
      </c>
      <c r="I26" s="41">
        <f t="shared" si="2"/>
        <v>95000</v>
      </c>
      <c r="J26" s="10"/>
    </row>
    <row r="27" spans="1:10" x14ac:dyDescent="0.4">
      <c r="A27" s="13" t="s">
        <v>38</v>
      </c>
      <c r="B27" s="18">
        <v>10000</v>
      </c>
      <c r="C27" s="14">
        <v>10000</v>
      </c>
      <c r="D27" s="14">
        <v>0</v>
      </c>
      <c r="E27" s="14">
        <v>10000</v>
      </c>
      <c r="F27" s="41">
        <v>0</v>
      </c>
      <c r="G27" s="41">
        <f t="shared" si="0"/>
        <v>10000</v>
      </c>
      <c r="H27" s="41">
        <f t="shared" si="1"/>
        <v>0</v>
      </c>
      <c r="I27" s="41">
        <f t="shared" si="2"/>
        <v>10000</v>
      </c>
      <c r="J27" s="10"/>
    </row>
    <row r="28" spans="1:10" x14ac:dyDescent="0.4">
      <c r="A28" s="13" t="s">
        <v>39</v>
      </c>
      <c r="B28" s="18">
        <v>150000</v>
      </c>
      <c r="C28" s="14">
        <v>150000</v>
      </c>
      <c r="D28" s="14">
        <v>0</v>
      </c>
      <c r="E28" s="14">
        <v>0</v>
      </c>
      <c r="F28" s="41">
        <v>0</v>
      </c>
      <c r="G28" s="41">
        <f t="shared" si="0"/>
        <v>0</v>
      </c>
      <c r="H28" s="41">
        <f t="shared" si="1"/>
        <v>150000</v>
      </c>
      <c r="I28" s="41">
        <f t="shared" si="2"/>
        <v>150000</v>
      </c>
      <c r="J28" s="10"/>
    </row>
    <row r="29" spans="1:10" x14ac:dyDescent="0.4">
      <c r="A29" s="13" t="s">
        <v>40</v>
      </c>
      <c r="B29" s="18">
        <v>50000</v>
      </c>
      <c r="C29" s="14">
        <v>50000</v>
      </c>
      <c r="D29" s="14">
        <v>0</v>
      </c>
      <c r="E29" s="14">
        <v>0</v>
      </c>
      <c r="F29" s="41">
        <v>0</v>
      </c>
      <c r="G29" s="41">
        <f t="shared" si="0"/>
        <v>0</v>
      </c>
      <c r="H29" s="41">
        <f t="shared" si="1"/>
        <v>50000</v>
      </c>
      <c r="I29" s="41">
        <f t="shared" si="2"/>
        <v>50000</v>
      </c>
      <c r="J29" s="10"/>
    </row>
    <row r="30" spans="1:10" x14ac:dyDescent="0.4">
      <c r="A30" s="13" t="s">
        <v>41</v>
      </c>
      <c r="B30" s="18">
        <v>50000</v>
      </c>
      <c r="C30" s="14">
        <v>65000</v>
      </c>
      <c r="D30" s="14">
        <v>35000</v>
      </c>
      <c r="E30" s="14">
        <v>100000</v>
      </c>
      <c r="F30" s="41">
        <v>0</v>
      </c>
      <c r="G30" s="41">
        <f t="shared" si="0"/>
        <v>100000</v>
      </c>
      <c r="H30" s="41">
        <f t="shared" si="1"/>
        <v>0</v>
      </c>
      <c r="I30" s="41">
        <f t="shared" si="2"/>
        <v>100000</v>
      </c>
      <c r="J30" s="10"/>
    </row>
    <row r="31" spans="1:10" x14ac:dyDescent="0.4">
      <c r="A31" s="13" t="s">
        <v>42</v>
      </c>
      <c r="B31" s="18">
        <v>50000</v>
      </c>
      <c r="C31" s="14">
        <v>50000</v>
      </c>
      <c r="D31" s="14">
        <v>0</v>
      </c>
      <c r="E31" s="14">
        <v>35000</v>
      </c>
      <c r="F31" s="41">
        <v>0</v>
      </c>
      <c r="G31" s="41">
        <f t="shared" si="0"/>
        <v>35000</v>
      </c>
      <c r="H31" s="41">
        <f t="shared" si="1"/>
        <v>15000</v>
      </c>
      <c r="I31" s="41">
        <f t="shared" si="2"/>
        <v>50000</v>
      </c>
      <c r="J31" s="10"/>
    </row>
    <row r="32" spans="1:10" x14ac:dyDescent="0.4">
      <c r="A32" s="13" t="s">
        <v>43</v>
      </c>
      <c r="B32" s="18">
        <f>+K10*500</f>
        <v>95000</v>
      </c>
      <c r="C32" s="14">
        <v>95000</v>
      </c>
      <c r="D32" s="14">
        <v>0</v>
      </c>
      <c r="E32" s="14">
        <v>0</v>
      </c>
      <c r="F32" s="41">
        <v>0</v>
      </c>
      <c r="G32" s="41">
        <f t="shared" si="0"/>
        <v>0</v>
      </c>
      <c r="H32" s="41">
        <f t="shared" si="1"/>
        <v>95000</v>
      </c>
      <c r="I32" s="41">
        <f t="shared" si="2"/>
        <v>95000</v>
      </c>
      <c r="J32" s="10"/>
    </row>
    <row r="33" spans="1:13" x14ac:dyDescent="0.4">
      <c r="A33" s="15" t="s">
        <v>44</v>
      </c>
      <c r="B33" s="18">
        <v>10000</v>
      </c>
      <c r="C33" s="14">
        <v>8750</v>
      </c>
      <c r="D33" s="14">
        <v>0</v>
      </c>
      <c r="E33" s="14">
        <v>7500</v>
      </c>
      <c r="F33" s="41">
        <v>0</v>
      </c>
      <c r="G33" s="41">
        <f t="shared" si="0"/>
        <v>7500</v>
      </c>
      <c r="H33" s="41">
        <f t="shared" si="1"/>
        <v>1250</v>
      </c>
      <c r="I33" s="41">
        <f t="shared" si="2"/>
        <v>8750</v>
      </c>
      <c r="J33" s="10"/>
    </row>
    <row r="34" spans="1:13" x14ac:dyDescent="0.4">
      <c r="A34" s="13" t="s">
        <v>45</v>
      </c>
      <c r="B34" s="18">
        <v>7500</v>
      </c>
      <c r="C34" s="14">
        <v>7500</v>
      </c>
      <c r="D34" s="14">
        <v>0</v>
      </c>
      <c r="E34" s="14">
        <v>7500</v>
      </c>
      <c r="F34" s="41">
        <v>0</v>
      </c>
      <c r="G34" s="41">
        <f t="shared" si="0"/>
        <v>7500</v>
      </c>
      <c r="H34" s="41">
        <f t="shared" si="1"/>
        <v>0</v>
      </c>
      <c r="I34" s="41">
        <f t="shared" si="2"/>
        <v>7500</v>
      </c>
      <c r="J34" s="10"/>
    </row>
    <row r="35" spans="1:13" x14ac:dyDescent="0.4">
      <c r="A35" s="13" t="s">
        <v>46</v>
      </c>
      <c r="B35" s="18">
        <v>50000</v>
      </c>
      <c r="C35" s="14">
        <v>50000</v>
      </c>
      <c r="D35" s="14">
        <v>25000</v>
      </c>
      <c r="E35" s="14">
        <v>15000</v>
      </c>
      <c r="F35" s="41">
        <v>10000</v>
      </c>
      <c r="G35" s="41">
        <f t="shared" si="0"/>
        <v>25000</v>
      </c>
      <c r="H35" s="41">
        <f t="shared" si="1"/>
        <v>50000</v>
      </c>
      <c r="I35" s="41">
        <f t="shared" si="2"/>
        <v>75000</v>
      </c>
      <c r="J35" s="10"/>
    </row>
    <row r="36" spans="1:13" x14ac:dyDescent="0.4">
      <c r="A36" s="15" t="s">
        <v>47</v>
      </c>
      <c r="B36" s="18">
        <v>75000</v>
      </c>
      <c r="C36" s="14">
        <v>75000</v>
      </c>
      <c r="D36" s="14">
        <v>100000</v>
      </c>
      <c r="E36" s="14">
        <v>0</v>
      </c>
      <c r="F36" s="41">
        <v>0</v>
      </c>
      <c r="G36" s="41">
        <f t="shared" si="0"/>
        <v>0</v>
      </c>
      <c r="H36" s="41">
        <f t="shared" si="1"/>
        <v>175000</v>
      </c>
      <c r="I36" s="41">
        <f t="shared" si="2"/>
        <v>175000</v>
      </c>
      <c r="J36" s="10"/>
    </row>
    <row r="37" spans="1:13" x14ac:dyDescent="0.4">
      <c r="A37" s="13" t="s">
        <v>48</v>
      </c>
      <c r="B37" s="18">
        <v>10000</v>
      </c>
      <c r="C37" s="14">
        <v>10000</v>
      </c>
      <c r="D37" s="14">
        <v>0</v>
      </c>
      <c r="E37" s="14">
        <v>10000</v>
      </c>
      <c r="F37" s="41">
        <v>0</v>
      </c>
      <c r="G37" s="41">
        <f t="shared" si="0"/>
        <v>10000</v>
      </c>
      <c r="H37" s="41">
        <f t="shared" si="1"/>
        <v>0</v>
      </c>
      <c r="I37" s="41">
        <f t="shared" si="2"/>
        <v>10000</v>
      </c>
      <c r="J37" s="10"/>
    </row>
    <row r="38" spans="1:13" x14ac:dyDescent="0.4">
      <c r="A38" s="15" t="s">
        <v>49</v>
      </c>
      <c r="B38" s="18">
        <v>340000</v>
      </c>
      <c r="C38" s="14">
        <v>340000</v>
      </c>
      <c r="D38" s="14">
        <v>0</v>
      </c>
      <c r="E38" s="14">
        <v>200000</v>
      </c>
      <c r="F38" s="41">
        <v>50000</v>
      </c>
      <c r="G38" s="41">
        <f t="shared" si="0"/>
        <v>250000</v>
      </c>
      <c r="H38" s="41">
        <f t="shared" si="1"/>
        <v>90000</v>
      </c>
      <c r="I38" s="41">
        <f t="shared" si="2"/>
        <v>340000</v>
      </c>
      <c r="J38" s="10"/>
    </row>
    <row r="39" spans="1:13" x14ac:dyDescent="0.4">
      <c r="A39" s="13" t="s">
        <v>50</v>
      </c>
      <c r="B39" s="18">
        <v>250000</v>
      </c>
      <c r="C39" s="14">
        <v>250000</v>
      </c>
      <c r="D39" s="14">
        <v>0</v>
      </c>
      <c r="E39" s="14">
        <v>95000</v>
      </c>
      <c r="F39" s="41">
        <v>0</v>
      </c>
      <c r="G39" s="41">
        <f t="shared" si="0"/>
        <v>95000</v>
      </c>
      <c r="H39" s="41">
        <f t="shared" si="1"/>
        <v>155000</v>
      </c>
      <c r="I39" s="41">
        <f t="shared" si="2"/>
        <v>250000</v>
      </c>
      <c r="J39" s="10"/>
    </row>
    <row r="40" spans="1:13" x14ac:dyDescent="0.4">
      <c r="A40" s="15" t="s">
        <v>51</v>
      </c>
      <c r="B40" s="17">
        <v>0</v>
      </c>
      <c r="C40" s="14">
        <v>0</v>
      </c>
      <c r="D40" s="14">
        <v>0</v>
      </c>
      <c r="E40" s="14">
        <v>0</v>
      </c>
      <c r="F40" s="41">
        <v>0</v>
      </c>
      <c r="G40" s="41">
        <f t="shared" si="0"/>
        <v>0</v>
      </c>
      <c r="H40" s="41">
        <f t="shared" si="1"/>
        <v>0</v>
      </c>
      <c r="I40" s="41">
        <f t="shared" si="2"/>
        <v>0</v>
      </c>
      <c r="J40" s="10"/>
    </row>
    <row r="41" spans="1:13" x14ac:dyDescent="0.4">
      <c r="A41" s="13"/>
      <c r="B41" s="19"/>
      <c r="C41" s="14"/>
      <c r="D41" s="14"/>
      <c r="E41" s="14"/>
      <c r="F41" s="41"/>
      <c r="G41" s="41"/>
      <c r="H41" s="41"/>
      <c r="I41" s="41"/>
      <c r="J41" s="3"/>
    </row>
    <row r="42" spans="1:13" x14ac:dyDescent="0.4">
      <c r="A42" s="20" t="s">
        <v>52</v>
      </c>
      <c r="B42" s="21">
        <f t="shared" ref="B42:I42" si="3">SUM(B9:B40)</f>
        <v>9085500</v>
      </c>
      <c r="C42" s="21">
        <f t="shared" si="3"/>
        <v>9375150</v>
      </c>
      <c r="D42" s="21">
        <f t="shared" si="3"/>
        <v>199750</v>
      </c>
      <c r="E42" s="21">
        <f t="shared" si="3"/>
        <v>5241125</v>
      </c>
      <c r="F42" s="42">
        <f t="shared" si="3"/>
        <v>891500</v>
      </c>
      <c r="G42" s="42">
        <f t="shared" si="3"/>
        <v>6132625</v>
      </c>
      <c r="H42" s="42">
        <f t="shared" si="3"/>
        <v>3442275</v>
      </c>
      <c r="I42" s="42">
        <f t="shared" si="3"/>
        <v>9574900</v>
      </c>
      <c r="J42" s="12"/>
    </row>
    <row r="43" spans="1:13" x14ac:dyDescent="0.4">
      <c r="A43" s="13"/>
      <c r="B43" s="22"/>
      <c r="C43" s="13"/>
      <c r="D43" s="13"/>
      <c r="E43" s="13"/>
      <c r="F43" s="43"/>
      <c r="G43" s="43"/>
      <c r="H43" s="43"/>
      <c r="I43" s="43"/>
      <c r="J43" s="3"/>
    </row>
    <row r="44" spans="1:13" x14ac:dyDescent="0.4">
      <c r="A44" s="13"/>
      <c r="B44" s="22"/>
      <c r="C44" s="13"/>
      <c r="D44" s="13"/>
      <c r="E44" s="13"/>
      <c r="F44" s="43"/>
      <c r="G44" s="43"/>
      <c r="H44" s="43"/>
      <c r="I44" s="43"/>
      <c r="J44" s="3"/>
      <c r="L44">
        <v>50</v>
      </c>
      <c r="M44" s="7" t="s">
        <v>53</v>
      </c>
    </row>
    <row r="45" spans="1:13" x14ac:dyDescent="0.4">
      <c r="A45" s="23" t="s">
        <v>54</v>
      </c>
      <c r="B45" s="24">
        <f>+B42/$K10</f>
        <v>47818.42105263158</v>
      </c>
      <c r="C45" s="24">
        <f t="shared" ref="C45" si="4">+C42/$K10</f>
        <v>49342.894736842107</v>
      </c>
      <c r="D45" s="24">
        <f>+D42/$K10</f>
        <v>1051.3157894736842</v>
      </c>
      <c r="E45" s="44">
        <f t="shared" ref="E45:I45" si="5">+E42/$K10</f>
        <v>27584.86842105263</v>
      </c>
      <c r="F45" s="44">
        <f t="shared" si="5"/>
        <v>4692.105263157895</v>
      </c>
      <c r="G45" s="44">
        <f t="shared" si="5"/>
        <v>32276.973684210527</v>
      </c>
      <c r="H45" s="44">
        <f t="shared" si="5"/>
        <v>18117.236842105263</v>
      </c>
      <c r="I45" s="45">
        <f t="shared" si="5"/>
        <v>50394.210526315786</v>
      </c>
      <c r="J45" s="11"/>
      <c r="K45" s="7" t="s">
        <v>55</v>
      </c>
      <c r="L45" s="3">
        <f>+B45/L44</f>
        <v>956.36842105263156</v>
      </c>
      <c r="M45" s="7" t="s">
        <v>56</v>
      </c>
    </row>
    <row r="46" spans="1:13" x14ac:dyDescent="0.4">
      <c r="A46" s="13"/>
      <c r="B46" s="25"/>
      <c r="C46" s="25"/>
      <c r="D46" s="25"/>
      <c r="E46" s="46"/>
      <c r="F46" s="46"/>
      <c r="G46" s="46"/>
      <c r="H46" s="46"/>
      <c r="I46" s="46"/>
      <c r="J46" s="3"/>
    </row>
    <row r="47" spans="1:13" x14ac:dyDescent="0.4">
      <c r="A47" s="23" t="s">
        <v>57</v>
      </c>
      <c r="B47" s="26">
        <f>+B42/$K9</f>
        <v>181710</v>
      </c>
      <c r="C47" s="26">
        <f>+C42/$K9</f>
        <v>187503</v>
      </c>
      <c r="D47" s="26">
        <f t="shared" ref="D47:I47" si="6">+D42/$K9</f>
        <v>3995</v>
      </c>
      <c r="E47" s="44">
        <f t="shared" si="6"/>
        <v>104822.5</v>
      </c>
      <c r="F47" s="44">
        <f t="shared" si="6"/>
        <v>17830</v>
      </c>
      <c r="G47" s="44">
        <f>+G42/$K9</f>
        <v>122652.5</v>
      </c>
      <c r="H47" s="44">
        <f t="shared" si="6"/>
        <v>68845.5</v>
      </c>
      <c r="I47" s="47">
        <f t="shared" si="6"/>
        <v>191498</v>
      </c>
      <c r="J47" s="11"/>
    </row>
    <row r="48" spans="1:13" x14ac:dyDescent="0.4">
      <c r="A48" s="1"/>
      <c r="B48" s="2"/>
    </row>
    <row r="50" spans="1:10" x14ac:dyDescent="0.4">
      <c r="B50" s="3">
        <v>8700000</v>
      </c>
    </row>
    <row r="51" spans="1:10" x14ac:dyDescent="0.4">
      <c r="B51" s="8">
        <v>0.65</v>
      </c>
      <c r="C51" s="7"/>
      <c r="D51" s="7"/>
      <c r="E51" s="7"/>
      <c r="F51" s="7"/>
      <c r="G51" s="7"/>
      <c r="H51" s="7"/>
      <c r="I51" s="7"/>
      <c r="J51" s="7"/>
    </row>
    <row r="52" spans="1:10" x14ac:dyDescent="0.4">
      <c r="B52" s="3">
        <f>+B51*B50</f>
        <v>5655000</v>
      </c>
      <c r="C52" s="7"/>
      <c r="D52" s="7"/>
      <c r="E52" s="7"/>
      <c r="F52" s="7"/>
      <c r="G52" s="7"/>
      <c r="H52" s="7"/>
      <c r="I52" s="7"/>
      <c r="J52" s="7"/>
    </row>
    <row r="53" spans="1:10" x14ac:dyDescent="0.4">
      <c r="B53" s="5">
        <v>2</v>
      </c>
      <c r="C53" s="7"/>
      <c r="D53" s="7"/>
      <c r="E53" s="7"/>
      <c r="F53" s="7"/>
      <c r="G53" s="7"/>
      <c r="H53" s="7"/>
      <c r="I53" s="7"/>
      <c r="J53" s="7"/>
    </row>
    <row r="54" spans="1:10" x14ac:dyDescent="0.4">
      <c r="B54" s="6">
        <v>0.06</v>
      </c>
      <c r="C54" s="7"/>
      <c r="D54" s="7"/>
      <c r="E54" s="7"/>
      <c r="F54" s="7"/>
      <c r="G54" s="7"/>
      <c r="H54" s="7"/>
      <c r="I54" s="7"/>
      <c r="J54" s="7"/>
    </row>
    <row r="55" spans="1:10" x14ac:dyDescent="0.4">
      <c r="B55" s="3">
        <f>+B52*2*B54/2</f>
        <v>339300</v>
      </c>
      <c r="C55" s="7"/>
      <c r="D55" s="7"/>
      <c r="E55" s="7"/>
      <c r="F55" s="7"/>
      <c r="G55" s="7"/>
      <c r="H55" s="7"/>
      <c r="I55" s="7"/>
      <c r="J55" s="7"/>
    </row>
    <row r="57" spans="1:10" ht="20.100000000000001" x14ac:dyDescent="0.7">
      <c r="A57" s="48" t="s">
        <v>20</v>
      </c>
      <c r="B57" s="48">
        <v>190</v>
      </c>
      <c r="C57" s="49"/>
      <c r="D57" s="49"/>
      <c r="E57" s="49"/>
      <c r="F57" s="49"/>
      <c r="G57" s="49"/>
      <c r="H57" s="49"/>
      <c r="I57" s="49"/>
    </row>
    <row r="58" spans="1:10" ht="19.8" x14ac:dyDescent="0.65">
      <c r="A58" s="49"/>
      <c r="B58" s="49"/>
      <c r="C58" s="49"/>
      <c r="D58" s="49"/>
      <c r="E58" s="49"/>
      <c r="F58" s="49"/>
      <c r="G58" s="49"/>
      <c r="H58" s="49"/>
      <c r="I58" s="49"/>
    </row>
    <row r="59" spans="1:10" ht="20.100000000000001" x14ac:dyDescent="0.7">
      <c r="A59" s="48" t="s">
        <v>18</v>
      </c>
      <c r="B59" s="48">
        <v>50</v>
      </c>
      <c r="C59" s="49"/>
      <c r="D59" s="49"/>
      <c r="E59" s="49"/>
      <c r="F59" s="49"/>
      <c r="G59" s="49"/>
      <c r="H59" s="49"/>
      <c r="I59" s="49"/>
    </row>
    <row r="60" spans="1:10" ht="19.8" x14ac:dyDescent="0.65">
      <c r="A60" s="49"/>
      <c r="B60" s="49"/>
      <c r="C60" s="49"/>
      <c r="D60" s="49"/>
      <c r="E60" s="49"/>
      <c r="F60" s="49"/>
      <c r="G60" s="49"/>
      <c r="H60" s="49"/>
      <c r="I60" s="49"/>
    </row>
    <row r="61" spans="1:10" ht="20.100000000000001" x14ac:dyDescent="0.7">
      <c r="A61" s="48" t="s">
        <v>58</v>
      </c>
      <c r="B61" s="49"/>
      <c r="C61" s="49"/>
      <c r="D61" s="49"/>
      <c r="E61" s="49"/>
      <c r="F61" s="49"/>
      <c r="G61" s="49"/>
      <c r="H61" s="49"/>
      <c r="I61" s="49"/>
    </row>
    <row r="62" spans="1:10" ht="19.8" x14ac:dyDescent="0.65">
      <c r="A62" s="49"/>
      <c r="B62" s="49"/>
      <c r="C62" s="49"/>
      <c r="D62" s="49"/>
      <c r="E62" s="49"/>
      <c r="F62" s="49"/>
      <c r="G62" s="49"/>
      <c r="H62" s="49"/>
      <c r="I62" s="49"/>
    </row>
    <row r="63" spans="1:10" ht="20.100000000000001" thickBot="1" x14ac:dyDescent="0.7">
      <c r="A63" s="49"/>
      <c r="B63" s="49"/>
      <c r="C63" s="49"/>
      <c r="D63" s="49"/>
      <c r="E63" s="49"/>
      <c r="F63" s="49"/>
      <c r="G63" s="49"/>
      <c r="H63" s="49"/>
      <c r="I63" s="49"/>
    </row>
    <row r="64" spans="1:10" ht="20.399999999999999" thickBot="1" x14ac:dyDescent="0.75">
      <c r="A64" s="48" t="s">
        <v>59</v>
      </c>
      <c r="B64" s="49"/>
      <c r="C64" s="49"/>
      <c r="D64" s="49"/>
      <c r="E64" s="49"/>
      <c r="F64" s="49"/>
      <c r="G64" s="49"/>
      <c r="H64" s="49"/>
      <c r="I64" s="50">
        <f>I45-C45</f>
        <v>1051.3157894736796</v>
      </c>
    </row>
  </sheetData>
  <pageMargins left="0.85" right="0.75" top="1.06" bottom="1" header="0.5" footer="0.5"/>
  <pageSetup scale="77" orientation="landscape" r:id="rId1"/>
  <headerFooter alignWithMargins="0"/>
  <ignoredErrors>
    <ignoredError sqref="I9:I40 G9:G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to Actual</vt:lpstr>
    </vt:vector>
  </TitlesOfParts>
  <Manager/>
  <Company>walkoviak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Early</dc:creator>
  <cp:keywords/>
  <dc:description/>
  <cp:lastModifiedBy>Christopher Semper</cp:lastModifiedBy>
  <cp:revision/>
  <dcterms:created xsi:type="dcterms:W3CDTF">1997-07-14T18:36:45Z</dcterms:created>
  <dcterms:modified xsi:type="dcterms:W3CDTF">2024-09-12T02:38:03Z</dcterms:modified>
  <cp:category/>
  <cp:contentStatus/>
</cp:coreProperties>
</file>